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ml.chartshapes+xml"/>
  <Override PartName="/xl/charts/chart3.xml" ContentType="application/vnd.openxmlformats-officedocument.drawingml.chart+xml"/>
  <Override PartName="/xl/drawings/drawing6.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codeName="ThisWorkbook" defaultThemeVersion="166925"/>
  <mc:AlternateContent xmlns:mc="http://schemas.openxmlformats.org/markup-compatibility/2006">
    <mc:Choice Requires="x15">
      <x15ac:absPath xmlns:x15ac="http://schemas.microsoft.com/office/spreadsheetml/2010/11/ac" url="C:\Users\LENOVO.DESKTOP-D1V9JR6\COOPEAIPE\PROCESOS\ESTRATEGICOS\SR\FO\SR-FO-1\1\"/>
    </mc:Choice>
  </mc:AlternateContent>
  <xr:revisionPtr revIDLastSave="0" documentId="13_ncr:1_{45DD1CDC-C606-4816-9407-BF5F5370B960}" xr6:coauthVersionLast="47" xr6:coauthVersionMax="47" xr10:uidLastSave="{00000000-0000-0000-0000-000000000000}"/>
  <bookViews>
    <workbookView xWindow="-120" yWindow="-120" windowWidth="20730" windowHeight="11160" tabRatio="899" firstSheet="4" activeTab="9" xr2:uid="{00000000-000D-0000-FFFF-FFFF00000000}"/>
  </bookViews>
  <sheets>
    <sheet name="Datos Proceso" sheetId="3" r:id="rId1"/>
    <sheet name="Criterios" sheetId="4" r:id="rId2"/>
    <sheet name="Colorimetría" sheetId="5" r:id="rId3"/>
    <sheet name="Partes Involucradas" sheetId="2" r:id="rId4"/>
    <sheet name="Identificación Riesgo y Control" sheetId="1" r:id="rId5"/>
    <sheet name="Perfil Riesgo" sheetId="9" r:id="rId6"/>
    <sheet name="Val Prob Inherente" sheetId="10" r:id="rId7"/>
    <sheet name="Mapa de Calor Inh Res" sheetId="8" r:id="rId8"/>
    <sheet name="Tabla de Impacto" sheetId="6" r:id="rId9"/>
    <sheet name="Tabla de Probabilidad" sheetId="7" r:id="rId10"/>
  </sheets>
  <definedNames>
    <definedName name="_xlnm._FilterDatabase" localSheetId="4" hidden="1">'Identificación Riesgo y Control'!$A$1:$BB$1047</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V184" i="1" l="1"/>
  <c r="W184" i="1"/>
  <c r="V190" i="1"/>
  <c r="W190" i="1"/>
  <c r="V196" i="1"/>
  <c r="W196" i="1"/>
  <c r="V202" i="1"/>
  <c r="W202" i="1"/>
  <c r="V208" i="1"/>
  <c r="W208" i="1"/>
  <c r="V214" i="1"/>
  <c r="W214" i="1"/>
  <c r="V220" i="1"/>
  <c r="W220" i="1"/>
  <c r="V226" i="1"/>
  <c r="W226" i="1"/>
  <c r="V232" i="1"/>
  <c r="W232" i="1"/>
  <c r="V238" i="1"/>
  <c r="W238" i="1"/>
  <c r="V244" i="1"/>
  <c r="W244" i="1"/>
  <c r="V250" i="1"/>
  <c r="W250" i="1"/>
  <c r="V256" i="1"/>
  <c r="W256" i="1"/>
  <c r="V262" i="1"/>
  <c r="W262" i="1"/>
  <c r="V268" i="1"/>
  <c r="W268" i="1"/>
  <c r="V274" i="1"/>
  <c r="W274" i="1"/>
  <c r="V280" i="1"/>
  <c r="W280" i="1"/>
  <c r="V286" i="1"/>
  <c r="W286" i="1"/>
  <c r="V292" i="1"/>
  <c r="W292" i="1"/>
  <c r="V298" i="1"/>
  <c r="W298" i="1"/>
  <c r="V304" i="1"/>
  <c r="W304" i="1"/>
  <c r="V310" i="1"/>
  <c r="W310" i="1"/>
  <c r="V316" i="1"/>
  <c r="W316" i="1"/>
  <c r="V322" i="1"/>
  <c r="W322" i="1"/>
  <c r="V328" i="1"/>
  <c r="W328" i="1"/>
  <c r="V334" i="1"/>
  <c r="W334" i="1"/>
  <c r="V340" i="1"/>
  <c r="W340" i="1"/>
  <c r="V346" i="1"/>
  <c r="W346" i="1"/>
  <c r="T184" i="1"/>
  <c r="T190" i="1"/>
  <c r="T196" i="1"/>
  <c r="T172" i="1"/>
  <c r="E616" i="10"/>
  <c r="E617" i="10" s="1"/>
  <c r="E586" i="10"/>
  <c r="E587" i="10" s="1"/>
  <c r="E556" i="10"/>
  <c r="E557" i="10" s="1"/>
  <c r="E527" i="10"/>
  <c r="E528" i="10" s="1"/>
  <c r="E498" i="10"/>
  <c r="E499" i="10" s="1"/>
  <c r="E469" i="10"/>
  <c r="E470" i="10" s="1"/>
  <c r="E439" i="10"/>
  <c r="E440" i="10" s="1"/>
  <c r="E410" i="10"/>
  <c r="E411" i="10" s="1"/>
  <c r="X184" i="1" l="1"/>
  <c r="X190" i="1"/>
  <c r="X196" i="1"/>
  <c r="E321" i="10" l="1"/>
  <c r="E322" i="10" s="1"/>
  <c r="E262" i="10" l="1"/>
  <c r="E263" i="10" s="1"/>
  <c r="E232" i="10"/>
  <c r="E233" i="10" s="1"/>
  <c r="E202" i="10"/>
  <c r="E203" i="10" s="1"/>
  <c r="AL34" i="1"/>
  <c r="AM34" i="1" s="1"/>
  <c r="AE34" i="1"/>
  <c r="E172" i="10"/>
  <c r="E173" i="10" s="1"/>
  <c r="E143" i="10"/>
  <c r="E144" i="10" s="1"/>
  <c r="E114" i="10"/>
  <c r="E115" i="10" s="1"/>
  <c r="E85" i="10"/>
  <c r="E86" i="10" s="1"/>
  <c r="E56" i="10"/>
  <c r="E57" i="10" s="1"/>
  <c r="F1" i="1"/>
  <c r="BA194" i="1"/>
  <c r="AZ194" i="1"/>
  <c r="AY194" i="1"/>
  <c r="AX194" i="1"/>
  <c r="AW194" i="1"/>
  <c r="BA193" i="1"/>
  <c r="AZ193" i="1"/>
  <c r="AY193" i="1"/>
  <c r="AX193" i="1"/>
  <c r="AW193" i="1"/>
  <c r="BA192" i="1"/>
  <c r="AZ192" i="1"/>
  <c r="AY192" i="1"/>
  <c r="AX192" i="1"/>
  <c r="AW192" i="1"/>
  <c r="BA191" i="1"/>
  <c r="AZ191" i="1"/>
  <c r="AY191" i="1"/>
  <c r="AX191" i="1"/>
  <c r="AW191" i="1"/>
  <c r="BA190" i="1"/>
  <c r="AZ190" i="1"/>
  <c r="AY190" i="1"/>
  <c r="AX190" i="1"/>
  <c r="AW190" i="1"/>
  <c r="BA188" i="1"/>
  <c r="AZ188" i="1"/>
  <c r="AY188" i="1"/>
  <c r="AX188" i="1"/>
  <c r="AW188" i="1"/>
  <c r="BA187" i="1"/>
  <c r="AZ187" i="1"/>
  <c r="AY187" i="1"/>
  <c r="AX187" i="1"/>
  <c r="AW187" i="1"/>
  <c r="BA186" i="1"/>
  <c r="AZ186" i="1"/>
  <c r="AY186" i="1"/>
  <c r="AX186" i="1"/>
  <c r="AW186" i="1"/>
  <c r="BA185" i="1"/>
  <c r="AZ185" i="1"/>
  <c r="AY185" i="1"/>
  <c r="AX185" i="1"/>
  <c r="AW185" i="1"/>
  <c r="BA184" i="1"/>
  <c r="AZ184" i="1"/>
  <c r="AY184" i="1"/>
  <c r="AX184" i="1"/>
  <c r="AW184" i="1"/>
  <c r="E27" i="10"/>
  <c r="E28" i="10" s="1"/>
  <c r="AL183" i="1" l="1"/>
  <c r="AM183" i="1" s="1"/>
  <c r="AE183" i="1"/>
  <c r="AL182" i="1"/>
  <c r="AM182" i="1" s="1"/>
  <c r="AE182" i="1"/>
  <c r="AL181" i="1"/>
  <c r="AM181" i="1" s="1"/>
  <c r="AE181" i="1"/>
  <c r="AL180" i="1"/>
  <c r="AM180" i="1" s="1"/>
  <c r="AE180" i="1"/>
  <c r="AL179" i="1"/>
  <c r="AM179" i="1" s="1"/>
  <c r="AE179" i="1"/>
  <c r="AL178" i="1"/>
  <c r="AM178" i="1" s="1"/>
  <c r="AE178" i="1"/>
  <c r="W178" i="1"/>
  <c r="V178" i="1"/>
  <c r="T178" i="1"/>
  <c r="AL177" i="1"/>
  <c r="AM177" i="1" s="1"/>
  <c r="AE177" i="1"/>
  <c r="AL176" i="1"/>
  <c r="AM176" i="1" s="1"/>
  <c r="AE176" i="1"/>
  <c r="AL175" i="1"/>
  <c r="AM175" i="1" s="1"/>
  <c r="AE175" i="1"/>
  <c r="AL174" i="1"/>
  <c r="AM174" i="1" s="1"/>
  <c r="AE174" i="1"/>
  <c r="AL173" i="1"/>
  <c r="AM173" i="1" s="1"/>
  <c r="AE173" i="1"/>
  <c r="AL172" i="1"/>
  <c r="AM172" i="1" s="1"/>
  <c r="AE172" i="1"/>
  <c r="W172" i="1"/>
  <c r="V172" i="1"/>
  <c r="AL171" i="1"/>
  <c r="AM171" i="1" s="1"/>
  <c r="AE171" i="1"/>
  <c r="AL170" i="1"/>
  <c r="AM170" i="1" s="1"/>
  <c r="AE170" i="1"/>
  <c r="AL169" i="1"/>
  <c r="AM169" i="1" s="1"/>
  <c r="AE169" i="1"/>
  <c r="AL168" i="1"/>
  <c r="AM168" i="1" s="1"/>
  <c r="AE168" i="1"/>
  <c r="AL167" i="1"/>
  <c r="AM167" i="1" s="1"/>
  <c r="AE167" i="1"/>
  <c r="AL166" i="1"/>
  <c r="AM166" i="1" s="1"/>
  <c r="AE166" i="1"/>
  <c r="W166" i="1"/>
  <c r="V166" i="1"/>
  <c r="T166" i="1"/>
  <c r="AO172" i="1" l="1"/>
  <c r="AR172" i="1" s="1"/>
  <c r="AS172" i="1" s="1"/>
  <c r="AN172" i="1"/>
  <c r="AP172" i="1" s="1"/>
  <c r="AO166" i="1"/>
  <c r="AR166" i="1" s="1"/>
  <c r="AS166" i="1" s="1"/>
  <c r="AN166" i="1"/>
  <c r="AP166" i="1" s="1"/>
  <c r="AQ166" i="1" s="1"/>
  <c r="AO178" i="1"/>
  <c r="AR178" i="1" s="1"/>
  <c r="AS178" i="1" s="1"/>
  <c r="X178" i="1"/>
  <c r="AN178" i="1"/>
  <c r="AP178" i="1" s="1"/>
  <c r="X172" i="1"/>
  <c r="X166" i="1"/>
  <c r="AL165" i="1"/>
  <c r="AM165" i="1" s="1"/>
  <c r="AE165" i="1"/>
  <c r="AL164" i="1"/>
  <c r="AM164" i="1" s="1"/>
  <c r="AE164" i="1"/>
  <c r="AL163" i="1"/>
  <c r="AM163" i="1" s="1"/>
  <c r="AE163" i="1"/>
  <c r="AL162" i="1"/>
  <c r="AM162" i="1" s="1"/>
  <c r="AE162" i="1"/>
  <c r="AL161" i="1"/>
  <c r="AM161" i="1" s="1"/>
  <c r="AE161" i="1"/>
  <c r="AL160" i="1"/>
  <c r="AM160" i="1" s="1"/>
  <c r="AE160" i="1"/>
  <c r="W160" i="1"/>
  <c r="V160" i="1"/>
  <c r="T160" i="1"/>
  <c r="AL159" i="1"/>
  <c r="AM159" i="1" s="1"/>
  <c r="AE159" i="1"/>
  <c r="AL158" i="1"/>
  <c r="AM158" i="1" s="1"/>
  <c r="AE158" i="1"/>
  <c r="AL157" i="1"/>
  <c r="AM157" i="1" s="1"/>
  <c r="AE157" i="1"/>
  <c r="AL156" i="1"/>
  <c r="AM156" i="1" s="1"/>
  <c r="AE156" i="1"/>
  <c r="AL155" i="1"/>
  <c r="AM155" i="1" s="1"/>
  <c r="AE155" i="1"/>
  <c r="AL154" i="1"/>
  <c r="AM154" i="1" s="1"/>
  <c r="AE154" i="1"/>
  <c r="W154" i="1"/>
  <c r="V154" i="1"/>
  <c r="T154" i="1"/>
  <c r="AL135" i="1"/>
  <c r="AM135" i="1" s="1"/>
  <c r="AE135" i="1"/>
  <c r="AL134" i="1"/>
  <c r="AM134" i="1" s="1"/>
  <c r="AE134" i="1"/>
  <c r="AL133" i="1"/>
  <c r="AM133" i="1" s="1"/>
  <c r="AE133" i="1"/>
  <c r="AL132" i="1"/>
  <c r="AM132" i="1" s="1"/>
  <c r="AE132" i="1"/>
  <c r="AL131" i="1"/>
  <c r="AM131" i="1" s="1"/>
  <c r="AE131" i="1"/>
  <c r="AL130" i="1"/>
  <c r="AM130" i="1" s="1"/>
  <c r="AE130" i="1"/>
  <c r="W130" i="1"/>
  <c r="V130" i="1"/>
  <c r="T130" i="1"/>
  <c r="AE4" i="1"/>
  <c r="BA170" i="1" l="1"/>
  <c r="AW168" i="1"/>
  <c r="AX170" i="1"/>
  <c r="AX166" i="1"/>
  <c r="BA168" i="1"/>
  <c r="AY167" i="1"/>
  <c r="BA167" i="1"/>
  <c r="AZ169" i="1"/>
  <c r="AW169" i="1"/>
  <c r="AY169" i="1"/>
  <c r="BA166" i="1"/>
  <c r="AZ170" i="1"/>
  <c r="AZ166" i="1"/>
  <c r="AY168" i="1"/>
  <c r="AW166" i="1"/>
  <c r="AX168" i="1"/>
  <c r="AY170" i="1"/>
  <c r="AW170" i="1"/>
  <c r="AZ167" i="1"/>
  <c r="BA169" i="1"/>
  <c r="AY166" i="1"/>
  <c r="AW167" i="1"/>
  <c r="AX169" i="1"/>
  <c r="AX167" i="1"/>
  <c r="AZ168" i="1"/>
  <c r="AT172" i="1"/>
  <c r="AQ172" i="1"/>
  <c r="AT166" i="1"/>
  <c r="AO154" i="1"/>
  <c r="AR154" i="1" s="1"/>
  <c r="AS154" i="1" s="1"/>
  <c r="AN130" i="1"/>
  <c r="AP130" i="1" s="1"/>
  <c r="AQ130" i="1" s="1"/>
  <c r="AN154" i="1"/>
  <c r="AP154" i="1" s="1"/>
  <c r="AO160" i="1"/>
  <c r="AR160" i="1" s="1"/>
  <c r="AS160" i="1" s="1"/>
  <c r="AQ178" i="1"/>
  <c r="AT178" i="1"/>
  <c r="AU166" i="1"/>
  <c r="AO130" i="1"/>
  <c r="AR130" i="1" s="1"/>
  <c r="AS130" i="1" s="1"/>
  <c r="X154" i="1"/>
  <c r="X160" i="1"/>
  <c r="AN160" i="1"/>
  <c r="AP160" i="1" s="1"/>
  <c r="X130" i="1"/>
  <c r="AW134" i="1" l="1"/>
  <c r="AY130" i="1"/>
  <c r="AW132" i="1"/>
  <c r="AZ133" i="1"/>
  <c r="BA133" i="1"/>
  <c r="AX134" i="1"/>
  <c r="AW130" i="1"/>
  <c r="AX132" i="1"/>
  <c r="AZ132" i="1"/>
  <c r="AY132" i="1"/>
  <c r="AZ130" i="1"/>
  <c r="AW131" i="1"/>
  <c r="BA130" i="1"/>
  <c r="AZ134" i="1"/>
  <c r="AY131" i="1"/>
  <c r="AX131" i="1"/>
  <c r="BA131" i="1"/>
  <c r="BA134" i="1"/>
  <c r="AZ131" i="1"/>
  <c r="AY134" i="1"/>
  <c r="AW133" i="1"/>
  <c r="BA132" i="1"/>
  <c r="AY133" i="1"/>
  <c r="AX130" i="1"/>
  <c r="AX133" i="1"/>
  <c r="AY181" i="1"/>
  <c r="AX179" i="1"/>
  <c r="AW180" i="1"/>
  <c r="BA178" i="1"/>
  <c r="BA179" i="1"/>
  <c r="AX182" i="1"/>
  <c r="AY178" i="1"/>
  <c r="AX178" i="1"/>
  <c r="AZ180" i="1"/>
  <c r="AW178" i="1"/>
  <c r="AZ182" i="1"/>
  <c r="AW179" i="1"/>
  <c r="BA182" i="1"/>
  <c r="AW181" i="1"/>
  <c r="BA181" i="1"/>
  <c r="AY180" i="1"/>
  <c r="AY179" i="1"/>
  <c r="AX180" i="1"/>
  <c r="AW182" i="1"/>
  <c r="AY182" i="1"/>
  <c r="AZ178" i="1"/>
  <c r="AX181" i="1"/>
  <c r="BA180" i="1"/>
  <c r="AZ181" i="1"/>
  <c r="AZ179" i="1"/>
  <c r="AZ176" i="1"/>
  <c r="BA172" i="1"/>
  <c r="BA173" i="1"/>
  <c r="AZ175" i="1"/>
  <c r="AW175" i="1"/>
  <c r="BA175" i="1"/>
  <c r="AX172" i="1"/>
  <c r="AW174" i="1"/>
  <c r="AY173" i="1"/>
  <c r="AX174" i="1"/>
  <c r="AY172" i="1"/>
  <c r="AY176" i="1"/>
  <c r="AZ172" i="1"/>
  <c r="BA176" i="1"/>
  <c r="BA174" i="1"/>
  <c r="AX176" i="1"/>
  <c r="AX175" i="1"/>
  <c r="AX173" i="1"/>
  <c r="AY175" i="1"/>
  <c r="AZ173" i="1"/>
  <c r="AW176" i="1"/>
  <c r="AZ174" i="1"/>
  <c r="AW172" i="1"/>
  <c r="AY174" i="1"/>
  <c r="AW173" i="1"/>
  <c r="AU172" i="1"/>
  <c r="AT154" i="1"/>
  <c r="AQ154" i="1"/>
  <c r="AU178" i="1"/>
  <c r="AT130" i="1"/>
  <c r="AQ160" i="1"/>
  <c r="AT160" i="1"/>
  <c r="AU130" i="1"/>
  <c r="W1042" i="1"/>
  <c r="V1042" i="1"/>
  <c r="W1036" i="1"/>
  <c r="V1036" i="1"/>
  <c r="W1030" i="1"/>
  <c r="V1030" i="1"/>
  <c r="W1024" i="1"/>
  <c r="V1024" i="1"/>
  <c r="W1018" i="1"/>
  <c r="V1018" i="1"/>
  <c r="W1012" i="1"/>
  <c r="V1012" i="1"/>
  <c r="W1006" i="1"/>
  <c r="V1006" i="1"/>
  <c r="W1000" i="1"/>
  <c r="V1000" i="1"/>
  <c r="W994" i="1"/>
  <c r="V994" i="1"/>
  <c r="W988" i="1"/>
  <c r="V988" i="1"/>
  <c r="W982" i="1"/>
  <c r="V982" i="1"/>
  <c r="W976" i="1"/>
  <c r="V976" i="1"/>
  <c r="W970" i="1"/>
  <c r="V970" i="1"/>
  <c r="W964" i="1"/>
  <c r="V964" i="1"/>
  <c r="W958" i="1"/>
  <c r="V958" i="1"/>
  <c r="W952" i="1"/>
  <c r="V952" i="1"/>
  <c r="W946" i="1"/>
  <c r="V946" i="1"/>
  <c r="W940" i="1"/>
  <c r="V940" i="1"/>
  <c r="W934" i="1"/>
  <c r="V934" i="1"/>
  <c r="W928" i="1"/>
  <c r="V928" i="1"/>
  <c r="W922" i="1"/>
  <c r="V922" i="1"/>
  <c r="W916" i="1"/>
  <c r="V916" i="1"/>
  <c r="W910" i="1"/>
  <c r="V910" i="1"/>
  <c r="W904" i="1"/>
  <c r="V904" i="1"/>
  <c r="W898" i="1"/>
  <c r="V898" i="1"/>
  <c r="W892" i="1"/>
  <c r="V892" i="1"/>
  <c r="W886" i="1"/>
  <c r="V886" i="1"/>
  <c r="W880" i="1"/>
  <c r="V880" i="1"/>
  <c r="W874" i="1"/>
  <c r="V874" i="1"/>
  <c r="W868" i="1"/>
  <c r="V868" i="1"/>
  <c r="W862" i="1"/>
  <c r="V862" i="1"/>
  <c r="W856" i="1"/>
  <c r="V856" i="1"/>
  <c r="W850" i="1"/>
  <c r="V850" i="1"/>
  <c r="W844" i="1"/>
  <c r="V844" i="1"/>
  <c r="W838" i="1"/>
  <c r="V838" i="1"/>
  <c r="W832" i="1"/>
  <c r="V832" i="1"/>
  <c r="W826" i="1"/>
  <c r="V826" i="1"/>
  <c r="W820" i="1"/>
  <c r="V820" i="1"/>
  <c r="W814" i="1"/>
  <c r="V814" i="1"/>
  <c r="W808" i="1"/>
  <c r="V808" i="1"/>
  <c r="W802" i="1"/>
  <c r="V802" i="1"/>
  <c r="W796" i="1"/>
  <c r="V796" i="1"/>
  <c r="W790" i="1"/>
  <c r="V790" i="1"/>
  <c r="W784" i="1"/>
  <c r="V784" i="1"/>
  <c r="W778" i="1"/>
  <c r="V778" i="1"/>
  <c r="W772" i="1"/>
  <c r="V772" i="1"/>
  <c r="W766" i="1"/>
  <c r="V766" i="1"/>
  <c r="W760" i="1"/>
  <c r="V760" i="1"/>
  <c r="W754" i="1"/>
  <c r="V754" i="1"/>
  <c r="W748" i="1"/>
  <c r="V748" i="1"/>
  <c r="W742" i="1"/>
  <c r="V742" i="1"/>
  <c r="W736" i="1"/>
  <c r="V736" i="1"/>
  <c r="W730" i="1"/>
  <c r="V730" i="1"/>
  <c r="W724" i="1"/>
  <c r="V724" i="1"/>
  <c r="W718" i="1"/>
  <c r="V718" i="1"/>
  <c r="W712" i="1"/>
  <c r="V712" i="1"/>
  <c r="W706" i="1"/>
  <c r="V706" i="1"/>
  <c r="W700" i="1"/>
  <c r="V700" i="1"/>
  <c r="W694" i="1"/>
  <c r="V694" i="1"/>
  <c r="W688" i="1"/>
  <c r="V688" i="1"/>
  <c r="W682" i="1"/>
  <c r="V682" i="1"/>
  <c r="W676" i="1"/>
  <c r="V676" i="1"/>
  <c r="W670" i="1"/>
  <c r="V670" i="1"/>
  <c r="W664" i="1"/>
  <c r="V664" i="1"/>
  <c r="W658" i="1"/>
  <c r="V658" i="1"/>
  <c r="W652" i="1"/>
  <c r="V652" i="1"/>
  <c r="W646" i="1"/>
  <c r="V646" i="1"/>
  <c r="W640" i="1"/>
  <c r="V640" i="1"/>
  <c r="W634" i="1"/>
  <c r="V634" i="1"/>
  <c r="W628" i="1"/>
  <c r="V628" i="1"/>
  <c r="W622" i="1"/>
  <c r="V622" i="1"/>
  <c r="W616" i="1"/>
  <c r="V616" i="1"/>
  <c r="W610" i="1"/>
  <c r="V610" i="1"/>
  <c r="W604" i="1"/>
  <c r="V604" i="1"/>
  <c r="W598" i="1"/>
  <c r="V598" i="1"/>
  <c r="W592" i="1"/>
  <c r="V592" i="1"/>
  <c r="W586" i="1"/>
  <c r="V586" i="1"/>
  <c r="W580" i="1"/>
  <c r="V580" i="1"/>
  <c r="W574" i="1"/>
  <c r="V574" i="1"/>
  <c r="W568" i="1"/>
  <c r="V568" i="1"/>
  <c r="W562" i="1"/>
  <c r="V562" i="1"/>
  <c r="W556" i="1"/>
  <c r="V556" i="1"/>
  <c r="W550" i="1"/>
  <c r="V550" i="1"/>
  <c r="W544" i="1"/>
  <c r="V544" i="1"/>
  <c r="W538" i="1"/>
  <c r="V538" i="1"/>
  <c r="W532" i="1"/>
  <c r="V532" i="1"/>
  <c r="W526" i="1"/>
  <c r="V526" i="1"/>
  <c r="W520" i="1"/>
  <c r="V520" i="1"/>
  <c r="W514" i="1"/>
  <c r="V514" i="1"/>
  <c r="W508" i="1"/>
  <c r="V508" i="1"/>
  <c r="W502" i="1"/>
  <c r="V502" i="1"/>
  <c r="W496" i="1"/>
  <c r="V496" i="1"/>
  <c r="W490" i="1"/>
  <c r="V490" i="1"/>
  <c r="W484" i="1"/>
  <c r="V484" i="1"/>
  <c r="W478" i="1"/>
  <c r="V478" i="1"/>
  <c r="W472" i="1"/>
  <c r="V472" i="1"/>
  <c r="W466" i="1"/>
  <c r="V466" i="1"/>
  <c r="W460" i="1"/>
  <c r="V460" i="1"/>
  <c r="W454" i="1"/>
  <c r="V454" i="1"/>
  <c r="W448" i="1"/>
  <c r="V448" i="1"/>
  <c r="W442" i="1"/>
  <c r="V442" i="1"/>
  <c r="W436" i="1"/>
  <c r="V436" i="1"/>
  <c r="W430" i="1"/>
  <c r="V430" i="1"/>
  <c r="W424" i="1"/>
  <c r="V424" i="1"/>
  <c r="W418" i="1"/>
  <c r="V418" i="1"/>
  <c r="W412" i="1"/>
  <c r="V412" i="1"/>
  <c r="W406" i="1"/>
  <c r="V406" i="1"/>
  <c r="W400" i="1"/>
  <c r="V400" i="1"/>
  <c r="W394" i="1"/>
  <c r="V394" i="1"/>
  <c r="W388" i="1"/>
  <c r="V388" i="1"/>
  <c r="W382" i="1"/>
  <c r="V382" i="1"/>
  <c r="W376" i="1"/>
  <c r="V376" i="1"/>
  <c r="W370" i="1"/>
  <c r="V370" i="1"/>
  <c r="W364" i="1"/>
  <c r="V364" i="1"/>
  <c r="W358" i="1"/>
  <c r="V358" i="1"/>
  <c r="W352" i="1"/>
  <c r="V352" i="1"/>
  <c r="W148" i="1"/>
  <c r="V148" i="1"/>
  <c r="W142" i="1"/>
  <c r="V142" i="1"/>
  <c r="W136" i="1"/>
  <c r="V136" i="1"/>
  <c r="W124" i="1"/>
  <c r="V124" i="1"/>
  <c r="W118" i="1"/>
  <c r="V118" i="1"/>
  <c r="W112" i="1"/>
  <c r="V112" i="1"/>
  <c r="W106" i="1"/>
  <c r="V106" i="1"/>
  <c r="W100" i="1"/>
  <c r="V100" i="1"/>
  <c r="W94" i="1"/>
  <c r="V94" i="1"/>
  <c r="W88" i="1"/>
  <c r="V88" i="1"/>
  <c r="W82" i="1"/>
  <c r="V82" i="1"/>
  <c r="W76" i="1"/>
  <c r="V76" i="1"/>
  <c r="W70" i="1"/>
  <c r="V70" i="1"/>
  <c r="W64" i="1"/>
  <c r="V64" i="1"/>
  <c r="W58" i="1"/>
  <c r="V58" i="1"/>
  <c r="W52" i="1"/>
  <c r="V52" i="1"/>
  <c r="W46" i="1"/>
  <c r="V46" i="1"/>
  <c r="W40" i="1"/>
  <c r="V40" i="1"/>
  <c r="W34" i="1"/>
  <c r="V34" i="1"/>
  <c r="W28" i="1"/>
  <c r="V28" i="1"/>
  <c r="W22" i="1"/>
  <c r="V22" i="1"/>
  <c r="W16" i="1"/>
  <c r="V16" i="1"/>
  <c r="W10" i="1"/>
  <c r="V10" i="1"/>
  <c r="T1042" i="1"/>
  <c r="T1036" i="1"/>
  <c r="T1030" i="1"/>
  <c r="T1024" i="1"/>
  <c r="T1018" i="1"/>
  <c r="T1012" i="1"/>
  <c r="T1006" i="1"/>
  <c r="T1000" i="1"/>
  <c r="T994" i="1"/>
  <c r="T988" i="1"/>
  <c r="T982" i="1"/>
  <c r="T976" i="1"/>
  <c r="T970" i="1"/>
  <c r="T964" i="1"/>
  <c r="T958" i="1"/>
  <c r="T952" i="1"/>
  <c r="T946" i="1"/>
  <c r="T940" i="1"/>
  <c r="T934" i="1"/>
  <c r="T928" i="1"/>
  <c r="T922" i="1"/>
  <c r="T916" i="1"/>
  <c r="T910" i="1"/>
  <c r="T904" i="1"/>
  <c r="T898" i="1"/>
  <c r="T892" i="1"/>
  <c r="T886" i="1"/>
  <c r="T880" i="1"/>
  <c r="T874" i="1"/>
  <c r="T868" i="1"/>
  <c r="T862" i="1"/>
  <c r="T856" i="1"/>
  <c r="T850" i="1"/>
  <c r="T844" i="1"/>
  <c r="T838" i="1"/>
  <c r="T832" i="1"/>
  <c r="T826" i="1"/>
  <c r="T820" i="1"/>
  <c r="T814" i="1"/>
  <c r="T808" i="1"/>
  <c r="T802" i="1"/>
  <c r="T796" i="1"/>
  <c r="T790" i="1"/>
  <c r="T784" i="1"/>
  <c r="T778" i="1"/>
  <c r="T772" i="1"/>
  <c r="T766" i="1"/>
  <c r="T760" i="1"/>
  <c r="T754" i="1"/>
  <c r="T748" i="1"/>
  <c r="T742" i="1"/>
  <c r="T736" i="1"/>
  <c r="T730" i="1"/>
  <c r="T724" i="1"/>
  <c r="T718" i="1"/>
  <c r="T712" i="1"/>
  <c r="T706" i="1"/>
  <c r="T700" i="1"/>
  <c r="T694" i="1"/>
  <c r="T688" i="1"/>
  <c r="T682" i="1"/>
  <c r="T676" i="1"/>
  <c r="T670" i="1"/>
  <c r="T664" i="1"/>
  <c r="T658" i="1"/>
  <c r="T652" i="1"/>
  <c r="T646" i="1"/>
  <c r="T640" i="1"/>
  <c r="T634" i="1"/>
  <c r="T628" i="1"/>
  <c r="T622" i="1"/>
  <c r="T616" i="1"/>
  <c r="T610" i="1"/>
  <c r="T604" i="1"/>
  <c r="T598" i="1"/>
  <c r="T592" i="1"/>
  <c r="T586" i="1"/>
  <c r="T580" i="1"/>
  <c r="T574" i="1"/>
  <c r="T568" i="1"/>
  <c r="T562" i="1"/>
  <c r="T556" i="1"/>
  <c r="T550" i="1"/>
  <c r="T544" i="1"/>
  <c r="T538" i="1"/>
  <c r="T532" i="1"/>
  <c r="T526" i="1"/>
  <c r="T520" i="1"/>
  <c r="T514" i="1"/>
  <c r="T508" i="1"/>
  <c r="T502" i="1"/>
  <c r="T496" i="1"/>
  <c r="T490" i="1"/>
  <c r="T484" i="1"/>
  <c r="T478" i="1"/>
  <c r="T472" i="1"/>
  <c r="T466" i="1"/>
  <c r="T460" i="1"/>
  <c r="T454" i="1"/>
  <c r="T448" i="1"/>
  <c r="T442" i="1"/>
  <c r="T436" i="1"/>
  <c r="T430" i="1"/>
  <c r="T424" i="1"/>
  <c r="T418" i="1"/>
  <c r="T412" i="1"/>
  <c r="T406" i="1"/>
  <c r="T400" i="1"/>
  <c r="T394" i="1"/>
  <c r="T388" i="1"/>
  <c r="T382" i="1"/>
  <c r="T376" i="1"/>
  <c r="T370" i="1"/>
  <c r="T364" i="1"/>
  <c r="T358" i="1"/>
  <c r="T352" i="1"/>
  <c r="T346" i="1"/>
  <c r="X346" i="1" s="1"/>
  <c r="T340" i="1"/>
  <c r="X340" i="1" s="1"/>
  <c r="T334" i="1"/>
  <c r="X334" i="1" s="1"/>
  <c r="T328" i="1"/>
  <c r="X328" i="1" s="1"/>
  <c r="T322" i="1"/>
  <c r="X322" i="1" s="1"/>
  <c r="T316" i="1"/>
  <c r="X316" i="1" s="1"/>
  <c r="T310" i="1"/>
  <c r="X310" i="1" s="1"/>
  <c r="T304" i="1"/>
  <c r="X304" i="1" s="1"/>
  <c r="T298" i="1"/>
  <c r="X298" i="1" s="1"/>
  <c r="T292" i="1"/>
  <c r="X292" i="1" s="1"/>
  <c r="T286" i="1"/>
  <c r="X286" i="1" s="1"/>
  <c r="T280" i="1"/>
  <c r="X280" i="1" s="1"/>
  <c r="T274" i="1"/>
  <c r="X274" i="1" s="1"/>
  <c r="T268" i="1"/>
  <c r="X268" i="1" s="1"/>
  <c r="T262" i="1"/>
  <c r="X262" i="1" s="1"/>
  <c r="T256" i="1"/>
  <c r="X256" i="1" s="1"/>
  <c r="T250" i="1"/>
  <c r="X250" i="1" s="1"/>
  <c r="T244" i="1"/>
  <c r="X244" i="1" s="1"/>
  <c r="T238" i="1"/>
  <c r="X238" i="1" s="1"/>
  <c r="T232" i="1"/>
  <c r="X232" i="1" s="1"/>
  <c r="T226" i="1"/>
  <c r="X226" i="1" s="1"/>
  <c r="T220" i="1"/>
  <c r="X220" i="1" s="1"/>
  <c r="T214" i="1"/>
  <c r="X214" i="1" s="1"/>
  <c r="T208" i="1"/>
  <c r="X208" i="1" s="1"/>
  <c r="T202" i="1"/>
  <c r="X202" i="1" s="1"/>
  <c r="T148" i="1"/>
  <c r="T142" i="1"/>
  <c r="T136" i="1"/>
  <c r="T124" i="1"/>
  <c r="T118" i="1"/>
  <c r="T112" i="1"/>
  <c r="T106" i="1"/>
  <c r="T100" i="1"/>
  <c r="T94" i="1"/>
  <c r="T88" i="1"/>
  <c r="T82" i="1"/>
  <c r="T76" i="1"/>
  <c r="T70" i="1"/>
  <c r="T64" i="1"/>
  <c r="T58" i="1"/>
  <c r="T52" i="1"/>
  <c r="T46" i="1"/>
  <c r="T40" i="1"/>
  <c r="T34" i="1"/>
  <c r="T28" i="1"/>
  <c r="T22" i="1"/>
  <c r="T16" i="1"/>
  <c r="T10" i="1"/>
  <c r="T4" i="1"/>
  <c r="W4" i="1"/>
  <c r="V4" i="1"/>
  <c r="X10" i="1" l="1"/>
  <c r="C3" i="9"/>
  <c r="B3" i="9"/>
  <c r="AY162" i="1"/>
  <c r="BA164" i="1"/>
  <c r="AZ162" i="1"/>
  <c r="BA160" i="1"/>
  <c r="AX163" i="1"/>
  <c r="AW161" i="1"/>
  <c r="AZ161" i="1"/>
  <c r="AW162" i="1"/>
  <c r="AW160" i="1"/>
  <c r="AZ164" i="1"/>
  <c r="AX161" i="1"/>
  <c r="BA163" i="1"/>
  <c r="AX162" i="1"/>
  <c r="AY160" i="1"/>
  <c r="AY164" i="1"/>
  <c r="AY161" i="1"/>
  <c r="AZ163" i="1"/>
  <c r="AY163" i="1"/>
  <c r="BA162" i="1"/>
  <c r="AZ160" i="1"/>
  <c r="BA161" i="1"/>
  <c r="AW164" i="1"/>
  <c r="AX160" i="1"/>
  <c r="AX164" i="1"/>
  <c r="AW163" i="1"/>
  <c r="AU154" i="1"/>
  <c r="AZ156" i="1"/>
  <c r="AY157" i="1"/>
  <c r="AX155" i="1"/>
  <c r="AW155" i="1"/>
  <c r="BA155" i="1"/>
  <c r="BA154" i="1"/>
  <c r="AX156" i="1"/>
  <c r="AZ158" i="1"/>
  <c r="AX157" i="1"/>
  <c r="AW156" i="1"/>
  <c r="AY158" i="1"/>
  <c r="AW154" i="1"/>
  <c r="AZ154" i="1"/>
  <c r="AW157" i="1"/>
  <c r="BA158" i="1"/>
  <c r="AX154" i="1"/>
  <c r="AZ157" i="1"/>
  <c r="AY155" i="1"/>
  <c r="AW158" i="1"/>
  <c r="AY156" i="1"/>
  <c r="AX158" i="1"/>
  <c r="AY154" i="1"/>
  <c r="BA156" i="1"/>
  <c r="AZ155" i="1"/>
  <c r="BA157" i="1"/>
  <c r="AU160" i="1"/>
  <c r="AL93" i="1"/>
  <c r="AM93" i="1" s="1"/>
  <c r="AE93" i="1"/>
  <c r="AL92" i="1"/>
  <c r="AM92" i="1" s="1"/>
  <c r="AE92" i="1"/>
  <c r="AL91" i="1"/>
  <c r="AM91" i="1" s="1"/>
  <c r="AE91" i="1"/>
  <c r="AL90" i="1"/>
  <c r="AM90" i="1" s="1"/>
  <c r="AE90" i="1"/>
  <c r="AL89" i="1"/>
  <c r="AM89" i="1" s="1"/>
  <c r="AE89" i="1"/>
  <c r="AL88" i="1"/>
  <c r="AM88" i="1" s="1"/>
  <c r="AE88" i="1"/>
  <c r="X88" i="1"/>
  <c r="AE10" i="1"/>
  <c r="AE5" i="1"/>
  <c r="AE6" i="1"/>
  <c r="AE7" i="1"/>
  <c r="AE8" i="1"/>
  <c r="AE9" i="1"/>
  <c r="AE11" i="1"/>
  <c r="AE12" i="1"/>
  <c r="AE13" i="1"/>
  <c r="AE14" i="1"/>
  <c r="AE15" i="1"/>
  <c r="AE22" i="1"/>
  <c r="G3" i="9" l="1"/>
  <c r="AO88" i="1"/>
  <c r="AR88" i="1" s="1"/>
  <c r="AS88" i="1" s="1"/>
  <c r="AN88" i="1"/>
  <c r="AE21" i="1"/>
  <c r="AE20" i="1"/>
  <c r="AE19" i="1"/>
  <c r="AE18" i="1"/>
  <c r="AE17" i="1"/>
  <c r="AE16" i="1"/>
  <c r="AP88" i="1" l="1"/>
  <c r="AQ88" i="1" s="1"/>
  <c r="AW88" i="1" l="1"/>
  <c r="AY91" i="1"/>
  <c r="AW90" i="1"/>
  <c r="AZ88" i="1"/>
  <c r="BA91" i="1"/>
  <c r="BA88" i="1"/>
  <c r="BA89" i="1"/>
  <c r="AX88" i="1"/>
  <c r="AZ91" i="1"/>
  <c r="AX90" i="1"/>
  <c r="AY90" i="1"/>
  <c r="AZ89" i="1"/>
  <c r="AY88" i="1"/>
  <c r="AZ90" i="1"/>
  <c r="AX89" i="1"/>
  <c r="AY92" i="1"/>
  <c r="AW91" i="1"/>
  <c r="AX91" i="1"/>
  <c r="BA92" i="1"/>
  <c r="AX92" i="1"/>
  <c r="AW92" i="1"/>
  <c r="BA90" i="1"/>
  <c r="AY89" i="1"/>
  <c r="AW89" i="1"/>
  <c r="AZ92" i="1"/>
  <c r="AT88" i="1"/>
  <c r="AU88" i="1"/>
  <c r="AE42" i="1"/>
  <c r="AE41" i="1"/>
  <c r="AE47" i="1"/>
  <c r="AE53" i="1"/>
  <c r="AE52" i="1"/>
  <c r="AE46" i="1"/>
  <c r="AE40" i="1"/>
  <c r="AE28" i="1"/>
  <c r="A993" i="8" l="1"/>
  <c r="B993" i="8"/>
  <c r="A987" i="8"/>
  <c r="B987" i="8"/>
  <c r="A981" i="8"/>
  <c r="B981" i="8"/>
  <c r="A975" i="8"/>
  <c r="B975" i="8"/>
  <c r="A969" i="8"/>
  <c r="B969" i="8"/>
  <c r="A963" i="8"/>
  <c r="B963" i="8"/>
  <c r="A957" i="8"/>
  <c r="B957" i="8"/>
  <c r="A951" i="8"/>
  <c r="B951" i="8"/>
  <c r="A945" i="8"/>
  <c r="B945" i="8"/>
  <c r="A939" i="8"/>
  <c r="B939" i="8"/>
  <c r="A933" i="8"/>
  <c r="B933" i="8"/>
  <c r="A927" i="8"/>
  <c r="B927" i="8"/>
  <c r="A921" i="8"/>
  <c r="B921" i="8"/>
  <c r="A915" i="8"/>
  <c r="B915" i="8"/>
  <c r="A909" i="8"/>
  <c r="B909" i="8"/>
  <c r="A903" i="8"/>
  <c r="B903" i="8"/>
  <c r="A897" i="8"/>
  <c r="B897" i="8"/>
  <c r="A891" i="8"/>
  <c r="B891" i="8"/>
  <c r="A885" i="8"/>
  <c r="B885" i="8"/>
  <c r="A879" i="8"/>
  <c r="B879" i="8"/>
  <c r="A873" i="8"/>
  <c r="B873" i="8"/>
  <c r="A867" i="8"/>
  <c r="B867" i="8"/>
  <c r="A861" i="8"/>
  <c r="B861" i="8"/>
  <c r="A855" i="8"/>
  <c r="B855" i="8"/>
  <c r="A849" i="8"/>
  <c r="B849" i="8"/>
  <c r="A843" i="8"/>
  <c r="B843" i="8"/>
  <c r="A837" i="8"/>
  <c r="B837" i="8"/>
  <c r="A831" i="8"/>
  <c r="B831" i="8"/>
  <c r="A825" i="8"/>
  <c r="B825" i="8"/>
  <c r="A819" i="8"/>
  <c r="B819" i="8"/>
  <c r="A813" i="8"/>
  <c r="B813" i="8"/>
  <c r="A807" i="8"/>
  <c r="B807" i="8"/>
  <c r="A801" i="8"/>
  <c r="B801" i="8"/>
  <c r="A795" i="8"/>
  <c r="B795" i="8"/>
  <c r="A789" i="8"/>
  <c r="B789" i="8"/>
  <c r="A783" i="8"/>
  <c r="B783" i="8"/>
  <c r="A777" i="8"/>
  <c r="B777" i="8"/>
  <c r="A771" i="8"/>
  <c r="B771" i="8"/>
  <c r="A765" i="8"/>
  <c r="B765" i="8"/>
  <c r="A759" i="8"/>
  <c r="B759" i="8"/>
  <c r="A753" i="8"/>
  <c r="B753" i="8"/>
  <c r="A747" i="8"/>
  <c r="B747" i="8"/>
  <c r="A741" i="8"/>
  <c r="B741" i="8"/>
  <c r="A735" i="8"/>
  <c r="B735" i="8"/>
  <c r="A729" i="8"/>
  <c r="B729" i="8"/>
  <c r="A723" i="8"/>
  <c r="B723" i="8"/>
  <c r="A717" i="8"/>
  <c r="B717" i="8"/>
  <c r="A711" i="8"/>
  <c r="B711" i="8"/>
  <c r="A705" i="8"/>
  <c r="B705" i="8"/>
  <c r="A699" i="8"/>
  <c r="B699" i="8"/>
  <c r="A693" i="8"/>
  <c r="B693" i="8"/>
  <c r="A687" i="8"/>
  <c r="B687" i="8"/>
  <c r="A681" i="8"/>
  <c r="B681" i="8"/>
  <c r="A675" i="8"/>
  <c r="B675" i="8"/>
  <c r="A669" i="8"/>
  <c r="B669" i="8"/>
  <c r="A663" i="8"/>
  <c r="B663" i="8"/>
  <c r="A657" i="8"/>
  <c r="B657" i="8"/>
  <c r="A651" i="8"/>
  <c r="B651" i="8"/>
  <c r="A645" i="8"/>
  <c r="B645" i="8"/>
  <c r="A639" i="8"/>
  <c r="B639" i="8"/>
  <c r="A633" i="8"/>
  <c r="B633" i="8"/>
  <c r="A627" i="8"/>
  <c r="B627" i="8"/>
  <c r="A621" i="8"/>
  <c r="B621" i="8"/>
  <c r="A615" i="8"/>
  <c r="B615" i="8"/>
  <c r="A609" i="8"/>
  <c r="B609" i="8"/>
  <c r="A603" i="8"/>
  <c r="B603" i="8"/>
  <c r="A597" i="8"/>
  <c r="B597" i="8"/>
  <c r="A591" i="8"/>
  <c r="B591" i="8"/>
  <c r="A585" i="8"/>
  <c r="B585" i="8"/>
  <c r="A579" i="8"/>
  <c r="B579" i="8"/>
  <c r="A573" i="8"/>
  <c r="B573" i="8"/>
  <c r="A567" i="8"/>
  <c r="B567" i="8"/>
  <c r="A561" i="8"/>
  <c r="B561" i="8"/>
  <c r="A555" i="8"/>
  <c r="B555" i="8"/>
  <c r="A549" i="8"/>
  <c r="B549" i="8"/>
  <c r="A543" i="8"/>
  <c r="B543" i="8"/>
  <c r="A537" i="8"/>
  <c r="B537" i="8"/>
  <c r="A531" i="8"/>
  <c r="B531" i="8"/>
  <c r="A525" i="8"/>
  <c r="B525" i="8"/>
  <c r="A519" i="8"/>
  <c r="B519" i="8"/>
  <c r="A513" i="8"/>
  <c r="B513" i="8"/>
  <c r="A507" i="8"/>
  <c r="B507" i="8"/>
  <c r="A501" i="8"/>
  <c r="B501" i="8"/>
  <c r="A495" i="8"/>
  <c r="B495" i="8"/>
  <c r="A489" i="8"/>
  <c r="B489" i="8"/>
  <c r="A483" i="8"/>
  <c r="B483" i="8"/>
  <c r="A477" i="8"/>
  <c r="B477" i="8"/>
  <c r="A471" i="8"/>
  <c r="B471" i="8"/>
  <c r="A465" i="8"/>
  <c r="B465" i="8"/>
  <c r="A459" i="8"/>
  <c r="B459" i="8"/>
  <c r="A453" i="8"/>
  <c r="B453" i="8"/>
  <c r="A447" i="8"/>
  <c r="B447" i="8"/>
  <c r="A441" i="8"/>
  <c r="B441" i="8"/>
  <c r="A435" i="8"/>
  <c r="B435" i="8"/>
  <c r="A429" i="8"/>
  <c r="B429" i="8"/>
  <c r="A423" i="8"/>
  <c r="B423" i="8"/>
  <c r="A417" i="8"/>
  <c r="B417" i="8"/>
  <c r="A411" i="8"/>
  <c r="B411" i="8"/>
  <c r="A405" i="8"/>
  <c r="B405" i="8"/>
  <c r="A399" i="8"/>
  <c r="B399" i="8"/>
  <c r="A393" i="8"/>
  <c r="B393" i="8"/>
  <c r="A387" i="8"/>
  <c r="B387" i="8"/>
  <c r="A381" i="8"/>
  <c r="B381" i="8"/>
  <c r="A375" i="8"/>
  <c r="B375" i="8"/>
  <c r="A369" i="8"/>
  <c r="B369" i="8"/>
  <c r="A363" i="8"/>
  <c r="B363" i="8"/>
  <c r="A357" i="8"/>
  <c r="B357" i="8"/>
  <c r="A351" i="8"/>
  <c r="B351" i="8"/>
  <c r="A345" i="8"/>
  <c r="B345" i="8"/>
  <c r="A339" i="8"/>
  <c r="B339" i="8"/>
  <c r="A333" i="8"/>
  <c r="B333" i="8"/>
  <c r="A327" i="8"/>
  <c r="B327" i="8"/>
  <c r="A321" i="8"/>
  <c r="B321" i="8"/>
  <c r="A315" i="8"/>
  <c r="B315" i="8"/>
  <c r="A309" i="8"/>
  <c r="B309" i="8"/>
  <c r="A303" i="8"/>
  <c r="B303" i="8"/>
  <c r="A297" i="8"/>
  <c r="B297" i="8"/>
  <c r="A291" i="8"/>
  <c r="B291" i="8"/>
  <c r="A285" i="8"/>
  <c r="B285" i="8"/>
  <c r="A279" i="8"/>
  <c r="B279" i="8"/>
  <c r="A273" i="8"/>
  <c r="B273" i="8"/>
  <c r="A267" i="8"/>
  <c r="B267" i="8"/>
  <c r="A261" i="8"/>
  <c r="B261" i="8"/>
  <c r="A255" i="8"/>
  <c r="B255" i="8"/>
  <c r="A249" i="8"/>
  <c r="B249" i="8"/>
  <c r="A243" i="8"/>
  <c r="B243" i="8"/>
  <c r="A237" i="8"/>
  <c r="B237" i="8"/>
  <c r="A231" i="8"/>
  <c r="B231" i="8"/>
  <c r="A225" i="8"/>
  <c r="B225" i="8"/>
  <c r="A219" i="8"/>
  <c r="B219" i="8"/>
  <c r="A213" i="8"/>
  <c r="B213" i="8"/>
  <c r="A207" i="8"/>
  <c r="B207" i="8"/>
  <c r="A201" i="8"/>
  <c r="B201" i="8"/>
  <c r="A195" i="8"/>
  <c r="B195" i="8"/>
  <c r="A189" i="8"/>
  <c r="B189" i="8"/>
  <c r="A183" i="8"/>
  <c r="B183" i="8"/>
  <c r="A177" i="8"/>
  <c r="B177" i="8"/>
  <c r="A171" i="8"/>
  <c r="B171" i="8"/>
  <c r="A165" i="8"/>
  <c r="B165" i="8"/>
  <c r="A159" i="8"/>
  <c r="B159" i="8"/>
  <c r="A153" i="8"/>
  <c r="B153" i="8"/>
  <c r="A147" i="8"/>
  <c r="B147" i="8"/>
  <c r="A141" i="8"/>
  <c r="B141" i="8"/>
  <c r="A135" i="8"/>
  <c r="B135" i="8"/>
  <c r="A129" i="8"/>
  <c r="B129" i="8"/>
  <c r="A123" i="8"/>
  <c r="B123" i="8"/>
  <c r="A117" i="8"/>
  <c r="B117" i="8"/>
  <c r="A111" i="8"/>
  <c r="B111" i="8"/>
  <c r="A105" i="8"/>
  <c r="B105" i="8"/>
  <c r="A99" i="8"/>
  <c r="B99" i="8"/>
  <c r="A93" i="8"/>
  <c r="B93" i="8"/>
  <c r="A87" i="8"/>
  <c r="B87" i="8"/>
  <c r="A81" i="8"/>
  <c r="B81" i="8"/>
  <c r="A75" i="8"/>
  <c r="B75" i="8"/>
  <c r="A69" i="8"/>
  <c r="B69" i="8"/>
  <c r="A63" i="8"/>
  <c r="B63" i="8"/>
  <c r="A57" i="8"/>
  <c r="B57" i="8"/>
  <c r="A51" i="8"/>
  <c r="B51" i="8"/>
  <c r="A45" i="8"/>
  <c r="B45" i="8"/>
  <c r="A39" i="8"/>
  <c r="B39" i="8"/>
  <c r="A33" i="8"/>
  <c r="B33" i="8"/>
  <c r="A27" i="8"/>
  <c r="B27" i="8"/>
  <c r="A21" i="8"/>
  <c r="B21" i="8"/>
  <c r="A15" i="8"/>
  <c r="B15" i="8"/>
  <c r="A9" i="8"/>
  <c r="B9" i="8"/>
  <c r="A3" i="8"/>
  <c r="B3" i="8"/>
  <c r="AL1047" i="1" l="1"/>
  <c r="AM1047" i="1" s="1"/>
  <c r="AE1047" i="1"/>
  <c r="AL1046" i="1"/>
  <c r="AM1046" i="1" s="1"/>
  <c r="AE1046" i="1"/>
  <c r="AL1045" i="1"/>
  <c r="AM1045" i="1" s="1"/>
  <c r="AE1045" i="1"/>
  <c r="AL1044" i="1"/>
  <c r="AM1044" i="1" s="1"/>
  <c r="AE1044" i="1"/>
  <c r="AL1043" i="1"/>
  <c r="AM1043" i="1" s="1"/>
  <c r="AL1042" i="1"/>
  <c r="AM1042" i="1" s="1"/>
  <c r="AE1042" i="1"/>
  <c r="AL1041" i="1"/>
  <c r="AM1041" i="1" s="1"/>
  <c r="AE1041" i="1"/>
  <c r="AL1040" i="1"/>
  <c r="AM1040" i="1" s="1"/>
  <c r="AE1040" i="1"/>
  <c r="AL1039" i="1"/>
  <c r="AM1039" i="1" s="1"/>
  <c r="AE1039" i="1"/>
  <c r="AL1038" i="1"/>
  <c r="AM1038" i="1" s="1"/>
  <c r="AE1038" i="1"/>
  <c r="AL1037" i="1"/>
  <c r="AM1037" i="1" s="1"/>
  <c r="AE1037" i="1"/>
  <c r="AL1036" i="1"/>
  <c r="AM1036" i="1" s="1"/>
  <c r="AE1036" i="1"/>
  <c r="AL1035" i="1"/>
  <c r="AM1035" i="1" s="1"/>
  <c r="AE1035" i="1"/>
  <c r="AL1034" i="1"/>
  <c r="AM1034" i="1" s="1"/>
  <c r="AE1034" i="1"/>
  <c r="AL1033" i="1"/>
  <c r="AM1033" i="1" s="1"/>
  <c r="AE1033" i="1"/>
  <c r="AL1032" i="1"/>
  <c r="AM1032" i="1" s="1"/>
  <c r="AE1032" i="1"/>
  <c r="AL1031" i="1"/>
  <c r="AM1031" i="1" s="1"/>
  <c r="AE1031" i="1"/>
  <c r="AL1030" i="1"/>
  <c r="AM1030" i="1" s="1"/>
  <c r="AE1030" i="1"/>
  <c r="AL1029" i="1"/>
  <c r="AM1029" i="1" s="1"/>
  <c r="AE1029" i="1"/>
  <c r="AL1028" i="1"/>
  <c r="AM1028" i="1" s="1"/>
  <c r="AE1028" i="1"/>
  <c r="AL1027" i="1"/>
  <c r="AM1027" i="1" s="1"/>
  <c r="AE1027" i="1"/>
  <c r="AL1026" i="1"/>
  <c r="AM1026" i="1" s="1"/>
  <c r="AE1026" i="1"/>
  <c r="AL1025" i="1"/>
  <c r="AM1025" i="1" s="1"/>
  <c r="AE1025" i="1"/>
  <c r="AL1024" i="1"/>
  <c r="AM1024" i="1" s="1"/>
  <c r="AE1024" i="1"/>
  <c r="AL1023" i="1"/>
  <c r="AM1023" i="1" s="1"/>
  <c r="AE1023" i="1"/>
  <c r="AL1022" i="1"/>
  <c r="AM1022" i="1" s="1"/>
  <c r="AE1022" i="1"/>
  <c r="AL1021" i="1"/>
  <c r="AM1021" i="1" s="1"/>
  <c r="AE1021" i="1"/>
  <c r="AL1020" i="1"/>
  <c r="AM1020" i="1" s="1"/>
  <c r="AE1020" i="1"/>
  <c r="AL1019" i="1"/>
  <c r="AM1019" i="1" s="1"/>
  <c r="AE1019" i="1"/>
  <c r="AL1018" i="1"/>
  <c r="AM1018" i="1" s="1"/>
  <c r="AE1018" i="1"/>
  <c r="AL1017" i="1"/>
  <c r="AM1017" i="1" s="1"/>
  <c r="AE1017" i="1"/>
  <c r="AL1016" i="1"/>
  <c r="AM1016" i="1" s="1"/>
  <c r="AE1016" i="1"/>
  <c r="AL1015" i="1"/>
  <c r="AM1015" i="1" s="1"/>
  <c r="AE1015" i="1"/>
  <c r="AL1014" i="1"/>
  <c r="AM1014" i="1" s="1"/>
  <c r="AE1014" i="1"/>
  <c r="AL1013" i="1"/>
  <c r="AM1013" i="1" s="1"/>
  <c r="AE1013" i="1"/>
  <c r="AL1012" i="1"/>
  <c r="AM1012" i="1" s="1"/>
  <c r="AE1012" i="1"/>
  <c r="AL1011" i="1"/>
  <c r="AM1011" i="1" s="1"/>
  <c r="AE1011" i="1"/>
  <c r="AL1010" i="1"/>
  <c r="AM1010" i="1" s="1"/>
  <c r="AE1010" i="1"/>
  <c r="AL1009" i="1"/>
  <c r="AM1009" i="1" s="1"/>
  <c r="AE1009" i="1"/>
  <c r="AL1008" i="1"/>
  <c r="AM1008" i="1" s="1"/>
  <c r="AE1008" i="1"/>
  <c r="AL1007" i="1"/>
  <c r="AM1007" i="1" s="1"/>
  <c r="AE1007" i="1"/>
  <c r="AL1006" i="1"/>
  <c r="AM1006" i="1" s="1"/>
  <c r="AE1006" i="1"/>
  <c r="AL1005" i="1"/>
  <c r="AM1005" i="1" s="1"/>
  <c r="AE1005" i="1"/>
  <c r="AL1004" i="1"/>
  <c r="AM1004" i="1" s="1"/>
  <c r="AE1004" i="1"/>
  <c r="AL1003" i="1"/>
  <c r="AM1003" i="1" s="1"/>
  <c r="AE1003" i="1"/>
  <c r="AL1002" i="1"/>
  <c r="AM1002" i="1" s="1"/>
  <c r="AE1002" i="1"/>
  <c r="AL1001" i="1"/>
  <c r="AM1001" i="1" s="1"/>
  <c r="AE1001" i="1"/>
  <c r="AL1000" i="1"/>
  <c r="AM1000" i="1" s="1"/>
  <c r="AE1000" i="1"/>
  <c r="AL999" i="1"/>
  <c r="AM999" i="1" s="1"/>
  <c r="AE999" i="1"/>
  <c r="AL998" i="1"/>
  <c r="AM998" i="1" s="1"/>
  <c r="AE998" i="1"/>
  <c r="AL997" i="1"/>
  <c r="AM997" i="1" s="1"/>
  <c r="AE997" i="1"/>
  <c r="AL996" i="1"/>
  <c r="AM996" i="1" s="1"/>
  <c r="AE996" i="1"/>
  <c r="AL995" i="1"/>
  <c r="AM995" i="1" s="1"/>
  <c r="AE995" i="1"/>
  <c r="AL994" i="1"/>
  <c r="AE994" i="1"/>
  <c r="AL993" i="1"/>
  <c r="AM993" i="1" s="1"/>
  <c r="AE993" i="1"/>
  <c r="AL992" i="1"/>
  <c r="AM992" i="1" s="1"/>
  <c r="AE992" i="1"/>
  <c r="AL991" i="1"/>
  <c r="AM991" i="1" s="1"/>
  <c r="AE991" i="1"/>
  <c r="AL990" i="1"/>
  <c r="AM990" i="1" s="1"/>
  <c r="AE990" i="1"/>
  <c r="AL989" i="1"/>
  <c r="AM989" i="1" s="1"/>
  <c r="AE989" i="1"/>
  <c r="AL988" i="1"/>
  <c r="AM988" i="1" s="1"/>
  <c r="AE988" i="1"/>
  <c r="AL987" i="1"/>
  <c r="AM987" i="1" s="1"/>
  <c r="AE987" i="1"/>
  <c r="AL986" i="1"/>
  <c r="AM986" i="1" s="1"/>
  <c r="AE986" i="1"/>
  <c r="AL985" i="1"/>
  <c r="AM985" i="1" s="1"/>
  <c r="AE985" i="1"/>
  <c r="AL984" i="1"/>
  <c r="AM984" i="1" s="1"/>
  <c r="AE984" i="1"/>
  <c r="AL983" i="1"/>
  <c r="AM983" i="1" s="1"/>
  <c r="AE983" i="1"/>
  <c r="AL982" i="1"/>
  <c r="AM982" i="1" s="1"/>
  <c r="AE982" i="1"/>
  <c r="AL981" i="1"/>
  <c r="AM981" i="1" s="1"/>
  <c r="AE981" i="1"/>
  <c r="AL980" i="1"/>
  <c r="AM980" i="1" s="1"/>
  <c r="AE980" i="1"/>
  <c r="AL979" i="1"/>
  <c r="AM979" i="1" s="1"/>
  <c r="AE979" i="1"/>
  <c r="AL978" i="1"/>
  <c r="AM978" i="1" s="1"/>
  <c r="AE978" i="1"/>
  <c r="AL977" i="1"/>
  <c r="AM977" i="1" s="1"/>
  <c r="AE977" i="1"/>
  <c r="AL976" i="1"/>
  <c r="AM976" i="1" s="1"/>
  <c r="AE976" i="1"/>
  <c r="AL975" i="1"/>
  <c r="AM975" i="1" s="1"/>
  <c r="AE975" i="1"/>
  <c r="AL974" i="1"/>
  <c r="AM974" i="1" s="1"/>
  <c r="AE974" i="1"/>
  <c r="AL973" i="1"/>
  <c r="AM973" i="1" s="1"/>
  <c r="AE973" i="1"/>
  <c r="AL972" i="1"/>
  <c r="AM972" i="1" s="1"/>
  <c r="AE972" i="1"/>
  <c r="AL971" i="1"/>
  <c r="AM971" i="1" s="1"/>
  <c r="AE971" i="1"/>
  <c r="AL970" i="1"/>
  <c r="AM970" i="1" s="1"/>
  <c r="AE970" i="1"/>
  <c r="AL969" i="1"/>
  <c r="AM969" i="1" s="1"/>
  <c r="AE969" i="1"/>
  <c r="AL968" i="1"/>
  <c r="AM968" i="1" s="1"/>
  <c r="AE968" i="1"/>
  <c r="AL967" i="1"/>
  <c r="AM967" i="1" s="1"/>
  <c r="AE967" i="1"/>
  <c r="AL966" i="1"/>
  <c r="AM966" i="1" s="1"/>
  <c r="AE966" i="1"/>
  <c r="AL965" i="1"/>
  <c r="AM965" i="1" s="1"/>
  <c r="AE965" i="1"/>
  <c r="AL964" i="1"/>
  <c r="AM964" i="1" s="1"/>
  <c r="AE964" i="1"/>
  <c r="AL963" i="1"/>
  <c r="AM963" i="1" s="1"/>
  <c r="AE963" i="1"/>
  <c r="AL962" i="1"/>
  <c r="AM962" i="1" s="1"/>
  <c r="AE962" i="1"/>
  <c r="AL961" i="1"/>
  <c r="AM961" i="1" s="1"/>
  <c r="AE961" i="1"/>
  <c r="AL960" i="1"/>
  <c r="AM960" i="1" s="1"/>
  <c r="AE960" i="1"/>
  <c r="AL959" i="1"/>
  <c r="AM959" i="1" s="1"/>
  <c r="AE959" i="1"/>
  <c r="AL958" i="1"/>
  <c r="AM958" i="1" s="1"/>
  <c r="AE958" i="1"/>
  <c r="AL957" i="1"/>
  <c r="AM957" i="1" s="1"/>
  <c r="AE957" i="1"/>
  <c r="AL956" i="1"/>
  <c r="AM956" i="1" s="1"/>
  <c r="AE956" i="1"/>
  <c r="AL955" i="1"/>
  <c r="AM955" i="1" s="1"/>
  <c r="AE955" i="1"/>
  <c r="AL954" i="1"/>
  <c r="AM954" i="1" s="1"/>
  <c r="AE954" i="1"/>
  <c r="AL953" i="1"/>
  <c r="AM953" i="1" s="1"/>
  <c r="AE953" i="1"/>
  <c r="AL952" i="1"/>
  <c r="AE952" i="1"/>
  <c r="AL951" i="1"/>
  <c r="AM951" i="1" s="1"/>
  <c r="AE951" i="1"/>
  <c r="AL950" i="1"/>
  <c r="AM950" i="1" s="1"/>
  <c r="AE950" i="1"/>
  <c r="AL949" i="1"/>
  <c r="AM949" i="1" s="1"/>
  <c r="AE949" i="1"/>
  <c r="AL948" i="1"/>
  <c r="AM948" i="1" s="1"/>
  <c r="AE948" i="1"/>
  <c r="AL947" i="1"/>
  <c r="AM947" i="1" s="1"/>
  <c r="AE947" i="1"/>
  <c r="AL946" i="1"/>
  <c r="AM946" i="1" s="1"/>
  <c r="AE946" i="1"/>
  <c r="AL945" i="1"/>
  <c r="AM945" i="1" s="1"/>
  <c r="AE945" i="1"/>
  <c r="AL944" i="1"/>
  <c r="AM944" i="1" s="1"/>
  <c r="AE944" i="1"/>
  <c r="AL943" i="1"/>
  <c r="AM943" i="1" s="1"/>
  <c r="AE943" i="1"/>
  <c r="AL942" i="1"/>
  <c r="AM942" i="1" s="1"/>
  <c r="AE942" i="1"/>
  <c r="AL941" i="1"/>
  <c r="AM941" i="1" s="1"/>
  <c r="AE941" i="1"/>
  <c r="AL940" i="1"/>
  <c r="AM940" i="1" s="1"/>
  <c r="AE940" i="1"/>
  <c r="AL939" i="1"/>
  <c r="AM939" i="1" s="1"/>
  <c r="AE939" i="1"/>
  <c r="AL938" i="1"/>
  <c r="AM938" i="1" s="1"/>
  <c r="AE938" i="1"/>
  <c r="AL937" i="1"/>
  <c r="AM937" i="1" s="1"/>
  <c r="AE937" i="1"/>
  <c r="AL936" i="1"/>
  <c r="AM936" i="1" s="1"/>
  <c r="AE936" i="1"/>
  <c r="AL935" i="1"/>
  <c r="AM935" i="1" s="1"/>
  <c r="AE935" i="1"/>
  <c r="AL934" i="1"/>
  <c r="AM934" i="1" s="1"/>
  <c r="AE934" i="1"/>
  <c r="AL933" i="1"/>
  <c r="AM933" i="1" s="1"/>
  <c r="AE933" i="1"/>
  <c r="AL932" i="1"/>
  <c r="AM932" i="1" s="1"/>
  <c r="AE932" i="1"/>
  <c r="AL931" i="1"/>
  <c r="AM931" i="1" s="1"/>
  <c r="AE931" i="1"/>
  <c r="AL930" i="1"/>
  <c r="AM930" i="1" s="1"/>
  <c r="AE930" i="1"/>
  <c r="AL929" i="1"/>
  <c r="AM929" i="1" s="1"/>
  <c r="AE929" i="1"/>
  <c r="AL928" i="1"/>
  <c r="AM928" i="1" s="1"/>
  <c r="AE928" i="1"/>
  <c r="AL927" i="1"/>
  <c r="AM927" i="1" s="1"/>
  <c r="AE927" i="1"/>
  <c r="AL926" i="1"/>
  <c r="AM926" i="1" s="1"/>
  <c r="AE926" i="1"/>
  <c r="AL925" i="1"/>
  <c r="AM925" i="1" s="1"/>
  <c r="AE925" i="1"/>
  <c r="AL924" i="1"/>
  <c r="AM924" i="1" s="1"/>
  <c r="AE924" i="1"/>
  <c r="AL923" i="1"/>
  <c r="AM923" i="1" s="1"/>
  <c r="AE923" i="1"/>
  <c r="AL922" i="1"/>
  <c r="AM922" i="1" s="1"/>
  <c r="AE922" i="1"/>
  <c r="AL921" i="1"/>
  <c r="AM921" i="1" s="1"/>
  <c r="AE921" i="1"/>
  <c r="AL920" i="1"/>
  <c r="AM920" i="1" s="1"/>
  <c r="AE920" i="1"/>
  <c r="AL919" i="1"/>
  <c r="AM919" i="1" s="1"/>
  <c r="AE919" i="1"/>
  <c r="AL918" i="1"/>
  <c r="AM918" i="1" s="1"/>
  <c r="AE918" i="1"/>
  <c r="AL917" i="1"/>
  <c r="AM917" i="1" s="1"/>
  <c r="AE917" i="1"/>
  <c r="AL916" i="1"/>
  <c r="AM916" i="1" s="1"/>
  <c r="AE916" i="1"/>
  <c r="AL915" i="1"/>
  <c r="AM915" i="1" s="1"/>
  <c r="AE915" i="1"/>
  <c r="AL914" i="1"/>
  <c r="AM914" i="1" s="1"/>
  <c r="AE914" i="1"/>
  <c r="AL913" i="1"/>
  <c r="AM913" i="1" s="1"/>
  <c r="AE913" i="1"/>
  <c r="AL912" i="1"/>
  <c r="AM912" i="1" s="1"/>
  <c r="AE912" i="1"/>
  <c r="AL911" i="1"/>
  <c r="AM911" i="1" s="1"/>
  <c r="AE911" i="1"/>
  <c r="AL910" i="1"/>
  <c r="AM910" i="1" s="1"/>
  <c r="AE910" i="1"/>
  <c r="AL909" i="1"/>
  <c r="AM909" i="1" s="1"/>
  <c r="AE909" i="1"/>
  <c r="AL908" i="1"/>
  <c r="AM908" i="1" s="1"/>
  <c r="AE908" i="1"/>
  <c r="AL907" i="1"/>
  <c r="AM907" i="1" s="1"/>
  <c r="AE907" i="1"/>
  <c r="AL906" i="1"/>
  <c r="AM906" i="1" s="1"/>
  <c r="AE906" i="1"/>
  <c r="AL905" i="1"/>
  <c r="AM905" i="1" s="1"/>
  <c r="AE905" i="1"/>
  <c r="AL904" i="1"/>
  <c r="AM904" i="1" s="1"/>
  <c r="AE904" i="1"/>
  <c r="AL903" i="1"/>
  <c r="AM903" i="1" s="1"/>
  <c r="AE903" i="1"/>
  <c r="AL902" i="1"/>
  <c r="AM902" i="1" s="1"/>
  <c r="AE902" i="1"/>
  <c r="AL901" i="1"/>
  <c r="AM901" i="1" s="1"/>
  <c r="AE901" i="1"/>
  <c r="AL900" i="1"/>
  <c r="AM900" i="1" s="1"/>
  <c r="AE900" i="1"/>
  <c r="AL899" i="1"/>
  <c r="AM899" i="1" s="1"/>
  <c r="AE899" i="1"/>
  <c r="AL898" i="1"/>
  <c r="AM898" i="1" s="1"/>
  <c r="AE898" i="1"/>
  <c r="AL897" i="1"/>
  <c r="AM897" i="1" s="1"/>
  <c r="AE897" i="1"/>
  <c r="AL896" i="1"/>
  <c r="AM896" i="1" s="1"/>
  <c r="AE896" i="1"/>
  <c r="AL895" i="1"/>
  <c r="AM895" i="1" s="1"/>
  <c r="AE895" i="1"/>
  <c r="AL894" i="1"/>
  <c r="AM894" i="1" s="1"/>
  <c r="AE894" i="1"/>
  <c r="AL893" i="1"/>
  <c r="AM893" i="1" s="1"/>
  <c r="AE893" i="1"/>
  <c r="AL892" i="1"/>
  <c r="AM892" i="1" s="1"/>
  <c r="AE892" i="1"/>
  <c r="AL891" i="1"/>
  <c r="AM891" i="1" s="1"/>
  <c r="AE891" i="1"/>
  <c r="AL890" i="1"/>
  <c r="AM890" i="1" s="1"/>
  <c r="AE890" i="1"/>
  <c r="AL889" i="1"/>
  <c r="AM889" i="1" s="1"/>
  <c r="AE889" i="1"/>
  <c r="AL888" i="1"/>
  <c r="AM888" i="1" s="1"/>
  <c r="AE888" i="1"/>
  <c r="AL887" i="1"/>
  <c r="AM887" i="1" s="1"/>
  <c r="AE887" i="1"/>
  <c r="AL886" i="1"/>
  <c r="AM886" i="1" s="1"/>
  <c r="AE886" i="1"/>
  <c r="AL885" i="1"/>
  <c r="AM885" i="1" s="1"/>
  <c r="AE885" i="1"/>
  <c r="AL884" i="1"/>
  <c r="AM884" i="1" s="1"/>
  <c r="AE884" i="1"/>
  <c r="AL883" i="1"/>
  <c r="AM883" i="1" s="1"/>
  <c r="AE883" i="1"/>
  <c r="AL882" i="1"/>
  <c r="AM882" i="1" s="1"/>
  <c r="AE882" i="1"/>
  <c r="AL881" i="1"/>
  <c r="AM881" i="1" s="1"/>
  <c r="AE881" i="1"/>
  <c r="AL880" i="1"/>
  <c r="AM880" i="1" s="1"/>
  <c r="AE880" i="1"/>
  <c r="AL879" i="1"/>
  <c r="AM879" i="1" s="1"/>
  <c r="AE879" i="1"/>
  <c r="AL878" i="1"/>
  <c r="AM878" i="1" s="1"/>
  <c r="AE878" i="1"/>
  <c r="AL877" i="1"/>
  <c r="AM877" i="1" s="1"/>
  <c r="AE877" i="1"/>
  <c r="AL876" i="1"/>
  <c r="AM876" i="1" s="1"/>
  <c r="AE876" i="1"/>
  <c r="AL875" i="1"/>
  <c r="AM875" i="1" s="1"/>
  <c r="AE875" i="1"/>
  <c r="AL874" i="1"/>
  <c r="AM874" i="1" s="1"/>
  <c r="AE874" i="1"/>
  <c r="AL873" i="1"/>
  <c r="AM873" i="1" s="1"/>
  <c r="AE873" i="1"/>
  <c r="AL872" i="1"/>
  <c r="AM872" i="1" s="1"/>
  <c r="AE872" i="1"/>
  <c r="AL871" i="1"/>
  <c r="AM871" i="1" s="1"/>
  <c r="AE871" i="1"/>
  <c r="AL870" i="1"/>
  <c r="AM870" i="1" s="1"/>
  <c r="AE870" i="1"/>
  <c r="AL869" i="1"/>
  <c r="AM869" i="1" s="1"/>
  <c r="AE869" i="1"/>
  <c r="AL868" i="1"/>
  <c r="AM868" i="1" s="1"/>
  <c r="AE868" i="1"/>
  <c r="AL867" i="1"/>
  <c r="AM867" i="1" s="1"/>
  <c r="AE867" i="1"/>
  <c r="AL866" i="1"/>
  <c r="AM866" i="1" s="1"/>
  <c r="AE866" i="1"/>
  <c r="AL865" i="1"/>
  <c r="AM865" i="1" s="1"/>
  <c r="AE865" i="1"/>
  <c r="AL864" i="1"/>
  <c r="AM864" i="1" s="1"/>
  <c r="AE864" i="1"/>
  <c r="AL863" i="1"/>
  <c r="AM863" i="1" s="1"/>
  <c r="AE863" i="1"/>
  <c r="AL862" i="1"/>
  <c r="AM862" i="1" s="1"/>
  <c r="AE862" i="1"/>
  <c r="AL861" i="1"/>
  <c r="AM861" i="1" s="1"/>
  <c r="AE861" i="1"/>
  <c r="AL860" i="1"/>
  <c r="AM860" i="1" s="1"/>
  <c r="AE860" i="1"/>
  <c r="AL859" i="1"/>
  <c r="AM859" i="1" s="1"/>
  <c r="AE859" i="1"/>
  <c r="AL858" i="1"/>
  <c r="AM858" i="1" s="1"/>
  <c r="AE858" i="1"/>
  <c r="AL857" i="1"/>
  <c r="AM857" i="1" s="1"/>
  <c r="AE857" i="1"/>
  <c r="AL856" i="1"/>
  <c r="AE856" i="1"/>
  <c r="AL855" i="1"/>
  <c r="AM855" i="1" s="1"/>
  <c r="AE855" i="1"/>
  <c r="AL854" i="1"/>
  <c r="AM854" i="1" s="1"/>
  <c r="AE854" i="1"/>
  <c r="AL853" i="1"/>
  <c r="AM853" i="1" s="1"/>
  <c r="AE853" i="1"/>
  <c r="AL852" i="1"/>
  <c r="AM852" i="1" s="1"/>
  <c r="AE852" i="1"/>
  <c r="AL851" i="1"/>
  <c r="AM851" i="1" s="1"/>
  <c r="AE851" i="1"/>
  <c r="AL850" i="1"/>
  <c r="AM850" i="1" s="1"/>
  <c r="AE850" i="1"/>
  <c r="AL849" i="1"/>
  <c r="AM849" i="1" s="1"/>
  <c r="AE849" i="1"/>
  <c r="AL848" i="1"/>
  <c r="AM848" i="1" s="1"/>
  <c r="AE848" i="1"/>
  <c r="AL847" i="1"/>
  <c r="AM847" i="1" s="1"/>
  <c r="AE847" i="1"/>
  <c r="AL846" i="1"/>
  <c r="AM846" i="1" s="1"/>
  <c r="AE846" i="1"/>
  <c r="AL845" i="1"/>
  <c r="AM845" i="1" s="1"/>
  <c r="AE845" i="1"/>
  <c r="AL844" i="1"/>
  <c r="AM844" i="1" s="1"/>
  <c r="AE844" i="1"/>
  <c r="AL843" i="1"/>
  <c r="AM843" i="1" s="1"/>
  <c r="AE843" i="1"/>
  <c r="AL842" i="1"/>
  <c r="AM842" i="1" s="1"/>
  <c r="AE842" i="1"/>
  <c r="AL841" i="1"/>
  <c r="AM841" i="1" s="1"/>
  <c r="AE841" i="1"/>
  <c r="AL840" i="1"/>
  <c r="AM840" i="1" s="1"/>
  <c r="AE840" i="1"/>
  <c r="AL839" i="1"/>
  <c r="AM839" i="1" s="1"/>
  <c r="AE839" i="1"/>
  <c r="AL838" i="1"/>
  <c r="AM838" i="1" s="1"/>
  <c r="AE838" i="1"/>
  <c r="AL837" i="1"/>
  <c r="AM837" i="1" s="1"/>
  <c r="AE837" i="1"/>
  <c r="AL836" i="1"/>
  <c r="AM836" i="1" s="1"/>
  <c r="AE836" i="1"/>
  <c r="AL835" i="1"/>
  <c r="AM835" i="1" s="1"/>
  <c r="AE835" i="1"/>
  <c r="AL834" i="1"/>
  <c r="AM834" i="1" s="1"/>
  <c r="AE834" i="1"/>
  <c r="AL833" i="1"/>
  <c r="AM833" i="1" s="1"/>
  <c r="AE833" i="1"/>
  <c r="AL832" i="1"/>
  <c r="AM832" i="1" s="1"/>
  <c r="AE832" i="1"/>
  <c r="AL831" i="1"/>
  <c r="AM831" i="1" s="1"/>
  <c r="AE831" i="1"/>
  <c r="AL830" i="1"/>
  <c r="AM830" i="1" s="1"/>
  <c r="AE830" i="1"/>
  <c r="AL829" i="1"/>
  <c r="AM829" i="1" s="1"/>
  <c r="AE829" i="1"/>
  <c r="AL828" i="1"/>
  <c r="AM828" i="1" s="1"/>
  <c r="AE828" i="1"/>
  <c r="AL827" i="1"/>
  <c r="AM827" i="1" s="1"/>
  <c r="AE827" i="1"/>
  <c r="AL826" i="1"/>
  <c r="AM826" i="1" s="1"/>
  <c r="AE826" i="1"/>
  <c r="AL825" i="1"/>
  <c r="AM825" i="1" s="1"/>
  <c r="AE825" i="1"/>
  <c r="AL824" i="1"/>
  <c r="AM824" i="1" s="1"/>
  <c r="AE824" i="1"/>
  <c r="AL823" i="1"/>
  <c r="AM823" i="1" s="1"/>
  <c r="AE823" i="1"/>
  <c r="AL822" i="1"/>
  <c r="AM822" i="1" s="1"/>
  <c r="AE822" i="1"/>
  <c r="AL821" i="1"/>
  <c r="AM821" i="1" s="1"/>
  <c r="AE821" i="1"/>
  <c r="AL820" i="1"/>
  <c r="AM820" i="1" s="1"/>
  <c r="AE820" i="1"/>
  <c r="AL819" i="1"/>
  <c r="AM819" i="1" s="1"/>
  <c r="AE819" i="1"/>
  <c r="AL818" i="1"/>
  <c r="AM818" i="1" s="1"/>
  <c r="AE818" i="1"/>
  <c r="AL817" i="1"/>
  <c r="AM817" i="1" s="1"/>
  <c r="AE817" i="1"/>
  <c r="AL816" i="1"/>
  <c r="AM816" i="1" s="1"/>
  <c r="AE816" i="1"/>
  <c r="AL815" i="1"/>
  <c r="AM815" i="1" s="1"/>
  <c r="AE815" i="1"/>
  <c r="AL814" i="1"/>
  <c r="AM814" i="1" s="1"/>
  <c r="AE814" i="1"/>
  <c r="AL813" i="1"/>
  <c r="AM813" i="1" s="1"/>
  <c r="AE813" i="1"/>
  <c r="AL812" i="1"/>
  <c r="AM812" i="1" s="1"/>
  <c r="AE812" i="1"/>
  <c r="AL811" i="1"/>
  <c r="AM811" i="1" s="1"/>
  <c r="AE811" i="1"/>
  <c r="AL810" i="1"/>
  <c r="AM810" i="1" s="1"/>
  <c r="AE810" i="1"/>
  <c r="AL809" i="1"/>
  <c r="AM809" i="1" s="1"/>
  <c r="AE809" i="1"/>
  <c r="AL808" i="1"/>
  <c r="AM808" i="1" s="1"/>
  <c r="AE808" i="1"/>
  <c r="AL807" i="1"/>
  <c r="AM807" i="1" s="1"/>
  <c r="AE807" i="1"/>
  <c r="AL806" i="1"/>
  <c r="AM806" i="1" s="1"/>
  <c r="AE806" i="1"/>
  <c r="AL805" i="1"/>
  <c r="AM805" i="1" s="1"/>
  <c r="AE805" i="1"/>
  <c r="AL804" i="1"/>
  <c r="AM804" i="1" s="1"/>
  <c r="AE804" i="1"/>
  <c r="AL803" i="1"/>
  <c r="AM803" i="1" s="1"/>
  <c r="AE803" i="1"/>
  <c r="AL802" i="1"/>
  <c r="AM802" i="1" s="1"/>
  <c r="AE802" i="1"/>
  <c r="AL801" i="1"/>
  <c r="AM801" i="1" s="1"/>
  <c r="AE801" i="1"/>
  <c r="AL800" i="1"/>
  <c r="AM800" i="1" s="1"/>
  <c r="AE800" i="1"/>
  <c r="AL799" i="1"/>
  <c r="AM799" i="1" s="1"/>
  <c r="AE799" i="1"/>
  <c r="AL798" i="1"/>
  <c r="AM798" i="1" s="1"/>
  <c r="AE798" i="1"/>
  <c r="AL797" i="1"/>
  <c r="AM797" i="1" s="1"/>
  <c r="AE797" i="1"/>
  <c r="AL796" i="1"/>
  <c r="AM796" i="1" s="1"/>
  <c r="AE796" i="1"/>
  <c r="AL795" i="1"/>
  <c r="AM795" i="1" s="1"/>
  <c r="AE795" i="1"/>
  <c r="AL794" i="1"/>
  <c r="AM794" i="1" s="1"/>
  <c r="AE794" i="1"/>
  <c r="AL793" i="1"/>
  <c r="AM793" i="1" s="1"/>
  <c r="AE793" i="1"/>
  <c r="AL792" i="1"/>
  <c r="AM792" i="1" s="1"/>
  <c r="AE792" i="1"/>
  <c r="AL791" i="1"/>
  <c r="AM791" i="1" s="1"/>
  <c r="AE791" i="1"/>
  <c r="AL790" i="1"/>
  <c r="AM790" i="1" s="1"/>
  <c r="AE790" i="1"/>
  <c r="AL789" i="1"/>
  <c r="AM789" i="1" s="1"/>
  <c r="AE789" i="1"/>
  <c r="AL788" i="1"/>
  <c r="AM788" i="1" s="1"/>
  <c r="AE788" i="1"/>
  <c r="AL787" i="1"/>
  <c r="AM787" i="1" s="1"/>
  <c r="AE787" i="1"/>
  <c r="AL786" i="1"/>
  <c r="AM786" i="1" s="1"/>
  <c r="AE786" i="1"/>
  <c r="AL785" i="1"/>
  <c r="AM785" i="1" s="1"/>
  <c r="AE785" i="1"/>
  <c r="AL784" i="1"/>
  <c r="AM784" i="1" s="1"/>
  <c r="AE784" i="1"/>
  <c r="AL783" i="1"/>
  <c r="AM783" i="1" s="1"/>
  <c r="AE783" i="1"/>
  <c r="AL782" i="1"/>
  <c r="AM782" i="1" s="1"/>
  <c r="AE782" i="1"/>
  <c r="AL781" i="1"/>
  <c r="AM781" i="1" s="1"/>
  <c r="AE781" i="1"/>
  <c r="AL780" i="1"/>
  <c r="AM780" i="1" s="1"/>
  <c r="AE780" i="1"/>
  <c r="AL779" i="1"/>
  <c r="AM779" i="1" s="1"/>
  <c r="AE779" i="1"/>
  <c r="AL778" i="1"/>
  <c r="AM778" i="1" s="1"/>
  <c r="AE778" i="1"/>
  <c r="AL777" i="1"/>
  <c r="AM777" i="1" s="1"/>
  <c r="AE777" i="1"/>
  <c r="AL776" i="1"/>
  <c r="AM776" i="1" s="1"/>
  <c r="AE776" i="1"/>
  <c r="AL775" i="1"/>
  <c r="AM775" i="1" s="1"/>
  <c r="AE775" i="1"/>
  <c r="AL774" i="1"/>
  <c r="AM774" i="1" s="1"/>
  <c r="AE774" i="1"/>
  <c r="AL773" i="1"/>
  <c r="AM773" i="1" s="1"/>
  <c r="AE773" i="1"/>
  <c r="AL772" i="1"/>
  <c r="AM772" i="1" s="1"/>
  <c r="AE772" i="1"/>
  <c r="AL771" i="1"/>
  <c r="AM771" i="1" s="1"/>
  <c r="AE771" i="1"/>
  <c r="AL770" i="1"/>
  <c r="AM770" i="1" s="1"/>
  <c r="AE770" i="1"/>
  <c r="AL769" i="1"/>
  <c r="AM769" i="1" s="1"/>
  <c r="AE769" i="1"/>
  <c r="AL768" i="1"/>
  <c r="AM768" i="1" s="1"/>
  <c r="AE768" i="1"/>
  <c r="AL767" i="1"/>
  <c r="AM767" i="1" s="1"/>
  <c r="AE767" i="1"/>
  <c r="AL766" i="1"/>
  <c r="AM766" i="1" s="1"/>
  <c r="AE766" i="1"/>
  <c r="AL765" i="1"/>
  <c r="AM765" i="1" s="1"/>
  <c r="AE765" i="1"/>
  <c r="AL764" i="1"/>
  <c r="AM764" i="1" s="1"/>
  <c r="AE764" i="1"/>
  <c r="AL763" i="1"/>
  <c r="AM763" i="1" s="1"/>
  <c r="AE763" i="1"/>
  <c r="AL762" i="1"/>
  <c r="AM762" i="1" s="1"/>
  <c r="AE762" i="1"/>
  <c r="AL761" i="1"/>
  <c r="AM761" i="1" s="1"/>
  <c r="AE761" i="1"/>
  <c r="AL760" i="1"/>
  <c r="AM760" i="1" s="1"/>
  <c r="AE760" i="1"/>
  <c r="AL759" i="1"/>
  <c r="AM759" i="1" s="1"/>
  <c r="AE759" i="1"/>
  <c r="AL758" i="1"/>
  <c r="AM758" i="1" s="1"/>
  <c r="AE758" i="1"/>
  <c r="AL757" i="1"/>
  <c r="AM757" i="1" s="1"/>
  <c r="AE757" i="1"/>
  <c r="AL756" i="1"/>
  <c r="AM756" i="1" s="1"/>
  <c r="AE756" i="1"/>
  <c r="AL755" i="1"/>
  <c r="AM755" i="1" s="1"/>
  <c r="AE755" i="1"/>
  <c r="AL754" i="1"/>
  <c r="AM754" i="1" s="1"/>
  <c r="AE754" i="1"/>
  <c r="AL753" i="1"/>
  <c r="AM753" i="1" s="1"/>
  <c r="AE753" i="1"/>
  <c r="AL752" i="1"/>
  <c r="AM752" i="1" s="1"/>
  <c r="AE752" i="1"/>
  <c r="AL751" i="1"/>
  <c r="AM751" i="1" s="1"/>
  <c r="AE751" i="1"/>
  <c r="AL750" i="1"/>
  <c r="AM750" i="1" s="1"/>
  <c r="AE750" i="1"/>
  <c r="AL749" i="1"/>
  <c r="AM749" i="1" s="1"/>
  <c r="AE749" i="1"/>
  <c r="AL748" i="1"/>
  <c r="AM748" i="1" s="1"/>
  <c r="AE748" i="1"/>
  <c r="AL747" i="1"/>
  <c r="AM747" i="1" s="1"/>
  <c r="AE747" i="1"/>
  <c r="AL746" i="1"/>
  <c r="AM746" i="1" s="1"/>
  <c r="AE746" i="1"/>
  <c r="AL745" i="1"/>
  <c r="AM745" i="1" s="1"/>
  <c r="AE745" i="1"/>
  <c r="AL744" i="1"/>
  <c r="AM744" i="1" s="1"/>
  <c r="AE744" i="1"/>
  <c r="AL743" i="1"/>
  <c r="AM743" i="1" s="1"/>
  <c r="AE743" i="1"/>
  <c r="AL742" i="1"/>
  <c r="AM742" i="1" s="1"/>
  <c r="AE742" i="1"/>
  <c r="AL741" i="1"/>
  <c r="AM741" i="1" s="1"/>
  <c r="AE741" i="1"/>
  <c r="AL740" i="1"/>
  <c r="AM740" i="1" s="1"/>
  <c r="AE740" i="1"/>
  <c r="AL739" i="1"/>
  <c r="AM739" i="1" s="1"/>
  <c r="AE739" i="1"/>
  <c r="AL738" i="1"/>
  <c r="AM738" i="1" s="1"/>
  <c r="AE738" i="1"/>
  <c r="AL737" i="1"/>
  <c r="AM737" i="1" s="1"/>
  <c r="AE737" i="1"/>
  <c r="AL736" i="1"/>
  <c r="AM736" i="1" s="1"/>
  <c r="AE736" i="1"/>
  <c r="AL735" i="1"/>
  <c r="AM735" i="1" s="1"/>
  <c r="AE735" i="1"/>
  <c r="AL734" i="1"/>
  <c r="AM734" i="1" s="1"/>
  <c r="AE734" i="1"/>
  <c r="AL733" i="1"/>
  <c r="AM733" i="1" s="1"/>
  <c r="AE733" i="1"/>
  <c r="AL732" i="1"/>
  <c r="AM732" i="1" s="1"/>
  <c r="AE732" i="1"/>
  <c r="AL731" i="1"/>
  <c r="AM731" i="1" s="1"/>
  <c r="AE731" i="1"/>
  <c r="AL730" i="1"/>
  <c r="AM730" i="1" s="1"/>
  <c r="AE730" i="1"/>
  <c r="AL729" i="1"/>
  <c r="AM729" i="1" s="1"/>
  <c r="AE729" i="1"/>
  <c r="AL728" i="1"/>
  <c r="AM728" i="1" s="1"/>
  <c r="AE728" i="1"/>
  <c r="AL727" i="1"/>
  <c r="AM727" i="1" s="1"/>
  <c r="AE727" i="1"/>
  <c r="AL726" i="1"/>
  <c r="AM726" i="1" s="1"/>
  <c r="AE726" i="1"/>
  <c r="AL725" i="1"/>
  <c r="AM725" i="1" s="1"/>
  <c r="AE725" i="1"/>
  <c r="AL724" i="1"/>
  <c r="AM724" i="1" s="1"/>
  <c r="AE724" i="1"/>
  <c r="AL723" i="1"/>
  <c r="AM723" i="1" s="1"/>
  <c r="AE723" i="1"/>
  <c r="AL722" i="1"/>
  <c r="AM722" i="1" s="1"/>
  <c r="AE722" i="1"/>
  <c r="AL721" i="1"/>
  <c r="AM721" i="1" s="1"/>
  <c r="AE721" i="1"/>
  <c r="AL720" i="1"/>
  <c r="AM720" i="1" s="1"/>
  <c r="AE720" i="1"/>
  <c r="AL719" i="1"/>
  <c r="AM719" i="1" s="1"/>
  <c r="AE719" i="1"/>
  <c r="AL718" i="1"/>
  <c r="AM718" i="1" s="1"/>
  <c r="AE718" i="1"/>
  <c r="AL717" i="1"/>
  <c r="AM717" i="1" s="1"/>
  <c r="AE717" i="1"/>
  <c r="AL716" i="1"/>
  <c r="AM716" i="1" s="1"/>
  <c r="AE716" i="1"/>
  <c r="AL715" i="1"/>
  <c r="AM715" i="1" s="1"/>
  <c r="AE715" i="1"/>
  <c r="AL714" i="1"/>
  <c r="AM714" i="1" s="1"/>
  <c r="AE714" i="1"/>
  <c r="AL713" i="1"/>
  <c r="AM713" i="1" s="1"/>
  <c r="AE713" i="1"/>
  <c r="AL712" i="1"/>
  <c r="AM712" i="1" s="1"/>
  <c r="AE712" i="1"/>
  <c r="AL711" i="1"/>
  <c r="AM711" i="1" s="1"/>
  <c r="AE711" i="1"/>
  <c r="AL710" i="1"/>
  <c r="AM710" i="1" s="1"/>
  <c r="AE710" i="1"/>
  <c r="AL709" i="1"/>
  <c r="AM709" i="1" s="1"/>
  <c r="AE709" i="1"/>
  <c r="AL708" i="1"/>
  <c r="AM708" i="1" s="1"/>
  <c r="AE708" i="1"/>
  <c r="AL707" i="1"/>
  <c r="AM707" i="1" s="1"/>
  <c r="AE707" i="1"/>
  <c r="AL706" i="1"/>
  <c r="AM706" i="1" s="1"/>
  <c r="AE706" i="1"/>
  <c r="AL705" i="1"/>
  <c r="AM705" i="1" s="1"/>
  <c r="AE705" i="1"/>
  <c r="AL704" i="1"/>
  <c r="AM704" i="1" s="1"/>
  <c r="AE704" i="1"/>
  <c r="AL703" i="1"/>
  <c r="AM703" i="1" s="1"/>
  <c r="AE703" i="1"/>
  <c r="AL702" i="1"/>
  <c r="AM702" i="1" s="1"/>
  <c r="AE702" i="1"/>
  <c r="AL701" i="1"/>
  <c r="AM701" i="1" s="1"/>
  <c r="AE701" i="1"/>
  <c r="AL700" i="1"/>
  <c r="AM700" i="1" s="1"/>
  <c r="AE700" i="1"/>
  <c r="AL699" i="1"/>
  <c r="AM699" i="1" s="1"/>
  <c r="AE699" i="1"/>
  <c r="AL698" i="1"/>
  <c r="AM698" i="1" s="1"/>
  <c r="AE698" i="1"/>
  <c r="AL697" i="1"/>
  <c r="AM697" i="1" s="1"/>
  <c r="AE697" i="1"/>
  <c r="AL696" i="1"/>
  <c r="AM696" i="1" s="1"/>
  <c r="AE696" i="1"/>
  <c r="AL695" i="1"/>
  <c r="AM695" i="1" s="1"/>
  <c r="AE695" i="1"/>
  <c r="AL694" i="1"/>
  <c r="AM694" i="1" s="1"/>
  <c r="AE694" i="1"/>
  <c r="AL693" i="1"/>
  <c r="AM693" i="1" s="1"/>
  <c r="AE693" i="1"/>
  <c r="AL692" i="1"/>
  <c r="AM692" i="1" s="1"/>
  <c r="AE692" i="1"/>
  <c r="AL691" i="1"/>
  <c r="AM691" i="1" s="1"/>
  <c r="AE691" i="1"/>
  <c r="AL690" i="1"/>
  <c r="AM690" i="1" s="1"/>
  <c r="AE690" i="1"/>
  <c r="AL689" i="1"/>
  <c r="AM689" i="1" s="1"/>
  <c r="AE689" i="1"/>
  <c r="AL688" i="1"/>
  <c r="AM688" i="1" s="1"/>
  <c r="AE688" i="1"/>
  <c r="AL687" i="1"/>
  <c r="AM687" i="1" s="1"/>
  <c r="AE687" i="1"/>
  <c r="AL686" i="1"/>
  <c r="AM686" i="1" s="1"/>
  <c r="AE686" i="1"/>
  <c r="AL685" i="1"/>
  <c r="AM685" i="1" s="1"/>
  <c r="AE685" i="1"/>
  <c r="AL684" i="1"/>
  <c r="AM684" i="1" s="1"/>
  <c r="AE684" i="1"/>
  <c r="AL683" i="1"/>
  <c r="AM683" i="1" s="1"/>
  <c r="AE683" i="1"/>
  <c r="AL682" i="1"/>
  <c r="AM682" i="1" s="1"/>
  <c r="AE682" i="1"/>
  <c r="AL681" i="1"/>
  <c r="AM681" i="1" s="1"/>
  <c r="AE681" i="1"/>
  <c r="AL680" i="1"/>
  <c r="AM680" i="1" s="1"/>
  <c r="AE680" i="1"/>
  <c r="AL679" i="1"/>
  <c r="AM679" i="1" s="1"/>
  <c r="AE679" i="1"/>
  <c r="AL678" i="1"/>
  <c r="AM678" i="1" s="1"/>
  <c r="AE678" i="1"/>
  <c r="AL677" i="1"/>
  <c r="AM677" i="1" s="1"/>
  <c r="AE677" i="1"/>
  <c r="AL676" i="1"/>
  <c r="AM676" i="1" s="1"/>
  <c r="AE676" i="1"/>
  <c r="AL675" i="1"/>
  <c r="AM675" i="1" s="1"/>
  <c r="AE675" i="1"/>
  <c r="AL674" i="1"/>
  <c r="AM674" i="1" s="1"/>
  <c r="AE674" i="1"/>
  <c r="AL673" i="1"/>
  <c r="AM673" i="1" s="1"/>
  <c r="AE673" i="1"/>
  <c r="AL672" i="1"/>
  <c r="AM672" i="1" s="1"/>
  <c r="AE672" i="1"/>
  <c r="AL671" i="1"/>
  <c r="AM671" i="1" s="1"/>
  <c r="AE671" i="1"/>
  <c r="AL670" i="1"/>
  <c r="AM670" i="1" s="1"/>
  <c r="AE670" i="1"/>
  <c r="AL669" i="1"/>
  <c r="AM669" i="1" s="1"/>
  <c r="AE669" i="1"/>
  <c r="AL668" i="1"/>
  <c r="AM668" i="1" s="1"/>
  <c r="AE668" i="1"/>
  <c r="AL667" i="1"/>
  <c r="AM667" i="1" s="1"/>
  <c r="AE667" i="1"/>
  <c r="AL666" i="1"/>
  <c r="AM666" i="1" s="1"/>
  <c r="AE666" i="1"/>
  <c r="AL665" i="1"/>
  <c r="AM665" i="1" s="1"/>
  <c r="AE665" i="1"/>
  <c r="AL664" i="1"/>
  <c r="AM664" i="1" s="1"/>
  <c r="AE664" i="1"/>
  <c r="AL663" i="1"/>
  <c r="AM663" i="1" s="1"/>
  <c r="AE663" i="1"/>
  <c r="AL662" i="1"/>
  <c r="AM662" i="1" s="1"/>
  <c r="AE662" i="1"/>
  <c r="AL661" i="1"/>
  <c r="AM661" i="1" s="1"/>
  <c r="AE661" i="1"/>
  <c r="AL660" i="1"/>
  <c r="AM660" i="1" s="1"/>
  <c r="AE660" i="1"/>
  <c r="AL659" i="1"/>
  <c r="AM659" i="1" s="1"/>
  <c r="AE659" i="1"/>
  <c r="AL658" i="1"/>
  <c r="AM658" i="1" s="1"/>
  <c r="AE658" i="1"/>
  <c r="AL657" i="1"/>
  <c r="AM657" i="1" s="1"/>
  <c r="AE657" i="1"/>
  <c r="AL656" i="1"/>
  <c r="AM656" i="1" s="1"/>
  <c r="AE656" i="1"/>
  <c r="AL655" i="1"/>
  <c r="AM655" i="1" s="1"/>
  <c r="AE655" i="1"/>
  <c r="AL654" i="1"/>
  <c r="AM654" i="1" s="1"/>
  <c r="AE654" i="1"/>
  <c r="AL653" i="1"/>
  <c r="AM653" i="1" s="1"/>
  <c r="AE653" i="1"/>
  <c r="AL652" i="1"/>
  <c r="AM652" i="1" s="1"/>
  <c r="AE652" i="1"/>
  <c r="AL651" i="1"/>
  <c r="AM651" i="1" s="1"/>
  <c r="AE651" i="1"/>
  <c r="AL650" i="1"/>
  <c r="AM650" i="1" s="1"/>
  <c r="AE650" i="1"/>
  <c r="AL649" i="1"/>
  <c r="AM649" i="1" s="1"/>
  <c r="AE649" i="1"/>
  <c r="AL648" i="1"/>
  <c r="AM648" i="1" s="1"/>
  <c r="AE648" i="1"/>
  <c r="AL647" i="1"/>
  <c r="AM647" i="1" s="1"/>
  <c r="AE647" i="1"/>
  <c r="AL646" i="1"/>
  <c r="AM646" i="1" s="1"/>
  <c r="AE646" i="1"/>
  <c r="AL645" i="1"/>
  <c r="AM645" i="1" s="1"/>
  <c r="AE645" i="1"/>
  <c r="AL644" i="1"/>
  <c r="AM644" i="1" s="1"/>
  <c r="AE644" i="1"/>
  <c r="AL643" i="1"/>
  <c r="AM643" i="1" s="1"/>
  <c r="AE643" i="1"/>
  <c r="AL642" i="1"/>
  <c r="AM642" i="1" s="1"/>
  <c r="AE642" i="1"/>
  <c r="AL641" i="1"/>
  <c r="AM641" i="1" s="1"/>
  <c r="AE641" i="1"/>
  <c r="AL640" i="1"/>
  <c r="AM640" i="1" s="1"/>
  <c r="AE640" i="1"/>
  <c r="AL639" i="1"/>
  <c r="AM639" i="1" s="1"/>
  <c r="AE639" i="1"/>
  <c r="AL638" i="1"/>
  <c r="AM638" i="1" s="1"/>
  <c r="AE638" i="1"/>
  <c r="AL637" i="1"/>
  <c r="AM637" i="1" s="1"/>
  <c r="AE637" i="1"/>
  <c r="AL636" i="1"/>
  <c r="AM636" i="1" s="1"/>
  <c r="AE636" i="1"/>
  <c r="AL635" i="1"/>
  <c r="AM635" i="1" s="1"/>
  <c r="AE635" i="1"/>
  <c r="AL634" i="1"/>
  <c r="AM634" i="1" s="1"/>
  <c r="AE634" i="1"/>
  <c r="AL633" i="1"/>
  <c r="AM633" i="1" s="1"/>
  <c r="AE633" i="1"/>
  <c r="AL632" i="1"/>
  <c r="AM632" i="1" s="1"/>
  <c r="AE632" i="1"/>
  <c r="AL631" i="1"/>
  <c r="AM631" i="1" s="1"/>
  <c r="AE631" i="1"/>
  <c r="AL630" i="1"/>
  <c r="AM630" i="1" s="1"/>
  <c r="AE630" i="1"/>
  <c r="AL629" i="1"/>
  <c r="AM629" i="1" s="1"/>
  <c r="AE629" i="1"/>
  <c r="AL628" i="1"/>
  <c r="AM628" i="1" s="1"/>
  <c r="AE628" i="1"/>
  <c r="AL627" i="1"/>
  <c r="AM627" i="1" s="1"/>
  <c r="AE627" i="1"/>
  <c r="AL626" i="1"/>
  <c r="AM626" i="1" s="1"/>
  <c r="AE626" i="1"/>
  <c r="AL625" i="1"/>
  <c r="AM625" i="1" s="1"/>
  <c r="AE625" i="1"/>
  <c r="AL624" i="1"/>
  <c r="AM624" i="1" s="1"/>
  <c r="AE624" i="1"/>
  <c r="AL623" i="1"/>
  <c r="AM623" i="1" s="1"/>
  <c r="AE623" i="1"/>
  <c r="AL622" i="1"/>
  <c r="AM622" i="1" s="1"/>
  <c r="AE622" i="1"/>
  <c r="AL621" i="1"/>
  <c r="AM621" i="1" s="1"/>
  <c r="AE621" i="1"/>
  <c r="AL620" i="1"/>
  <c r="AM620" i="1" s="1"/>
  <c r="AE620" i="1"/>
  <c r="AL619" i="1"/>
  <c r="AM619" i="1" s="1"/>
  <c r="AE619" i="1"/>
  <c r="AL618" i="1"/>
  <c r="AM618" i="1" s="1"/>
  <c r="AE618" i="1"/>
  <c r="AL617" i="1"/>
  <c r="AM617" i="1" s="1"/>
  <c r="AE617" i="1"/>
  <c r="AL616" i="1"/>
  <c r="AE616" i="1"/>
  <c r="AL615" i="1"/>
  <c r="AM615" i="1" s="1"/>
  <c r="AE615" i="1"/>
  <c r="AL614" i="1"/>
  <c r="AM614" i="1" s="1"/>
  <c r="AE614" i="1"/>
  <c r="AL613" i="1"/>
  <c r="AM613" i="1" s="1"/>
  <c r="AE613" i="1"/>
  <c r="AL612" i="1"/>
  <c r="AM612" i="1" s="1"/>
  <c r="AE612" i="1"/>
  <c r="AL611" i="1"/>
  <c r="AM611" i="1" s="1"/>
  <c r="AE611" i="1"/>
  <c r="AL610" i="1"/>
  <c r="AM610" i="1" s="1"/>
  <c r="AE610" i="1"/>
  <c r="AL609" i="1"/>
  <c r="AM609" i="1" s="1"/>
  <c r="AE609" i="1"/>
  <c r="AL608" i="1"/>
  <c r="AM608" i="1" s="1"/>
  <c r="AE608" i="1"/>
  <c r="AL607" i="1"/>
  <c r="AM607" i="1" s="1"/>
  <c r="AE607" i="1"/>
  <c r="AL606" i="1"/>
  <c r="AM606" i="1" s="1"/>
  <c r="AE606" i="1"/>
  <c r="AL605" i="1"/>
  <c r="AM605" i="1" s="1"/>
  <c r="AE605" i="1"/>
  <c r="AL604" i="1"/>
  <c r="AM604" i="1" s="1"/>
  <c r="AE604" i="1"/>
  <c r="AL603" i="1"/>
  <c r="AM603" i="1" s="1"/>
  <c r="AE603" i="1"/>
  <c r="AL602" i="1"/>
  <c r="AM602" i="1" s="1"/>
  <c r="AE602" i="1"/>
  <c r="AL601" i="1"/>
  <c r="AM601" i="1" s="1"/>
  <c r="AE601" i="1"/>
  <c r="AL600" i="1"/>
  <c r="AM600" i="1" s="1"/>
  <c r="AE600" i="1"/>
  <c r="AL599" i="1"/>
  <c r="AM599" i="1" s="1"/>
  <c r="AE599" i="1"/>
  <c r="AL598" i="1"/>
  <c r="AM598" i="1" s="1"/>
  <c r="AE598" i="1"/>
  <c r="AL597" i="1"/>
  <c r="AM597" i="1" s="1"/>
  <c r="AE597" i="1"/>
  <c r="AL596" i="1"/>
  <c r="AM596" i="1" s="1"/>
  <c r="AE596" i="1"/>
  <c r="AL595" i="1"/>
  <c r="AM595" i="1" s="1"/>
  <c r="AE595" i="1"/>
  <c r="AL594" i="1"/>
  <c r="AM594" i="1" s="1"/>
  <c r="AE594" i="1"/>
  <c r="AL593" i="1"/>
  <c r="AM593" i="1" s="1"/>
  <c r="AE593" i="1"/>
  <c r="AL592" i="1"/>
  <c r="AM592" i="1" s="1"/>
  <c r="AE592" i="1"/>
  <c r="AL591" i="1"/>
  <c r="AM591" i="1" s="1"/>
  <c r="AE591" i="1"/>
  <c r="AL590" i="1"/>
  <c r="AM590" i="1" s="1"/>
  <c r="AE590" i="1"/>
  <c r="AL589" i="1"/>
  <c r="AM589" i="1" s="1"/>
  <c r="AE589" i="1"/>
  <c r="AL588" i="1"/>
  <c r="AM588" i="1" s="1"/>
  <c r="AE588" i="1"/>
  <c r="AL587" i="1"/>
  <c r="AM587" i="1" s="1"/>
  <c r="AE587" i="1"/>
  <c r="AL586" i="1"/>
  <c r="AM586" i="1" s="1"/>
  <c r="AE586" i="1"/>
  <c r="AL585" i="1"/>
  <c r="AM585" i="1" s="1"/>
  <c r="AE585" i="1"/>
  <c r="AL584" i="1"/>
  <c r="AM584" i="1" s="1"/>
  <c r="AE584" i="1"/>
  <c r="AL583" i="1"/>
  <c r="AM583" i="1" s="1"/>
  <c r="AE583" i="1"/>
  <c r="AL582" i="1"/>
  <c r="AM582" i="1" s="1"/>
  <c r="AE582" i="1"/>
  <c r="AL581" i="1"/>
  <c r="AM581" i="1" s="1"/>
  <c r="AE581" i="1"/>
  <c r="AL580" i="1"/>
  <c r="AM580" i="1" s="1"/>
  <c r="AE580" i="1"/>
  <c r="AL579" i="1"/>
  <c r="AM579" i="1" s="1"/>
  <c r="AE579" i="1"/>
  <c r="AL578" i="1"/>
  <c r="AM578" i="1" s="1"/>
  <c r="AE578" i="1"/>
  <c r="AL577" i="1"/>
  <c r="AM577" i="1" s="1"/>
  <c r="AE577" i="1"/>
  <c r="AL576" i="1"/>
  <c r="AM576" i="1" s="1"/>
  <c r="AE576" i="1"/>
  <c r="AL575" i="1"/>
  <c r="AM575" i="1" s="1"/>
  <c r="AE575" i="1"/>
  <c r="AL574" i="1"/>
  <c r="AM574" i="1" s="1"/>
  <c r="AE574" i="1"/>
  <c r="AL573" i="1"/>
  <c r="AM573" i="1" s="1"/>
  <c r="AE573" i="1"/>
  <c r="AL572" i="1"/>
  <c r="AM572" i="1" s="1"/>
  <c r="AE572" i="1"/>
  <c r="AL571" i="1"/>
  <c r="AM571" i="1" s="1"/>
  <c r="AE571" i="1"/>
  <c r="AL570" i="1"/>
  <c r="AM570" i="1" s="1"/>
  <c r="AE570" i="1"/>
  <c r="AL569" i="1"/>
  <c r="AM569" i="1" s="1"/>
  <c r="AE569" i="1"/>
  <c r="AL568" i="1"/>
  <c r="AM568" i="1" s="1"/>
  <c r="AE568" i="1"/>
  <c r="AL567" i="1"/>
  <c r="AM567" i="1" s="1"/>
  <c r="AE567" i="1"/>
  <c r="AL566" i="1"/>
  <c r="AM566" i="1" s="1"/>
  <c r="AE566" i="1"/>
  <c r="AL565" i="1"/>
  <c r="AM565" i="1" s="1"/>
  <c r="AE565" i="1"/>
  <c r="AL564" i="1"/>
  <c r="AM564" i="1" s="1"/>
  <c r="AE564" i="1"/>
  <c r="AL563" i="1"/>
  <c r="AM563" i="1" s="1"/>
  <c r="AE563" i="1"/>
  <c r="AL562" i="1"/>
  <c r="AM562" i="1" s="1"/>
  <c r="AE562" i="1"/>
  <c r="AL561" i="1"/>
  <c r="AM561" i="1" s="1"/>
  <c r="AE561" i="1"/>
  <c r="AL560" i="1"/>
  <c r="AM560" i="1" s="1"/>
  <c r="AE560" i="1"/>
  <c r="AL559" i="1"/>
  <c r="AM559" i="1" s="1"/>
  <c r="AE559" i="1"/>
  <c r="AL558" i="1"/>
  <c r="AM558" i="1" s="1"/>
  <c r="AE558" i="1"/>
  <c r="AL557" i="1"/>
  <c r="AM557" i="1" s="1"/>
  <c r="AE557" i="1"/>
  <c r="AL556" i="1"/>
  <c r="AM556" i="1" s="1"/>
  <c r="AE556" i="1"/>
  <c r="AL555" i="1"/>
  <c r="AM555" i="1" s="1"/>
  <c r="AE555" i="1"/>
  <c r="AL554" i="1"/>
  <c r="AM554" i="1" s="1"/>
  <c r="AE554" i="1"/>
  <c r="AL553" i="1"/>
  <c r="AM553" i="1" s="1"/>
  <c r="AE553" i="1"/>
  <c r="AL552" i="1"/>
  <c r="AM552" i="1" s="1"/>
  <c r="AE552" i="1"/>
  <c r="AL551" i="1"/>
  <c r="AM551" i="1" s="1"/>
  <c r="AE551" i="1"/>
  <c r="AL550" i="1"/>
  <c r="AM550" i="1" s="1"/>
  <c r="AE550" i="1"/>
  <c r="AL549" i="1"/>
  <c r="AM549" i="1" s="1"/>
  <c r="AE549" i="1"/>
  <c r="AL548" i="1"/>
  <c r="AM548" i="1" s="1"/>
  <c r="AE548" i="1"/>
  <c r="AL547" i="1"/>
  <c r="AM547" i="1" s="1"/>
  <c r="AE547" i="1"/>
  <c r="AL546" i="1"/>
  <c r="AM546" i="1" s="1"/>
  <c r="AE546" i="1"/>
  <c r="AL545" i="1"/>
  <c r="AM545" i="1" s="1"/>
  <c r="AE545" i="1"/>
  <c r="AL544" i="1"/>
  <c r="AM544" i="1" s="1"/>
  <c r="AE544" i="1"/>
  <c r="AL543" i="1"/>
  <c r="AM543" i="1" s="1"/>
  <c r="AE543" i="1"/>
  <c r="AL542" i="1"/>
  <c r="AM542" i="1" s="1"/>
  <c r="AE542" i="1"/>
  <c r="AL541" i="1"/>
  <c r="AM541" i="1" s="1"/>
  <c r="AE541" i="1"/>
  <c r="AL540" i="1"/>
  <c r="AM540" i="1" s="1"/>
  <c r="AE540" i="1"/>
  <c r="AL539" i="1"/>
  <c r="AM539" i="1" s="1"/>
  <c r="AE539" i="1"/>
  <c r="AL538" i="1"/>
  <c r="AM538" i="1" s="1"/>
  <c r="AE538" i="1"/>
  <c r="AL537" i="1"/>
  <c r="AM537" i="1" s="1"/>
  <c r="AE537" i="1"/>
  <c r="AL536" i="1"/>
  <c r="AM536" i="1" s="1"/>
  <c r="AE536" i="1"/>
  <c r="AL535" i="1"/>
  <c r="AM535" i="1" s="1"/>
  <c r="AE535" i="1"/>
  <c r="AL534" i="1"/>
  <c r="AM534" i="1" s="1"/>
  <c r="AE534" i="1"/>
  <c r="AL533" i="1"/>
  <c r="AM533" i="1" s="1"/>
  <c r="AE533" i="1"/>
  <c r="AL532" i="1"/>
  <c r="AM532" i="1" s="1"/>
  <c r="AE532" i="1"/>
  <c r="AL531" i="1"/>
  <c r="AM531" i="1" s="1"/>
  <c r="AE531" i="1"/>
  <c r="AL530" i="1"/>
  <c r="AM530" i="1" s="1"/>
  <c r="AE530" i="1"/>
  <c r="AL529" i="1"/>
  <c r="AM529" i="1" s="1"/>
  <c r="AE529" i="1"/>
  <c r="AL528" i="1"/>
  <c r="AM528" i="1" s="1"/>
  <c r="AE528" i="1"/>
  <c r="AL527" i="1"/>
  <c r="AM527" i="1" s="1"/>
  <c r="AE527" i="1"/>
  <c r="AL526" i="1"/>
  <c r="AM526" i="1" s="1"/>
  <c r="AE526" i="1"/>
  <c r="AL525" i="1"/>
  <c r="AM525" i="1" s="1"/>
  <c r="AE525" i="1"/>
  <c r="AL524" i="1"/>
  <c r="AM524" i="1" s="1"/>
  <c r="AE524" i="1"/>
  <c r="AL523" i="1"/>
  <c r="AM523" i="1" s="1"/>
  <c r="AE523" i="1"/>
  <c r="AL522" i="1"/>
  <c r="AM522" i="1" s="1"/>
  <c r="AE522" i="1"/>
  <c r="AL521" i="1"/>
  <c r="AM521" i="1" s="1"/>
  <c r="AE521" i="1"/>
  <c r="AL520" i="1"/>
  <c r="AM520" i="1" s="1"/>
  <c r="AE520" i="1"/>
  <c r="AL519" i="1"/>
  <c r="AM519" i="1" s="1"/>
  <c r="AE519" i="1"/>
  <c r="AL518" i="1"/>
  <c r="AM518" i="1" s="1"/>
  <c r="AE518" i="1"/>
  <c r="AL517" i="1"/>
  <c r="AM517" i="1" s="1"/>
  <c r="AE517" i="1"/>
  <c r="AL516" i="1"/>
  <c r="AM516" i="1" s="1"/>
  <c r="AE516" i="1"/>
  <c r="AL515" i="1"/>
  <c r="AM515" i="1" s="1"/>
  <c r="AE515" i="1"/>
  <c r="AL514" i="1"/>
  <c r="AM514" i="1" s="1"/>
  <c r="AE514" i="1"/>
  <c r="AL513" i="1"/>
  <c r="AM513" i="1" s="1"/>
  <c r="AE513" i="1"/>
  <c r="AL512" i="1"/>
  <c r="AM512" i="1" s="1"/>
  <c r="AE512" i="1"/>
  <c r="AL511" i="1"/>
  <c r="AM511" i="1" s="1"/>
  <c r="AE511" i="1"/>
  <c r="AL510" i="1"/>
  <c r="AM510" i="1" s="1"/>
  <c r="AE510" i="1"/>
  <c r="AL509" i="1"/>
  <c r="AM509" i="1" s="1"/>
  <c r="AE509" i="1"/>
  <c r="AL508" i="1"/>
  <c r="AM508" i="1" s="1"/>
  <c r="AE508" i="1"/>
  <c r="AL507" i="1"/>
  <c r="AM507" i="1" s="1"/>
  <c r="AE507" i="1"/>
  <c r="AL506" i="1"/>
  <c r="AM506" i="1" s="1"/>
  <c r="AE506" i="1"/>
  <c r="AL505" i="1"/>
  <c r="AM505" i="1" s="1"/>
  <c r="AE505" i="1"/>
  <c r="AL504" i="1"/>
  <c r="AM504" i="1" s="1"/>
  <c r="AE504" i="1"/>
  <c r="AL503" i="1"/>
  <c r="AM503" i="1" s="1"/>
  <c r="AE503" i="1"/>
  <c r="AL502" i="1"/>
  <c r="AM502" i="1" s="1"/>
  <c r="AE502" i="1"/>
  <c r="AL501" i="1"/>
  <c r="AM501" i="1" s="1"/>
  <c r="AE501" i="1"/>
  <c r="AL500" i="1"/>
  <c r="AM500" i="1" s="1"/>
  <c r="AE500" i="1"/>
  <c r="AL499" i="1"/>
  <c r="AM499" i="1" s="1"/>
  <c r="AE499" i="1"/>
  <c r="AL498" i="1"/>
  <c r="AM498" i="1" s="1"/>
  <c r="AE498" i="1"/>
  <c r="AL497" i="1"/>
  <c r="AM497" i="1" s="1"/>
  <c r="AE497" i="1"/>
  <c r="AL496" i="1"/>
  <c r="AM496" i="1" s="1"/>
  <c r="AE496" i="1"/>
  <c r="AL495" i="1"/>
  <c r="AM495" i="1" s="1"/>
  <c r="AE495" i="1"/>
  <c r="AL494" i="1"/>
  <c r="AM494" i="1" s="1"/>
  <c r="AE494" i="1"/>
  <c r="AL493" i="1"/>
  <c r="AM493" i="1" s="1"/>
  <c r="AE493" i="1"/>
  <c r="AL492" i="1"/>
  <c r="AM492" i="1" s="1"/>
  <c r="AE492" i="1"/>
  <c r="AL491" i="1"/>
  <c r="AM491" i="1" s="1"/>
  <c r="AE491" i="1"/>
  <c r="AL490" i="1"/>
  <c r="AM490" i="1" s="1"/>
  <c r="AE490" i="1"/>
  <c r="AL489" i="1"/>
  <c r="AM489" i="1" s="1"/>
  <c r="AE489" i="1"/>
  <c r="AL488" i="1"/>
  <c r="AM488" i="1" s="1"/>
  <c r="AE488" i="1"/>
  <c r="AL487" i="1"/>
  <c r="AM487" i="1" s="1"/>
  <c r="AE487" i="1"/>
  <c r="AL486" i="1"/>
  <c r="AM486" i="1" s="1"/>
  <c r="AE486" i="1"/>
  <c r="AL485" i="1"/>
  <c r="AM485" i="1" s="1"/>
  <c r="AE485" i="1"/>
  <c r="AL484" i="1"/>
  <c r="AM484" i="1" s="1"/>
  <c r="AE484" i="1"/>
  <c r="AL483" i="1"/>
  <c r="AM483" i="1" s="1"/>
  <c r="AE483" i="1"/>
  <c r="AL482" i="1"/>
  <c r="AM482" i="1" s="1"/>
  <c r="AE482" i="1"/>
  <c r="AL481" i="1"/>
  <c r="AM481" i="1" s="1"/>
  <c r="AE481" i="1"/>
  <c r="AL480" i="1"/>
  <c r="AM480" i="1" s="1"/>
  <c r="AE480" i="1"/>
  <c r="AL479" i="1"/>
  <c r="AM479" i="1" s="1"/>
  <c r="AE479" i="1"/>
  <c r="AL478" i="1"/>
  <c r="AM478" i="1" s="1"/>
  <c r="AE478" i="1"/>
  <c r="AL477" i="1"/>
  <c r="AM477" i="1" s="1"/>
  <c r="AE477" i="1"/>
  <c r="AL476" i="1"/>
  <c r="AM476" i="1" s="1"/>
  <c r="AE476" i="1"/>
  <c r="AL475" i="1"/>
  <c r="AM475" i="1" s="1"/>
  <c r="AE475" i="1"/>
  <c r="AL474" i="1"/>
  <c r="AM474" i="1" s="1"/>
  <c r="AE474" i="1"/>
  <c r="AL473" i="1"/>
  <c r="AM473" i="1" s="1"/>
  <c r="AE473" i="1"/>
  <c r="AL472" i="1"/>
  <c r="AM472" i="1" s="1"/>
  <c r="AE472" i="1"/>
  <c r="AL471" i="1"/>
  <c r="AM471" i="1" s="1"/>
  <c r="AE471" i="1"/>
  <c r="AL470" i="1"/>
  <c r="AM470" i="1" s="1"/>
  <c r="AE470" i="1"/>
  <c r="AL469" i="1"/>
  <c r="AM469" i="1" s="1"/>
  <c r="AE469" i="1"/>
  <c r="AL468" i="1"/>
  <c r="AM468" i="1" s="1"/>
  <c r="AE468" i="1"/>
  <c r="AL467" i="1"/>
  <c r="AM467" i="1" s="1"/>
  <c r="AE467" i="1"/>
  <c r="AL466" i="1"/>
  <c r="AM466" i="1" s="1"/>
  <c r="AE466" i="1"/>
  <c r="AL465" i="1"/>
  <c r="AM465" i="1" s="1"/>
  <c r="AE465" i="1"/>
  <c r="AL464" i="1"/>
  <c r="AM464" i="1" s="1"/>
  <c r="AE464" i="1"/>
  <c r="AL463" i="1"/>
  <c r="AM463" i="1" s="1"/>
  <c r="AE463" i="1"/>
  <c r="AL462" i="1"/>
  <c r="AM462" i="1" s="1"/>
  <c r="AE462" i="1"/>
  <c r="AL461" i="1"/>
  <c r="AM461" i="1" s="1"/>
  <c r="AE461" i="1"/>
  <c r="AL460" i="1"/>
  <c r="AM460" i="1" s="1"/>
  <c r="AE460" i="1"/>
  <c r="AL459" i="1"/>
  <c r="AM459" i="1" s="1"/>
  <c r="AE459" i="1"/>
  <c r="AL458" i="1"/>
  <c r="AM458" i="1" s="1"/>
  <c r="AE458" i="1"/>
  <c r="AL457" i="1"/>
  <c r="AM457" i="1" s="1"/>
  <c r="AE457" i="1"/>
  <c r="AL456" i="1"/>
  <c r="AM456" i="1" s="1"/>
  <c r="AE456" i="1"/>
  <c r="AL455" i="1"/>
  <c r="AM455" i="1" s="1"/>
  <c r="AE455" i="1"/>
  <c r="AL454" i="1"/>
  <c r="AM454" i="1" s="1"/>
  <c r="AE454" i="1"/>
  <c r="AL453" i="1"/>
  <c r="AM453" i="1" s="1"/>
  <c r="AE453" i="1"/>
  <c r="AL452" i="1"/>
  <c r="AM452" i="1" s="1"/>
  <c r="AE452" i="1"/>
  <c r="AL451" i="1"/>
  <c r="AM451" i="1" s="1"/>
  <c r="AE451" i="1"/>
  <c r="AL450" i="1"/>
  <c r="AM450" i="1" s="1"/>
  <c r="AE450" i="1"/>
  <c r="AL449" i="1"/>
  <c r="AM449" i="1" s="1"/>
  <c r="AE449" i="1"/>
  <c r="AL448" i="1"/>
  <c r="AM448" i="1" s="1"/>
  <c r="AE448" i="1"/>
  <c r="AL447" i="1"/>
  <c r="AM447" i="1" s="1"/>
  <c r="AE447" i="1"/>
  <c r="AL446" i="1"/>
  <c r="AM446" i="1" s="1"/>
  <c r="AE446" i="1"/>
  <c r="AL445" i="1"/>
  <c r="AM445" i="1" s="1"/>
  <c r="AE445" i="1"/>
  <c r="AL444" i="1"/>
  <c r="AM444" i="1" s="1"/>
  <c r="AE444" i="1"/>
  <c r="AL443" i="1"/>
  <c r="AM443" i="1" s="1"/>
  <c r="AE443" i="1"/>
  <c r="AL442" i="1"/>
  <c r="AM442" i="1" s="1"/>
  <c r="AE442" i="1"/>
  <c r="AL441" i="1"/>
  <c r="AM441" i="1" s="1"/>
  <c r="AE441" i="1"/>
  <c r="AL440" i="1"/>
  <c r="AM440" i="1" s="1"/>
  <c r="AE440" i="1"/>
  <c r="AL439" i="1"/>
  <c r="AM439" i="1" s="1"/>
  <c r="AE439" i="1"/>
  <c r="AL438" i="1"/>
  <c r="AM438" i="1" s="1"/>
  <c r="AE438" i="1"/>
  <c r="AL437" i="1"/>
  <c r="AM437" i="1" s="1"/>
  <c r="AE437" i="1"/>
  <c r="AL436" i="1"/>
  <c r="AM436" i="1" s="1"/>
  <c r="AE436" i="1"/>
  <c r="AL435" i="1"/>
  <c r="AM435" i="1" s="1"/>
  <c r="AE435" i="1"/>
  <c r="AL434" i="1"/>
  <c r="AM434" i="1" s="1"/>
  <c r="AE434" i="1"/>
  <c r="AL433" i="1"/>
  <c r="AM433" i="1" s="1"/>
  <c r="AE433" i="1"/>
  <c r="AL432" i="1"/>
  <c r="AM432" i="1" s="1"/>
  <c r="AE432" i="1"/>
  <c r="AL431" i="1"/>
  <c r="AM431" i="1" s="1"/>
  <c r="AE431" i="1"/>
  <c r="AL430" i="1"/>
  <c r="AM430" i="1" s="1"/>
  <c r="AE430" i="1"/>
  <c r="AL429" i="1"/>
  <c r="AM429" i="1" s="1"/>
  <c r="AE429" i="1"/>
  <c r="AL428" i="1"/>
  <c r="AM428" i="1" s="1"/>
  <c r="AE428" i="1"/>
  <c r="AL427" i="1"/>
  <c r="AM427" i="1" s="1"/>
  <c r="AE427" i="1"/>
  <c r="AL426" i="1"/>
  <c r="AM426" i="1" s="1"/>
  <c r="AE426" i="1"/>
  <c r="AL425" i="1"/>
  <c r="AM425" i="1" s="1"/>
  <c r="AE425" i="1"/>
  <c r="AL424" i="1"/>
  <c r="AM424" i="1" s="1"/>
  <c r="AE424" i="1"/>
  <c r="AL423" i="1"/>
  <c r="AM423" i="1" s="1"/>
  <c r="AE423" i="1"/>
  <c r="AL422" i="1"/>
  <c r="AM422" i="1" s="1"/>
  <c r="AE422" i="1"/>
  <c r="AL421" i="1"/>
  <c r="AM421" i="1" s="1"/>
  <c r="AE421" i="1"/>
  <c r="AL420" i="1"/>
  <c r="AM420" i="1" s="1"/>
  <c r="AE420" i="1"/>
  <c r="AL419" i="1"/>
  <c r="AM419" i="1" s="1"/>
  <c r="AE419" i="1"/>
  <c r="AL418" i="1"/>
  <c r="AM418" i="1" s="1"/>
  <c r="AE418" i="1"/>
  <c r="AL417" i="1"/>
  <c r="AM417" i="1" s="1"/>
  <c r="AE417" i="1"/>
  <c r="AL416" i="1"/>
  <c r="AM416" i="1" s="1"/>
  <c r="AE416" i="1"/>
  <c r="AL415" i="1"/>
  <c r="AM415" i="1" s="1"/>
  <c r="AE415" i="1"/>
  <c r="AL414" i="1"/>
  <c r="AM414" i="1" s="1"/>
  <c r="AE414" i="1"/>
  <c r="AL413" i="1"/>
  <c r="AM413" i="1" s="1"/>
  <c r="AE413" i="1"/>
  <c r="AL412" i="1"/>
  <c r="AM412" i="1" s="1"/>
  <c r="AE412" i="1"/>
  <c r="AL411" i="1"/>
  <c r="AM411" i="1" s="1"/>
  <c r="AE411" i="1"/>
  <c r="AL410" i="1"/>
  <c r="AM410" i="1" s="1"/>
  <c r="AE410" i="1"/>
  <c r="AL409" i="1"/>
  <c r="AM409" i="1" s="1"/>
  <c r="AE409" i="1"/>
  <c r="AL408" i="1"/>
  <c r="AM408" i="1" s="1"/>
  <c r="AE408" i="1"/>
  <c r="AL407" i="1"/>
  <c r="AM407" i="1" s="1"/>
  <c r="AE407" i="1"/>
  <c r="AL406" i="1"/>
  <c r="AM406" i="1" s="1"/>
  <c r="AE406" i="1"/>
  <c r="AL405" i="1"/>
  <c r="AM405" i="1" s="1"/>
  <c r="AE405" i="1"/>
  <c r="AL404" i="1"/>
  <c r="AM404" i="1" s="1"/>
  <c r="AE404" i="1"/>
  <c r="AL403" i="1"/>
  <c r="AM403" i="1" s="1"/>
  <c r="AE403" i="1"/>
  <c r="AL402" i="1"/>
  <c r="AM402" i="1" s="1"/>
  <c r="AE402" i="1"/>
  <c r="AL401" i="1"/>
  <c r="AM401" i="1" s="1"/>
  <c r="AE401" i="1"/>
  <c r="AL400" i="1"/>
  <c r="AM400" i="1" s="1"/>
  <c r="AE400" i="1"/>
  <c r="AL399" i="1"/>
  <c r="AM399" i="1" s="1"/>
  <c r="AE399" i="1"/>
  <c r="AL398" i="1"/>
  <c r="AM398" i="1" s="1"/>
  <c r="AE398" i="1"/>
  <c r="AL397" i="1"/>
  <c r="AM397" i="1" s="1"/>
  <c r="AE397" i="1"/>
  <c r="AL396" i="1"/>
  <c r="AM396" i="1" s="1"/>
  <c r="AE396" i="1"/>
  <c r="AL395" i="1"/>
  <c r="AM395" i="1" s="1"/>
  <c r="AE395" i="1"/>
  <c r="AL394" i="1"/>
  <c r="AM394" i="1" s="1"/>
  <c r="AE394" i="1"/>
  <c r="AL393" i="1"/>
  <c r="AM393" i="1" s="1"/>
  <c r="AE393" i="1"/>
  <c r="AL392" i="1"/>
  <c r="AM392" i="1" s="1"/>
  <c r="AE392" i="1"/>
  <c r="AL391" i="1"/>
  <c r="AM391" i="1" s="1"/>
  <c r="AE391" i="1"/>
  <c r="AL390" i="1"/>
  <c r="AM390" i="1" s="1"/>
  <c r="AE390" i="1"/>
  <c r="AL389" i="1"/>
  <c r="AM389" i="1" s="1"/>
  <c r="AE389" i="1"/>
  <c r="AL388" i="1"/>
  <c r="AM388" i="1" s="1"/>
  <c r="AE388" i="1"/>
  <c r="AL387" i="1"/>
  <c r="AM387" i="1" s="1"/>
  <c r="AE387" i="1"/>
  <c r="AL386" i="1"/>
  <c r="AM386" i="1" s="1"/>
  <c r="AE386" i="1"/>
  <c r="AL385" i="1"/>
  <c r="AM385" i="1" s="1"/>
  <c r="AE385" i="1"/>
  <c r="AL384" i="1"/>
  <c r="AM384" i="1" s="1"/>
  <c r="AE384" i="1"/>
  <c r="AL383" i="1"/>
  <c r="AM383" i="1" s="1"/>
  <c r="AE383" i="1"/>
  <c r="AL382" i="1"/>
  <c r="AM382" i="1" s="1"/>
  <c r="AE382" i="1"/>
  <c r="AL381" i="1"/>
  <c r="AM381" i="1" s="1"/>
  <c r="AE381" i="1"/>
  <c r="AL380" i="1"/>
  <c r="AM380" i="1" s="1"/>
  <c r="AE380" i="1"/>
  <c r="AL379" i="1"/>
  <c r="AM379" i="1" s="1"/>
  <c r="AE379" i="1"/>
  <c r="AL378" i="1"/>
  <c r="AM378" i="1" s="1"/>
  <c r="AE378" i="1"/>
  <c r="AL377" i="1"/>
  <c r="AM377" i="1" s="1"/>
  <c r="AE377" i="1"/>
  <c r="AL376" i="1"/>
  <c r="AM376" i="1" s="1"/>
  <c r="AE376" i="1"/>
  <c r="AL375" i="1"/>
  <c r="AM375" i="1" s="1"/>
  <c r="AE375" i="1"/>
  <c r="AL374" i="1"/>
  <c r="AM374" i="1" s="1"/>
  <c r="AE374" i="1"/>
  <c r="AL373" i="1"/>
  <c r="AM373" i="1" s="1"/>
  <c r="AE373" i="1"/>
  <c r="AL372" i="1"/>
  <c r="AM372" i="1" s="1"/>
  <c r="AE372" i="1"/>
  <c r="AL371" i="1"/>
  <c r="AM371" i="1" s="1"/>
  <c r="AE371" i="1"/>
  <c r="AL370" i="1"/>
  <c r="AM370" i="1" s="1"/>
  <c r="AE370" i="1"/>
  <c r="AL369" i="1"/>
  <c r="AM369" i="1" s="1"/>
  <c r="AE369" i="1"/>
  <c r="AL368" i="1"/>
  <c r="AM368" i="1" s="1"/>
  <c r="AE368" i="1"/>
  <c r="AL367" i="1"/>
  <c r="AM367" i="1" s="1"/>
  <c r="AE367" i="1"/>
  <c r="AL366" i="1"/>
  <c r="AM366" i="1" s="1"/>
  <c r="AE366" i="1"/>
  <c r="AL365" i="1"/>
  <c r="AM365" i="1" s="1"/>
  <c r="AE365" i="1"/>
  <c r="AL364" i="1"/>
  <c r="AM364" i="1" s="1"/>
  <c r="AE364" i="1"/>
  <c r="AL363" i="1"/>
  <c r="AM363" i="1" s="1"/>
  <c r="AE363" i="1"/>
  <c r="AL362" i="1"/>
  <c r="AM362" i="1" s="1"/>
  <c r="AE362" i="1"/>
  <c r="AL361" i="1"/>
  <c r="AM361" i="1" s="1"/>
  <c r="AE361" i="1"/>
  <c r="AL360" i="1"/>
  <c r="AM360" i="1" s="1"/>
  <c r="AE360" i="1"/>
  <c r="AL359" i="1"/>
  <c r="AM359" i="1" s="1"/>
  <c r="AE359" i="1"/>
  <c r="AL358" i="1"/>
  <c r="AM358" i="1" s="1"/>
  <c r="AE358" i="1"/>
  <c r="AL357" i="1"/>
  <c r="AM357" i="1" s="1"/>
  <c r="AE357" i="1"/>
  <c r="AL356" i="1"/>
  <c r="AM356" i="1" s="1"/>
  <c r="AE356" i="1"/>
  <c r="AL355" i="1"/>
  <c r="AM355" i="1" s="1"/>
  <c r="AE355" i="1"/>
  <c r="AL354" i="1"/>
  <c r="AM354" i="1" s="1"/>
  <c r="AE354" i="1"/>
  <c r="AL353" i="1"/>
  <c r="AM353" i="1" s="1"/>
  <c r="AE353" i="1"/>
  <c r="AL352" i="1"/>
  <c r="AM352" i="1" s="1"/>
  <c r="AE352" i="1"/>
  <c r="AL351" i="1"/>
  <c r="AM351" i="1" s="1"/>
  <c r="AE351" i="1"/>
  <c r="AL350" i="1"/>
  <c r="AM350" i="1" s="1"/>
  <c r="AE350" i="1"/>
  <c r="AL349" i="1"/>
  <c r="AM349" i="1" s="1"/>
  <c r="AE349" i="1"/>
  <c r="AL348" i="1"/>
  <c r="AM348" i="1" s="1"/>
  <c r="AE348" i="1"/>
  <c r="AL347" i="1"/>
  <c r="AM347" i="1" s="1"/>
  <c r="AE347" i="1"/>
  <c r="AL346" i="1"/>
  <c r="AM346" i="1" s="1"/>
  <c r="AE346" i="1"/>
  <c r="AL345" i="1"/>
  <c r="AM345" i="1" s="1"/>
  <c r="AE345" i="1"/>
  <c r="AL344" i="1"/>
  <c r="AM344" i="1" s="1"/>
  <c r="AE344" i="1"/>
  <c r="AL343" i="1"/>
  <c r="AM343" i="1" s="1"/>
  <c r="AE343" i="1"/>
  <c r="AL342" i="1"/>
  <c r="AM342" i="1" s="1"/>
  <c r="AE342" i="1"/>
  <c r="AL341" i="1"/>
  <c r="AM341" i="1" s="1"/>
  <c r="AE341" i="1"/>
  <c r="AL340" i="1"/>
  <c r="AM340" i="1" s="1"/>
  <c r="AE340" i="1"/>
  <c r="AL339" i="1"/>
  <c r="AM339" i="1" s="1"/>
  <c r="AE339" i="1"/>
  <c r="AL338" i="1"/>
  <c r="AM338" i="1" s="1"/>
  <c r="AE338" i="1"/>
  <c r="AL337" i="1"/>
  <c r="AM337" i="1" s="1"/>
  <c r="AE337" i="1"/>
  <c r="AL336" i="1"/>
  <c r="AM336" i="1" s="1"/>
  <c r="AE336" i="1"/>
  <c r="AL335" i="1"/>
  <c r="AM335" i="1" s="1"/>
  <c r="AE335" i="1"/>
  <c r="AL334" i="1"/>
  <c r="AE334" i="1"/>
  <c r="AL333" i="1"/>
  <c r="AM333" i="1" s="1"/>
  <c r="AE333" i="1"/>
  <c r="AL332" i="1"/>
  <c r="AM332" i="1" s="1"/>
  <c r="AE332" i="1"/>
  <c r="AL331" i="1"/>
  <c r="AM331" i="1" s="1"/>
  <c r="AE331" i="1"/>
  <c r="AL330" i="1"/>
  <c r="AM330" i="1" s="1"/>
  <c r="AE330" i="1"/>
  <c r="AL329" i="1"/>
  <c r="AM329" i="1" s="1"/>
  <c r="AE329" i="1"/>
  <c r="AL328" i="1"/>
  <c r="AM328" i="1" s="1"/>
  <c r="AE328" i="1"/>
  <c r="AL327" i="1"/>
  <c r="AM327" i="1" s="1"/>
  <c r="AE327" i="1"/>
  <c r="AL326" i="1"/>
  <c r="AM326" i="1" s="1"/>
  <c r="AE326" i="1"/>
  <c r="AL325" i="1"/>
  <c r="AM325" i="1" s="1"/>
  <c r="AE325" i="1"/>
  <c r="AL324" i="1"/>
  <c r="AM324" i="1" s="1"/>
  <c r="AE324" i="1"/>
  <c r="AL323" i="1"/>
  <c r="AM323" i="1" s="1"/>
  <c r="AE323" i="1"/>
  <c r="AL322" i="1"/>
  <c r="AM322" i="1" s="1"/>
  <c r="AE322" i="1"/>
  <c r="AL321" i="1"/>
  <c r="AM321" i="1" s="1"/>
  <c r="AE321" i="1"/>
  <c r="AL320" i="1"/>
  <c r="AM320" i="1" s="1"/>
  <c r="AE320" i="1"/>
  <c r="AL319" i="1"/>
  <c r="AM319" i="1" s="1"/>
  <c r="AE319" i="1"/>
  <c r="AL318" i="1"/>
  <c r="AM318" i="1" s="1"/>
  <c r="AE318" i="1"/>
  <c r="AL317" i="1"/>
  <c r="AM317" i="1" s="1"/>
  <c r="AE317" i="1"/>
  <c r="AL316" i="1"/>
  <c r="AM316" i="1" s="1"/>
  <c r="AE316" i="1"/>
  <c r="AL315" i="1"/>
  <c r="AM315" i="1" s="1"/>
  <c r="AE315" i="1"/>
  <c r="AL314" i="1"/>
  <c r="AM314" i="1" s="1"/>
  <c r="AE314" i="1"/>
  <c r="AL313" i="1"/>
  <c r="AM313" i="1" s="1"/>
  <c r="AE313" i="1"/>
  <c r="AL312" i="1"/>
  <c r="AM312" i="1" s="1"/>
  <c r="AE312" i="1"/>
  <c r="AL311" i="1"/>
  <c r="AM311" i="1" s="1"/>
  <c r="AE311" i="1"/>
  <c r="AL310" i="1"/>
  <c r="AE310" i="1"/>
  <c r="AL309" i="1"/>
  <c r="AM309" i="1" s="1"/>
  <c r="AE309" i="1"/>
  <c r="AL308" i="1"/>
  <c r="AM308" i="1" s="1"/>
  <c r="AE308" i="1"/>
  <c r="AL307" i="1"/>
  <c r="AM307" i="1" s="1"/>
  <c r="AE307" i="1"/>
  <c r="AL306" i="1"/>
  <c r="AM306" i="1" s="1"/>
  <c r="AE306" i="1"/>
  <c r="AL305" i="1"/>
  <c r="AM305" i="1" s="1"/>
  <c r="AE305" i="1"/>
  <c r="AL304" i="1"/>
  <c r="AM304" i="1" s="1"/>
  <c r="AE304" i="1"/>
  <c r="AL303" i="1"/>
  <c r="AM303" i="1" s="1"/>
  <c r="AE303" i="1"/>
  <c r="AL302" i="1"/>
  <c r="AM302" i="1" s="1"/>
  <c r="AE302" i="1"/>
  <c r="AL301" i="1"/>
  <c r="AM301" i="1" s="1"/>
  <c r="AE301" i="1"/>
  <c r="AL300" i="1"/>
  <c r="AM300" i="1" s="1"/>
  <c r="AE300" i="1"/>
  <c r="AL299" i="1"/>
  <c r="AM299" i="1" s="1"/>
  <c r="AE299" i="1"/>
  <c r="AL298" i="1"/>
  <c r="AM298" i="1" s="1"/>
  <c r="AE298" i="1"/>
  <c r="AL297" i="1"/>
  <c r="AM297" i="1" s="1"/>
  <c r="AE297" i="1"/>
  <c r="AL296" i="1"/>
  <c r="AM296" i="1" s="1"/>
  <c r="AE296" i="1"/>
  <c r="AL295" i="1"/>
  <c r="AM295" i="1" s="1"/>
  <c r="AE295" i="1"/>
  <c r="AL294" i="1"/>
  <c r="AM294" i="1" s="1"/>
  <c r="AE294" i="1"/>
  <c r="AL293" i="1"/>
  <c r="AM293" i="1" s="1"/>
  <c r="AE293" i="1"/>
  <c r="AL292" i="1"/>
  <c r="AM292" i="1" s="1"/>
  <c r="AE292" i="1"/>
  <c r="AL291" i="1"/>
  <c r="AM291" i="1" s="1"/>
  <c r="AE291" i="1"/>
  <c r="AL290" i="1"/>
  <c r="AM290" i="1" s="1"/>
  <c r="AE290" i="1"/>
  <c r="AL289" i="1"/>
  <c r="AM289" i="1" s="1"/>
  <c r="AE289" i="1"/>
  <c r="AL288" i="1"/>
  <c r="AM288" i="1" s="1"/>
  <c r="AE288" i="1"/>
  <c r="AL287" i="1"/>
  <c r="AM287" i="1" s="1"/>
  <c r="AE287" i="1"/>
  <c r="AL286" i="1"/>
  <c r="AM286" i="1" s="1"/>
  <c r="AE286" i="1"/>
  <c r="AL285" i="1"/>
  <c r="AM285" i="1" s="1"/>
  <c r="AE285" i="1"/>
  <c r="AL284" i="1"/>
  <c r="AM284" i="1" s="1"/>
  <c r="AE284" i="1"/>
  <c r="AL283" i="1"/>
  <c r="AM283" i="1" s="1"/>
  <c r="AE283" i="1"/>
  <c r="AL282" i="1"/>
  <c r="AM282" i="1" s="1"/>
  <c r="AE282" i="1"/>
  <c r="AL281" i="1"/>
  <c r="AM281" i="1" s="1"/>
  <c r="AE281" i="1"/>
  <c r="AL280" i="1"/>
  <c r="AM280" i="1" s="1"/>
  <c r="AE280" i="1"/>
  <c r="AL279" i="1"/>
  <c r="AM279" i="1" s="1"/>
  <c r="AE279" i="1"/>
  <c r="AL278" i="1"/>
  <c r="AM278" i="1" s="1"/>
  <c r="AE278" i="1"/>
  <c r="AL277" i="1"/>
  <c r="AM277" i="1" s="1"/>
  <c r="AE277" i="1"/>
  <c r="AL276" i="1"/>
  <c r="AM276" i="1" s="1"/>
  <c r="AE276" i="1"/>
  <c r="AL275" i="1"/>
  <c r="AM275" i="1" s="1"/>
  <c r="AE275" i="1"/>
  <c r="AL274" i="1"/>
  <c r="AM274" i="1" s="1"/>
  <c r="AE274" i="1"/>
  <c r="AL273" i="1"/>
  <c r="AM273" i="1" s="1"/>
  <c r="AE273" i="1"/>
  <c r="AL272" i="1"/>
  <c r="AM272" i="1" s="1"/>
  <c r="AE272" i="1"/>
  <c r="AL271" i="1"/>
  <c r="AM271" i="1" s="1"/>
  <c r="AE271" i="1"/>
  <c r="AL270" i="1"/>
  <c r="AM270" i="1" s="1"/>
  <c r="AE270" i="1"/>
  <c r="AL269" i="1"/>
  <c r="AM269" i="1" s="1"/>
  <c r="AE269" i="1"/>
  <c r="AL268" i="1"/>
  <c r="AM268" i="1" s="1"/>
  <c r="AE268" i="1"/>
  <c r="AL267" i="1"/>
  <c r="AM267" i="1" s="1"/>
  <c r="AE267" i="1"/>
  <c r="AL266" i="1"/>
  <c r="AM266" i="1" s="1"/>
  <c r="AE266" i="1"/>
  <c r="AL265" i="1"/>
  <c r="AM265" i="1" s="1"/>
  <c r="AE265" i="1"/>
  <c r="AL264" i="1"/>
  <c r="AM264" i="1" s="1"/>
  <c r="AE264" i="1"/>
  <c r="AL263" i="1"/>
  <c r="AM263" i="1" s="1"/>
  <c r="AE263" i="1"/>
  <c r="AL262" i="1"/>
  <c r="AM262" i="1" s="1"/>
  <c r="AE262" i="1"/>
  <c r="AL261" i="1"/>
  <c r="AM261" i="1" s="1"/>
  <c r="AE261" i="1"/>
  <c r="AL260" i="1"/>
  <c r="AM260" i="1" s="1"/>
  <c r="AE260" i="1"/>
  <c r="AL259" i="1"/>
  <c r="AM259" i="1" s="1"/>
  <c r="AE259" i="1"/>
  <c r="AL258" i="1"/>
  <c r="AM258" i="1" s="1"/>
  <c r="AE258" i="1"/>
  <c r="AL257" i="1"/>
  <c r="AM257" i="1" s="1"/>
  <c r="AE257" i="1"/>
  <c r="AL256" i="1"/>
  <c r="AM256" i="1" s="1"/>
  <c r="AE256" i="1"/>
  <c r="AL255" i="1"/>
  <c r="AM255" i="1" s="1"/>
  <c r="AE255" i="1"/>
  <c r="AL254" i="1"/>
  <c r="AM254" i="1" s="1"/>
  <c r="AE254" i="1"/>
  <c r="AL253" i="1"/>
  <c r="AM253" i="1" s="1"/>
  <c r="AE253" i="1"/>
  <c r="AL252" i="1"/>
  <c r="AM252" i="1" s="1"/>
  <c r="AE252" i="1"/>
  <c r="AL251" i="1"/>
  <c r="AM251" i="1" s="1"/>
  <c r="AE251" i="1"/>
  <c r="AL250" i="1"/>
  <c r="AM250" i="1" s="1"/>
  <c r="AE250" i="1"/>
  <c r="AL249" i="1"/>
  <c r="AM249" i="1" s="1"/>
  <c r="AE249" i="1"/>
  <c r="AL248" i="1"/>
  <c r="AM248" i="1" s="1"/>
  <c r="AE248" i="1"/>
  <c r="AL247" i="1"/>
  <c r="AM247" i="1" s="1"/>
  <c r="AE247" i="1"/>
  <c r="AL246" i="1"/>
  <c r="AM246" i="1" s="1"/>
  <c r="AE246" i="1"/>
  <c r="AL245" i="1"/>
  <c r="AM245" i="1" s="1"/>
  <c r="AE245" i="1"/>
  <c r="AL244" i="1"/>
  <c r="AM244" i="1" s="1"/>
  <c r="AE244" i="1"/>
  <c r="AL243" i="1"/>
  <c r="AM243" i="1" s="1"/>
  <c r="AE243" i="1"/>
  <c r="AL242" i="1"/>
  <c r="AM242" i="1" s="1"/>
  <c r="AE242" i="1"/>
  <c r="AL241" i="1"/>
  <c r="AM241" i="1" s="1"/>
  <c r="AE241" i="1"/>
  <c r="AL240" i="1"/>
  <c r="AM240" i="1" s="1"/>
  <c r="AE240" i="1"/>
  <c r="AL239" i="1"/>
  <c r="AM239" i="1" s="1"/>
  <c r="AE239" i="1"/>
  <c r="AL238" i="1"/>
  <c r="AM238" i="1" s="1"/>
  <c r="AE238" i="1"/>
  <c r="AL237" i="1"/>
  <c r="AM237" i="1" s="1"/>
  <c r="AE237" i="1"/>
  <c r="AL236" i="1"/>
  <c r="AM236" i="1" s="1"/>
  <c r="AE236" i="1"/>
  <c r="AL235" i="1"/>
  <c r="AM235" i="1" s="1"/>
  <c r="AE235" i="1"/>
  <c r="AL234" i="1"/>
  <c r="AM234" i="1" s="1"/>
  <c r="AE234" i="1"/>
  <c r="AL233" i="1"/>
  <c r="AM233" i="1" s="1"/>
  <c r="AE233" i="1"/>
  <c r="AL232" i="1"/>
  <c r="AM232" i="1" s="1"/>
  <c r="AE232" i="1"/>
  <c r="AL231" i="1"/>
  <c r="AM231" i="1" s="1"/>
  <c r="AE231" i="1"/>
  <c r="AL230" i="1"/>
  <c r="AM230" i="1" s="1"/>
  <c r="AE230" i="1"/>
  <c r="AL229" i="1"/>
  <c r="AM229" i="1" s="1"/>
  <c r="AE229" i="1"/>
  <c r="AL228" i="1"/>
  <c r="AM228" i="1" s="1"/>
  <c r="AE228" i="1"/>
  <c r="AL227" i="1"/>
  <c r="AM227" i="1" s="1"/>
  <c r="AE227" i="1"/>
  <c r="AL226" i="1"/>
  <c r="AM226" i="1" s="1"/>
  <c r="AE226" i="1"/>
  <c r="AL225" i="1"/>
  <c r="AM225" i="1" s="1"/>
  <c r="AE225" i="1"/>
  <c r="AL224" i="1"/>
  <c r="AM224" i="1" s="1"/>
  <c r="AE224" i="1"/>
  <c r="AL223" i="1"/>
  <c r="AM223" i="1" s="1"/>
  <c r="AE223" i="1"/>
  <c r="AL222" i="1"/>
  <c r="AM222" i="1" s="1"/>
  <c r="AE222" i="1"/>
  <c r="AL221" i="1"/>
  <c r="AM221" i="1" s="1"/>
  <c r="AE221" i="1"/>
  <c r="AL220" i="1"/>
  <c r="AM220" i="1" s="1"/>
  <c r="AE220" i="1"/>
  <c r="AL219" i="1"/>
  <c r="AM219" i="1" s="1"/>
  <c r="AE219" i="1"/>
  <c r="AL218" i="1"/>
  <c r="AM218" i="1" s="1"/>
  <c r="AE218" i="1"/>
  <c r="AL217" i="1"/>
  <c r="AM217" i="1" s="1"/>
  <c r="AE217" i="1"/>
  <c r="AL216" i="1"/>
  <c r="AM216" i="1" s="1"/>
  <c r="AE216" i="1"/>
  <c r="AL215" i="1"/>
  <c r="AM215" i="1" s="1"/>
  <c r="AE215" i="1"/>
  <c r="AL214" i="1"/>
  <c r="AM214" i="1" s="1"/>
  <c r="AE214" i="1"/>
  <c r="AL213" i="1"/>
  <c r="AM213" i="1" s="1"/>
  <c r="AE213" i="1"/>
  <c r="AL212" i="1"/>
  <c r="AM212" i="1" s="1"/>
  <c r="AE212" i="1"/>
  <c r="AL211" i="1"/>
  <c r="AM211" i="1" s="1"/>
  <c r="AE211" i="1"/>
  <c r="AL210" i="1"/>
  <c r="AM210" i="1" s="1"/>
  <c r="AE210" i="1"/>
  <c r="AL209" i="1"/>
  <c r="AM209" i="1" s="1"/>
  <c r="AE209" i="1"/>
  <c r="AL208" i="1"/>
  <c r="AM208" i="1" s="1"/>
  <c r="AE208" i="1"/>
  <c r="AL207" i="1"/>
  <c r="AM207" i="1" s="1"/>
  <c r="AE207" i="1"/>
  <c r="AL206" i="1"/>
  <c r="AM206" i="1" s="1"/>
  <c r="AE206" i="1"/>
  <c r="AL205" i="1"/>
  <c r="AM205" i="1" s="1"/>
  <c r="AE205" i="1"/>
  <c r="AL204" i="1"/>
  <c r="AM204" i="1" s="1"/>
  <c r="AE204" i="1"/>
  <c r="AL203" i="1"/>
  <c r="AM203" i="1" s="1"/>
  <c r="AE203" i="1"/>
  <c r="AL202" i="1"/>
  <c r="AM202" i="1" s="1"/>
  <c r="AE202" i="1"/>
  <c r="AL201" i="1"/>
  <c r="AM201" i="1" s="1"/>
  <c r="AE201" i="1"/>
  <c r="AL200" i="1"/>
  <c r="AM200" i="1" s="1"/>
  <c r="AE200" i="1"/>
  <c r="AL199" i="1"/>
  <c r="AM199" i="1" s="1"/>
  <c r="AE199" i="1"/>
  <c r="AL198" i="1"/>
  <c r="AM198" i="1" s="1"/>
  <c r="AE198" i="1"/>
  <c r="AL197" i="1"/>
  <c r="AM197" i="1" s="1"/>
  <c r="AE197" i="1"/>
  <c r="AL196" i="1"/>
  <c r="AM196" i="1" s="1"/>
  <c r="AE196" i="1"/>
  <c r="AL153" i="1"/>
  <c r="AM153" i="1" s="1"/>
  <c r="AE153" i="1"/>
  <c r="AL152" i="1"/>
  <c r="AM152" i="1" s="1"/>
  <c r="AE152" i="1"/>
  <c r="AL151" i="1"/>
  <c r="AM151" i="1" s="1"/>
  <c r="AE151" i="1"/>
  <c r="AL150" i="1"/>
  <c r="AM150" i="1" s="1"/>
  <c r="AE150" i="1"/>
  <c r="AL149" i="1"/>
  <c r="AM149" i="1" s="1"/>
  <c r="AE149" i="1"/>
  <c r="AL148" i="1"/>
  <c r="AM148" i="1" s="1"/>
  <c r="AE148" i="1"/>
  <c r="AL147" i="1"/>
  <c r="AM147" i="1" s="1"/>
  <c r="AE147" i="1"/>
  <c r="AL146" i="1"/>
  <c r="AM146" i="1" s="1"/>
  <c r="AE146" i="1"/>
  <c r="AL145" i="1"/>
  <c r="AM145" i="1" s="1"/>
  <c r="AE145" i="1"/>
  <c r="AL144" i="1"/>
  <c r="AM144" i="1" s="1"/>
  <c r="AE144" i="1"/>
  <c r="AL143" i="1"/>
  <c r="AM143" i="1" s="1"/>
  <c r="AE143" i="1"/>
  <c r="AL142" i="1"/>
  <c r="AM142" i="1" s="1"/>
  <c r="AE142" i="1"/>
  <c r="AL141" i="1"/>
  <c r="AM141" i="1" s="1"/>
  <c r="AE141" i="1"/>
  <c r="AL140" i="1"/>
  <c r="AM140" i="1" s="1"/>
  <c r="AE140" i="1"/>
  <c r="AL139" i="1"/>
  <c r="AM139" i="1" s="1"/>
  <c r="AE139" i="1"/>
  <c r="AL138" i="1"/>
  <c r="AM138" i="1" s="1"/>
  <c r="AE138" i="1"/>
  <c r="AL137" i="1"/>
  <c r="AM137" i="1" s="1"/>
  <c r="AE137" i="1"/>
  <c r="AL136" i="1"/>
  <c r="AM136" i="1" s="1"/>
  <c r="AE136" i="1"/>
  <c r="AL129" i="1"/>
  <c r="AM129" i="1" s="1"/>
  <c r="AE129" i="1"/>
  <c r="AL128" i="1"/>
  <c r="AM128" i="1" s="1"/>
  <c r="AE128" i="1"/>
  <c r="AL127" i="1"/>
  <c r="AM127" i="1" s="1"/>
  <c r="AE127" i="1"/>
  <c r="AL126" i="1"/>
  <c r="AM126" i="1" s="1"/>
  <c r="AE126" i="1"/>
  <c r="AL125" i="1"/>
  <c r="AM125" i="1" s="1"/>
  <c r="AE125" i="1"/>
  <c r="AL124" i="1"/>
  <c r="AM124" i="1" s="1"/>
  <c r="AE124" i="1"/>
  <c r="AL123" i="1"/>
  <c r="AM123" i="1" s="1"/>
  <c r="AE123" i="1"/>
  <c r="AL122" i="1"/>
  <c r="AM122" i="1" s="1"/>
  <c r="AE122" i="1"/>
  <c r="AL121" i="1"/>
  <c r="AM121" i="1" s="1"/>
  <c r="AE121" i="1"/>
  <c r="AL120" i="1"/>
  <c r="AM120" i="1" s="1"/>
  <c r="AE120" i="1"/>
  <c r="AL119" i="1"/>
  <c r="AM119" i="1" s="1"/>
  <c r="AE119" i="1"/>
  <c r="AL118" i="1"/>
  <c r="AM118" i="1" s="1"/>
  <c r="AE118" i="1"/>
  <c r="AL117" i="1"/>
  <c r="AM117" i="1" s="1"/>
  <c r="AE117" i="1"/>
  <c r="AL116" i="1"/>
  <c r="AM116" i="1" s="1"/>
  <c r="AE116" i="1"/>
  <c r="AL115" i="1"/>
  <c r="AM115" i="1" s="1"/>
  <c r="AE115" i="1"/>
  <c r="AL114" i="1"/>
  <c r="AM114" i="1" s="1"/>
  <c r="AE114" i="1"/>
  <c r="AL113" i="1"/>
  <c r="AM113" i="1" s="1"/>
  <c r="AE113" i="1"/>
  <c r="AL112" i="1"/>
  <c r="AM112" i="1" s="1"/>
  <c r="AE112" i="1"/>
  <c r="AL111" i="1"/>
  <c r="AM111" i="1" s="1"/>
  <c r="AE111" i="1"/>
  <c r="AL110" i="1"/>
  <c r="AM110" i="1" s="1"/>
  <c r="AE110" i="1"/>
  <c r="AL109" i="1"/>
  <c r="AM109" i="1" s="1"/>
  <c r="AE109" i="1"/>
  <c r="AL108" i="1"/>
  <c r="AM108" i="1" s="1"/>
  <c r="AE108" i="1"/>
  <c r="AL107" i="1"/>
  <c r="AM107" i="1" s="1"/>
  <c r="AE107" i="1"/>
  <c r="AL106" i="1"/>
  <c r="AM106" i="1" s="1"/>
  <c r="AE106" i="1"/>
  <c r="AL105" i="1"/>
  <c r="AM105" i="1" s="1"/>
  <c r="AE105" i="1"/>
  <c r="AL104" i="1"/>
  <c r="AM104" i="1" s="1"/>
  <c r="AE104" i="1"/>
  <c r="AL103" i="1"/>
  <c r="AM103" i="1" s="1"/>
  <c r="AE103" i="1"/>
  <c r="AL102" i="1"/>
  <c r="AM102" i="1" s="1"/>
  <c r="AE102" i="1"/>
  <c r="AL101" i="1"/>
  <c r="AM101" i="1" s="1"/>
  <c r="AE101" i="1"/>
  <c r="AL100" i="1"/>
  <c r="AM100" i="1" s="1"/>
  <c r="AE100" i="1"/>
  <c r="AL99" i="1"/>
  <c r="AM99" i="1" s="1"/>
  <c r="AE99" i="1"/>
  <c r="AL98" i="1"/>
  <c r="AM98" i="1" s="1"/>
  <c r="AE98" i="1"/>
  <c r="AL97" i="1"/>
  <c r="AM97" i="1" s="1"/>
  <c r="AE97" i="1"/>
  <c r="AL96" i="1"/>
  <c r="AM96" i="1" s="1"/>
  <c r="AE96" i="1"/>
  <c r="AL95" i="1"/>
  <c r="AM95" i="1" s="1"/>
  <c r="AE95" i="1"/>
  <c r="AL94" i="1"/>
  <c r="AM94" i="1" s="1"/>
  <c r="AE94" i="1"/>
  <c r="AL87" i="1"/>
  <c r="AM87" i="1" s="1"/>
  <c r="AE87" i="1"/>
  <c r="AL86" i="1"/>
  <c r="AM86" i="1" s="1"/>
  <c r="AE86" i="1"/>
  <c r="AL85" i="1"/>
  <c r="AM85" i="1" s="1"/>
  <c r="AE85" i="1"/>
  <c r="AL84" i="1"/>
  <c r="AM84" i="1" s="1"/>
  <c r="AE84" i="1"/>
  <c r="AL83" i="1"/>
  <c r="AM83" i="1" s="1"/>
  <c r="AE83" i="1"/>
  <c r="AL82" i="1"/>
  <c r="AM82" i="1" s="1"/>
  <c r="AE82" i="1"/>
  <c r="AL81" i="1"/>
  <c r="AM81" i="1" s="1"/>
  <c r="AE81" i="1"/>
  <c r="AL80" i="1"/>
  <c r="AM80" i="1" s="1"/>
  <c r="AE80" i="1"/>
  <c r="AL79" i="1"/>
  <c r="AM79" i="1" s="1"/>
  <c r="AE79" i="1"/>
  <c r="AL78" i="1"/>
  <c r="AM78" i="1" s="1"/>
  <c r="AE78" i="1"/>
  <c r="AL77" i="1"/>
  <c r="AM77" i="1" s="1"/>
  <c r="AE77" i="1"/>
  <c r="AL76" i="1"/>
  <c r="AM76" i="1" s="1"/>
  <c r="AE76" i="1"/>
  <c r="AL75" i="1"/>
  <c r="AM75" i="1" s="1"/>
  <c r="AE75" i="1"/>
  <c r="AL74" i="1"/>
  <c r="AM74" i="1" s="1"/>
  <c r="AE74" i="1"/>
  <c r="AL73" i="1"/>
  <c r="AM73" i="1" s="1"/>
  <c r="AE73" i="1"/>
  <c r="AL72" i="1"/>
  <c r="AM72" i="1" s="1"/>
  <c r="AE72" i="1"/>
  <c r="AL71" i="1"/>
  <c r="AM71" i="1" s="1"/>
  <c r="AE71" i="1"/>
  <c r="AL70" i="1"/>
  <c r="AM70" i="1" s="1"/>
  <c r="AE70" i="1"/>
  <c r="AL69" i="1"/>
  <c r="AM69" i="1" s="1"/>
  <c r="AE69" i="1"/>
  <c r="AL68" i="1"/>
  <c r="AM68" i="1" s="1"/>
  <c r="AE68" i="1"/>
  <c r="AL67" i="1"/>
  <c r="AM67" i="1" s="1"/>
  <c r="AE67" i="1"/>
  <c r="AL66" i="1"/>
  <c r="AM66" i="1" s="1"/>
  <c r="AE66" i="1"/>
  <c r="AL65" i="1"/>
  <c r="AM65" i="1" s="1"/>
  <c r="AE65" i="1"/>
  <c r="AL64" i="1"/>
  <c r="AM64" i="1" s="1"/>
  <c r="AE64" i="1"/>
  <c r="X64" i="1"/>
  <c r="AL63" i="1"/>
  <c r="AM63" i="1" s="1"/>
  <c r="AE63" i="1"/>
  <c r="AL62" i="1"/>
  <c r="AM62" i="1" s="1"/>
  <c r="AE62" i="1"/>
  <c r="AL61" i="1"/>
  <c r="AM61" i="1" s="1"/>
  <c r="AE61" i="1"/>
  <c r="AL60" i="1"/>
  <c r="AM60" i="1" s="1"/>
  <c r="AE60" i="1"/>
  <c r="AL59" i="1"/>
  <c r="AM59" i="1" s="1"/>
  <c r="AE59" i="1"/>
  <c r="AL58" i="1"/>
  <c r="AM58" i="1" s="1"/>
  <c r="AE58" i="1"/>
  <c r="AL57" i="1"/>
  <c r="AM57" i="1" s="1"/>
  <c r="AE57" i="1"/>
  <c r="AL56" i="1"/>
  <c r="AM56" i="1" s="1"/>
  <c r="AE56" i="1"/>
  <c r="AL55" i="1"/>
  <c r="AM55" i="1" s="1"/>
  <c r="AE55" i="1"/>
  <c r="AL54" i="1"/>
  <c r="AM54" i="1" s="1"/>
  <c r="AE54" i="1"/>
  <c r="AL53" i="1"/>
  <c r="AM53" i="1" s="1"/>
  <c r="AL52" i="1"/>
  <c r="AM52" i="1" s="1"/>
  <c r="AL51" i="1"/>
  <c r="AM51" i="1" s="1"/>
  <c r="AE51" i="1"/>
  <c r="AL50" i="1"/>
  <c r="AM50" i="1" s="1"/>
  <c r="AE50" i="1"/>
  <c r="AL49" i="1"/>
  <c r="AM49" i="1" s="1"/>
  <c r="AE49" i="1"/>
  <c r="AL48" i="1"/>
  <c r="AM48" i="1" s="1"/>
  <c r="AE48" i="1"/>
  <c r="AL47" i="1"/>
  <c r="AM47" i="1" s="1"/>
  <c r="AL46" i="1"/>
  <c r="AM46" i="1" s="1"/>
  <c r="AL45" i="1"/>
  <c r="AM45" i="1" s="1"/>
  <c r="AE45" i="1"/>
  <c r="AL44" i="1"/>
  <c r="AM44" i="1" s="1"/>
  <c r="AE44" i="1"/>
  <c r="AL43" i="1"/>
  <c r="AM43" i="1" s="1"/>
  <c r="AE43" i="1"/>
  <c r="AL42" i="1"/>
  <c r="AM42" i="1" s="1"/>
  <c r="AL41" i="1"/>
  <c r="AM41" i="1" s="1"/>
  <c r="AL40" i="1"/>
  <c r="AL39" i="1"/>
  <c r="AM39" i="1" s="1"/>
  <c r="AE39" i="1"/>
  <c r="AL38" i="1"/>
  <c r="AM38" i="1" s="1"/>
  <c r="AE38" i="1"/>
  <c r="AL37" i="1"/>
  <c r="AM37" i="1" s="1"/>
  <c r="AE37" i="1"/>
  <c r="AL36" i="1"/>
  <c r="AM36" i="1" s="1"/>
  <c r="AE36" i="1"/>
  <c r="AL35" i="1"/>
  <c r="AM35" i="1" s="1"/>
  <c r="AE35" i="1"/>
  <c r="AL33" i="1"/>
  <c r="AM33" i="1" s="1"/>
  <c r="AE33" i="1"/>
  <c r="AL32" i="1"/>
  <c r="AM32" i="1" s="1"/>
  <c r="AE32" i="1"/>
  <c r="AL31" i="1"/>
  <c r="AM31" i="1" s="1"/>
  <c r="AE31" i="1"/>
  <c r="AL30" i="1"/>
  <c r="AM30" i="1" s="1"/>
  <c r="AE30" i="1"/>
  <c r="AL29" i="1"/>
  <c r="AM29" i="1" s="1"/>
  <c r="AE29" i="1"/>
  <c r="AL28" i="1"/>
  <c r="AM28" i="1" s="1"/>
  <c r="AL27" i="1"/>
  <c r="AM27" i="1" s="1"/>
  <c r="AE27" i="1"/>
  <c r="AL26" i="1"/>
  <c r="AM26" i="1" s="1"/>
  <c r="AE26" i="1"/>
  <c r="AL25" i="1"/>
  <c r="AM25" i="1" s="1"/>
  <c r="AE25" i="1"/>
  <c r="AL24" i="1"/>
  <c r="AM24" i="1" s="1"/>
  <c r="AE24" i="1"/>
  <c r="AL23" i="1"/>
  <c r="AM23" i="1" s="1"/>
  <c r="AE23" i="1"/>
  <c r="AL22" i="1"/>
  <c r="AM22" i="1" s="1"/>
  <c r="AL21" i="1"/>
  <c r="AM21" i="1" s="1"/>
  <c r="AL20" i="1"/>
  <c r="AM20" i="1" s="1"/>
  <c r="AL19" i="1"/>
  <c r="AM19" i="1" s="1"/>
  <c r="AL18" i="1"/>
  <c r="AM18" i="1" s="1"/>
  <c r="AL17" i="1"/>
  <c r="AM17" i="1" s="1"/>
  <c r="AL16" i="1"/>
  <c r="AM16" i="1" s="1"/>
  <c r="AL15" i="1"/>
  <c r="AM15" i="1" s="1"/>
  <c r="AL14" i="1"/>
  <c r="AM14" i="1" s="1"/>
  <c r="AL13" i="1"/>
  <c r="AM13" i="1" s="1"/>
  <c r="AL12" i="1"/>
  <c r="AM12" i="1" s="1"/>
  <c r="AL11" i="1"/>
  <c r="AM11" i="1" s="1"/>
  <c r="AL10" i="1"/>
  <c r="AM10" i="1" s="1"/>
  <c r="X640" i="1" l="1"/>
  <c r="X952" i="1"/>
  <c r="X382" i="1"/>
  <c r="X790" i="1"/>
  <c r="AO736" i="1"/>
  <c r="AR736" i="1" s="1"/>
  <c r="AS736" i="1" s="1"/>
  <c r="AO754" i="1"/>
  <c r="AR754" i="1" s="1"/>
  <c r="AS754" i="1" s="1"/>
  <c r="X766" i="1"/>
  <c r="X1006" i="1"/>
  <c r="AN238" i="1"/>
  <c r="AP238" i="1" s="1"/>
  <c r="AQ238" i="1" s="1"/>
  <c r="X604" i="1"/>
  <c r="AO514" i="1"/>
  <c r="AR514" i="1" s="1"/>
  <c r="AS514" i="1" s="1"/>
  <c r="AN520" i="1"/>
  <c r="AP520" i="1" s="1"/>
  <c r="AQ520" i="1" s="1"/>
  <c r="X982" i="1"/>
  <c r="AO868" i="1"/>
  <c r="AR868" i="1" s="1"/>
  <c r="AN490" i="1"/>
  <c r="X616" i="1"/>
  <c r="X694" i="1"/>
  <c r="X820" i="1"/>
  <c r="X898" i="1"/>
  <c r="X550" i="1"/>
  <c r="AO292" i="1"/>
  <c r="AN628" i="1"/>
  <c r="AN994" i="1"/>
  <c r="AO472" i="1"/>
  <c r="AR472" i="1" s="1"/>
  <c r="AS472" i="1" s="1"/>
  <c r="AN556" i="1"/>
  <c r="AP556" i="1" s="1"/>
  <c r="AN604" i="1"/>
  <c r="AP604" i="1" s="1"/>
  <c r="AQ604" i="1" s="1"/>
  <c r="X658" i="1"/>
  <c r="AN820" i="1"/>
  <c r="AP820" i="1" s="1"/>
  <c r="AQ820" i="1" s="1"/>
  <c r="X964" i="1"/>
  <c r="X970" i="1"/>
  <c r="AO988" i="1"/>
  <c r="X1030" i="1"/>
  <c r="AO688" i="1"/>
  <c r="AR688" i="1" s="1"/>
  <c r="AS688" i="1" s="1"/>
  <c r="AN592" i="1"/>
  <c r="AP592" i="1" s="1"/>
  <c r="AQ592" i="1" s="1"/>
  <c r="X646" i="1"/>
  <c r="AO394" i="1"/>
  <c r="AR394" i="1" s="1"/>
  <c r="AO526" i="1"/>
  <c r="AR526" i="1" s="1"/>
  <c r="AO640" i="1"/>
  <c r="AR640" i="1" s="1"/>
  <c r="AO664" i="1"/>
  <c r="AR664" i="1" s="1"/>
  <c r="X754" i="1"/>
  <c r="AO796" i="1"/>
  <c r="AR796" i="1" s="1"/>
  <c r="AS796" i="1" s="1"/>
  <c r="AO808" i="1"/>
  <c r="AR808" i="1" s="1"/>
  <c r="AS808" i="1" s="1"/>
  <c r="AN826" i="1"/>
  <c r="AP826" i="1" s="1"/>
  <c r="AQ826" i="1" s="1"/>
  <c r="AO892" i="1"/>
  <c r="X922" i="1"/>
  <c r="AN220" i="1"/>
  <c r="AN730" i="1"/>
  <c r="AP730" i="1" s="1"/>
  <c r="AQ730" i="1" s="1"/>
  <c r="AN850" i="1"/>
  <c r="AP850" i="1" s="1"/>
  <c r="AQ850" i="1" s="1"/>
  <c r="AN940" i="1"/>
  <c r="AP940" i="1" s="1"/>
  <c r="AQ940" i="1" s="1"/>
  <c r="AO952" i="1"/>
  <c r="AR952" i="1" s="1"/>
  <c r="AS952" i="1" s="1"/>
  <c r="AN352" i="1"/>
  <c r="AP352" i="1" s="1"/>
  <c r="AQ352" i="1" s="1"/>
  <c r="AN610" i="1"/>
  <c r="AO772" i="1"/>
  <c r="AN778" i="1"/>
  <c r="AO856" i="1"/>
  <c r="AR856" i="1" s="1"/>
  <c r="AN868" i="1"/>
  <c r="AP868" i="1" s="1"/>
  <c r="AQ868" i="1" s="1"/>
  <c r="AN952" i="1"/>
  <c r="AP952" i="1" s="1"/>
  <c r="AQ952" i="1" s="1"/>
  <c r="AN226" i="1"/>
  <c r="AP226" i="1" s="1"/>
  <c r="AQ226" i="1" s="1"/>
  <c r="AO64" i="1"/>
  <c r="AR64" i="1" s="1"/>
  <c r="AS64" i="1" s="1"/>
  <c r="AN232" i="1"/>
  <c r="AO580" i="1"/>
  <c r="AR580" i="1" s="1"/>
  <c r="AN658" i="1"/>
  <c r="X706" i="1"/>
  <c r="AN754" i="1"/>
  <c r="AP754" i="1" s="1"/>
  <c r="AQ754" i="1" s="1"/>
  <c r="AO784" i="1"/>
  <c r="AR784" i="1" s="1"/>
  <c r="AS784" i="1" s="1"/>
  <c r="AN802" i="1"/>
  <c r="AP802" i="1" s="1"/>
  <c r="AQ802" i="1" s="1"/>
  <c r="AN856" i="1"/>
  <c r="AP856" i="1" s="1"/>
  <c r="AQ856" i="1" s="1"/>
  <c r="AO886" i="1"/>
  <c r="AR886" i="1" s="1"/>
  <c r="AO970" i="1"/>
  <c r="AO976" i="1"/>
  <c r="AR976" i="1" s="1"/>
  <c r="AN298" i="1"/>
  <c r="AP298" i="1" s="1"/>
  <c r="AQ298" i="1" s="1"/>
  <c r="AN550" i="1"/>
  <c r="AP550" i="1" s="1"/>
  <c r="AQ550" i="1" s="1"/>
  <c r="AN724" i="1"/>
  <c r="AP724" i="1" s="1"/>
  <c r="AQ724" i="1" s="1"/>
  <c r="AO1018" i="1"/>
  <c r="AR1018" i="1" s="1"/>
  <c r="AS1018" i="1" s="1"/>
  <c r="AN328" i="1"/>
  <c r="AP328" i="1" s="1"/>
  <c r="AQ328" i="1" s="1"/>
  <c r="AN340" i="1"/>
  <c r="AP340" i="1" s="1"/>
  <c r="AQ340" i="1" s="1"/>
  <c r="AN412" i="1"/>
  <c r="X478" i="1"/>
  <c r="X514" i="1"/>
  <c r="X598" i="1"/>
  <c r="AN694" i="1"/>
  <c r="AP694" i="1" s="1"/>
  <c r="AQ694" i="1" s="1"/>
  <c r="AN700" i="1"/>
  <c r="AP700" i="1" s="1"/>
  <c r="AQ700" i="1" s="1"/>
  <c r="AO712" i="1"/>
  <c r="AR712" i="1" s="1"/>
  <c r="AS712" i="1" s="1"/>
  <c r="AO832" i="1"/>
  <c r="AR832" i="1" s="1"/>
  <c r="AN898" i="1"/>
  <c r="AN1036" i="1"/>
  <c r="X454" i="1"/>
  <c r="AN496" i="1"/>
  <c r="AP496" i="1" s="1"/>
  <c r="AQ496" i="1" s="1"/>
  <c r="AN922" i="1"/>
  <c r="AP922" i="1" s="1"/>
  <c r="AQ922" i="1" s="1"/>
  <c r="AO1006" i="1"/>
  <c r="AR1006" i="1" s="1"/>
  <c r="AS1006" i="1" s="1"/>
  <c r="AN208" i="1"/>
  <c r="AO196" i="1"/>
  <c r="X148" i="1"/>
  <c r="X142" i="1"/>
  <c r="X136" i="1"/>
  <c r="X112" i="1"/>
  <c r="X94" i="1"/>
  <c r="AN82" i="1"/>
  <c r="X364" i="1"/>
  <c r="X526" i="1"/>
  <c r="X532" i="1"/>
  <c r="X538" i="1"/>
  <c r="X544" i="1"/>
  <c r="X676" i="1"/>
  <c r="X760" i="1"/>
  <c r="X904" i="1"/>
  <c r="X826" i="1"/>
  <c r="X910" i="1"/>
  <c r="X358" i="1"/>
  <c r="X424" i="1"/>
  <c r="X556" i="1"/>
  <c r="X562" i="1"/>
  <c r="X802" i="1"/>
  <c r="X844" i="1"/>
  <c r="X850" i="1"/>
  <c r="X958" i="1"/>
  <c r="X586" i="1"/>
  <c r="X712" i="1"/>
  <c r="X718" i="1"/>
  <c r="X730" i="1"/>
  <c r="X868" i="1"/>
  <c r="X472" i="1"/>
  <c r="X496" i="1"/>
  <c r="X502" i="1"/>
  <c r="X610" i="1"/>
  <c r="X652" i="1"/>
  <c r="X736" i="1"/>
  <c r="X742" i="1"/>
  <c r="X874" i="1"/>
  <c r="X886" i="1"/>
  <c r="AM952" i="1"/>
  <c r="AO70" i="1"/>
  <c r="X70" i="1"/>
  <c r="X58" i="1"/>
  <c r="AO142" i="1"/>
  <c r="AR142" i="1" s="1"/>
  <c r="AN598" i="1"/>
  <c r="AP598" i="1" s="1"/>
  <c r="AQ598" i="1" s="1"/>
  <c r="AN64" i="1"/>
  <c r="X100" i="1"/>
  <c r="AN616" i="1"/>
  <c r="AN634" i="1"/>
  <c r="AN640" i="1"/>
  <c r="AP640" i="1" s="1"/>
  <c r="AQ640" i="1" s="1"/>
  <c r="AN652" i="1"/>
  <c r="AP652" i="1" s="1"/>
  <c r="AQ652" i="1" s="1"/>
  <c r="AO148" i="1"/>
  <c r="AR148" i="1" s="1"/>
  <c r="AN76" i="1"/>
  <c r="AO94" i="1"/>
  <c r="AR94" i="1" s="1"/>
  <c r="X106" i="1"/>
  <c r="AO244" i="1"/>
  <c r="AR244" i="1" s="1"/>
  <c r="AN526" i="1"/>
  <c r="AN664" i="1"/>
  <c r="AP664" i="1" s="1"/>
  <c r="AQ664" i="1" s="1"/>
  <c r="AN676" i="1"/>
  <c r="AN196" i="1"/>
  <c r="AP196" i="1" s="1"/>
  <c r="AQ196" i="1" s="1"/>
  <c r="AO544" i="1"/>
  <c r="AR544" i="1" s="1"/>
  <c r="AN544" i="1"/>
  <c r="AN832" i="1"/>
  <c r="AN40" i="1"/>
  <c r="AO58" i="1"/>
  <c r="AR58" i="1" s="1"/>
  <c r="AN280" i="1"/>
  <c r="AO334" i="1"/>
  <c r="AR334" i="1" s="1"/>
  <c r="X76" i="1"/>
  <c r="AO280" i="1"/>
  <c r="AR280" i="1" s="1"/>
  <c r="AN574" i="1"/>
  <c r="AO946" i="1"/>
  <c r="AR946" i="1" s="1"/>
  <c r="AN946" i="1"/>
  <c r="AP946" i="1" s="1"/>
  <c r="AQ946" i="1" s="1"/>
  <c r="AO238" i="1"/>
  <c r="AR238" i="1" s="1"/>
  <c r="AN256" i="1"/>
  <c r="AN268" i="1"/>
  <c r="AO286" i="1"/>
  <c r="AR286" i="1" s="1"/>
  <c r="AO364" i="1"/>
  <c r="AR364" i="1" s="1"/>
  <c r="X376" i="1"/>
  <c r="X406" i="1"/>
  <c r="X442" i="1"/>
  <c r="X460" i="1"/>
  <c r="AN472" i="1"/>
  <c r="AP472" i="1" s="1"/>
  <c r="AO490" i="1"/>
  <c r="AR490" i="1" s="1"/>
  <c r="X508" i="1"/>
  <c r="AN514" i="1"/>
  <c r="X568" i="1"/>
  <c r="AO610" i="1"/>
  <c r="AR610" i="1" s="1"/>
  <c r="AO616" i="1"/>
  <c r="AR616" i="1" s="1"/>
  <c r="X622" i="1"/>
  <c r="AO628" i="1"/>
  <c r="AR628" i="1" s="1"/>
  <c r="AO658" i="1"/>
  <c r="AR658" i="1" s="1"/>
  <c r="X748" i="1"/>
  <c r="AN760" i="1"/>
  <c r="X772" i="1"/>
  <c r="AO802" i="1"/>
  <c r="AR802" i="1" s="1"/>
  <c r="AO814" i="1"/>
  <c r="AR814" i="1" s="1"/>
  <c r="AO826" i="1"/>
  <c r="AR826" i="1" s="1"/>
  <c r="AN838" i="1"/>
  <c r="AP838" i="1" s="1"/>
  <c r="AQ838" i="1" s="1"/>
  <c r="AM856" i="1"/>
  <c r="X862" i="1"/>
  <c r="AO880" i="1"/>
  <c r="AR880" i="1" s="1"/>
  <c r="X916" i="1"/>
  <c r="AO934" i="1"/>
  <c r="AR934" i="1" s="1"/>
  <c r="X940" i="1"/>
  <c r="X994" i="1"/>
  <c r="AO1012" i="1"/>
  <c r="AR1012" i="1" s="1"/>
  <c r="X1018" i="1"/>
  <c r="X1036" i="1"/>
  <c r="AN316" i="1"/>
  <c r="AN400" i="1"/>
  <c r="AP400" i="1" s="1"/>
  <c r="AQ400" i="1" s="1"/>
  <c r="X412" i="1"/>
  <c r="X418" i="1"/>
  <c r="AO448" i="1"/>
  <c r="AR448" i="1" s="1"/>
  <c r="X466" i="1"/>
  <c r="AN466" i="1"/>
  <c r="AP466" i="1" s="1"/>
  <c r="AQ466" i="1" s="1"/>
  <c r="X484" i="1"/>
  <c r="X490" i="1"/>
  <c r="AN532" i="1"/>
  <c r="AP532" i="1" s="1"/>
  <c r="AQ532" i="1" s="1"/>
  <c r="AN538" i="1"/>
  <c r="AO550" i="1"/>
  <c r="AR550" i="1" s="1"/>
  <c r="AO562" i="1"/>
  <c r="AR562" i="1" s="1"/>
  <c r="AO574" i="1"/>
  <c r="AR574" i="1" s="1"/>
  <c r="AN580" i="1"/>
  <c r="AP580" i="1" s="1"/>
  <c r="AQ580" i="1" s="1"/>
  <c r="AN586" i="1"/>
  <c r="X592" i="1"/>
  <c r="AM616" i="1"/>
  <c r="X628" i="1"/>
  <c r="AO634" i="1"/>
  <c r="AR634" i="1" s="1"/>
  <c r="AO646" i="1"/>
  <c r="AR646" i="1" s="1"/>
  <c r="AO670" i="1"/>
  <c r="AR670" i="1" s="1"/>
  <c r="AN688" i="1"/>
  <c r="AP688" i="1" s="1"/>
  <c r="X700" i="1"/>
  <c r="AO718" i="1"/>
  <c r="AR718" i="1" s="1"/>
  <c r="X724" i="1"/>
  <c r="AN742" i="1"/>
  <c r="AO766" i="1"/>
  <c r="AR766" i="1" s="1"/>
  <c r="X778" i="1"/>
  <c r="AN784" i="1"/>
  <c r="AO790" i="1"/>
  <c r="AR790" i="1" s="1"/>
  <c r="X796" i="1"/>
  <c r="AN844" i="1"/>
  <c r="X892" i="1"/>
  <c r="AO898" i="1"/>
  <c r="AR898" i="1" s="1"/>
  <c r="AN910" i="1"/>
  <c r="AP910" i="1" s="1"/>
  <c r="AN406" i="1"/>
  <c r="AN460" i="1"/>
  <c r="AO508" i="1"/>
  <c r="AR508" i="1" s="1"/>
  <c r="AO556" i="1"/>
  <c r="AR556" i="1" s="1"/>
  <c r="AO568" i="1"/>
  <c r="AR568" i="1" s="1"/>
  <c r="X574" i="1"/>
  <c r="AN622" i="1"/>
  <c r="X634" i="1"/>
  <c r="X682" i="1"/>
  <c r="AO748" i="1"/>
  <c r="AR748" i="1" s="1"/>
  <c r="AO862" i="1"/>
  <c r="AR862" i="1" s="1"/>
  <c r="AO916" i="1"/>
  <c r="AR916" i="1" s="1"/>
  <c r="X976" i="1"/>
  <c r="AO994" i="1"/>
  <c r="AR994" i="1" s="1"/>
  <c r="X1000" i="1"/>
  <c r="X1024" i="1"/>
  <c r="AO76" i="1"/>
  <c r="AR76" i="1" s="1"/>
  <c r="X82" i="1"/>
  <c r="X118" i="1"/>
  <c r="AO220" i="1"/>
  <c r="AR220" i="1" s="1"/>
  <c r="AO274" i="1"/>
  <c r="AR274" i="1" s="1"/>
  <c r="X352" i="1"/>
  <c r="AN382" i="1"/>
  <c r="X388" i="1"/>
  <c r="X430" i="1"/>
  <c r="X448" i="1"/>
  <c r="X520" i="1"/>
  <c r="X580" i="1"/>
  <c r="X664" i="1"/>
  <c r="X688" i="1"/>
  <c r="AO730" i="1"/>
  <c r="AR730" i="1" s="1"/>
  <c r="X784" i="1"/>
  <c r="X808" i="1"/>
  <c r="X832" i="1"/>
  <c r="X856" i="1"/>
  <c r="AN886" i="1"/>
  <c r="AN904" i="1"/>
  <c r="AP904" i="1" s="1"/>
  <c r="AQ904" i="1" s="1"/>
  <c r="AO922" i="1"/>
  <c r="AR922" i="1" s="1"/>
  <c r="X928" i="1"/>
  <c r="X946" i="1"/>
  <c r="AN970" i="1"/>
  <c r="AM994" i="1"/>
  <c r="AO322" i="1"/>
  <c r="AR322" i="1" s="1"/>
  <c r="AN424" i="1"/>
  <c r="AO442" i="1"/>
  <c r="AR442" i="1" s="1"/>
  <c r="AO502" i="1"/>
  <c r="AR502" i="1" s="1"/>
  <c r="AO622" i="1"/>
  <c r="AR622" i="1" s="1"/>
  <c r="AO676" i="1"/>
  <c r="AR676" i="1" s="1"/>
  <c r="AO682" i="1"/>
  <c r="AR682" i="1" s="1"/>
  <c r="AO694" i="1"/>
  <c r="AR694" i="1" s="1"/>
  <c r="AO706" i="1"/>
  <c r="AR706" i="1" s="1"/>
  <c r="AO958" i="1"/>
  <c r="AR958" i="1" s="1"/>
  <c r="AN976" i="1"/>
  <c r="AO1000" i="1"/>
  <c r="AR1000" i="1" s="1"/>
  <c r="AO1024" i="1"/>
  <c r="AR1024" i="1" s="1"/>
  <c r="X124" i="1"/>
  <c r="AN244" i="1"/>
  <c r="AO262" i="1"/>
  <c r="AR262" i="1" s="1"/>
  <c r="X370" i="1"/>
  <c r="X394" i="1"/>
  <c r="X400" i="1"/>
  <c r="AO430" i="1"/>
  <c r="AR430" i="1" s="1"/>
  <c r="X436" i="1"/>
  <c r="AO496" i="1"/>
  <c r="AR496" i="1" s="1"/>
  <c r="X670" i="1"/>
  <c r="AN808" i="1"/>
  <c r="X814" i="1"/>
  <c r="AO820" i="1"/>
  <c r="AR820" i="1" s="1"/>
  <c r="X838" i="1"/>
  <c r="X880" i="1"/>
  <c r="AO928" i="1"/>
  <c r="AR928" i="1" s="1"/>
  <c r="X934" i="1"/>
  <c r="AO940" i="1"/>
  <c r="AR940" i="1" s="1"/>
  <c r="X988" i="1"/>
  <c r="X1012" i="1"/>
  <c r="AO418" i="1"/>
  <c r="AR418" i="1" s="1"/>
  <c r="AO484" i="1"/>
  <c r="AR484" i="1" s="1"/>
  <c r="AO592" i="1"/>
  <c r="AR592" i="1" s="1"/>
  <c r="AO604" i="1"/>
  <c r="AR604" i="1" s="1"/>
  <c r="AO652" i="1"/>
  <c r="AR652" i="1" s="1"/>
  <c r="AO700" i="1"/>
  <c r="AR700" i="1" s="1"/>
  <c r="AO724" i="1"/>
  <c r="AR724" i="1" s="1"/>
  <c r="AO760" i="1"/>
  <c r="AR760" i="1" s="1"/>
  <c r="AO850" i="1"/>
  <c r="AR850" i="1" s="1"/>
  <c r="AS856" i="1"/>
  <c r="AN874" i="1"/>
  <c r="AO904" i="1"/>
  <c r="AR904" i="1" s="1"/>
  <c r="AO964" i="1"/>
  <c r="AR964" i="1" s="1"/>
  <c r="AN982" i="1"/>
  <c r="AO1030" i="1"/>
  <c r="AR1030" i="1" s="1"/>
  <c r="AO40" i="1"/>
  <c r="AR40" i="1" s="1"/>
  <c r="AO52" i="1"/>
  <c r="AR52" i="1" s="1"/>
  <c r="AO46" i="1"/>
  <c r="AR46" i="1" s="1"/>
  <c r="AM40" i="1"/>
  <c r="AO22" i="1"/>
  <c r="AR22" i="1" s="1"/>
  <c r="AO16" i="1"/>
  <c r="X52" i="1"/>
  <c r="X46" i="1"/>
  <c r="X40" i="1"/>
  <c r="X34" i="1"/>
  <c r="X28" i="1"/>
  <c r="X22" i="1"/>
  <c r="X16" i="1"/>
  <c r="AO118" i="1"/>
  <c r="AR118" i="1" s="1"/>
  <c r="AO232" i="1"/>
  <c r="AR232" i="1" s="1"/>
  <c r="AO256" i="1"/>
  <c r="AR256" i="1" s="1"/>
  <c r="AO304" i="1"/>
  <c r="AR304" i="1" s="1"/>
  <c r="AN310" i="1"/>
  <c r="AP310" i="1" s="1"/>
  <c r="AO340" i="1"/>
  <c r="AR340" i="1" s="1"/>
  <c r="AN394" i="1"/>
  <c r="AP394" i="1" s="1"/>
  <c r="AQ394" i="1" s="1"/>
  <c r="AO400" i="1"/>
  <c r="AR400" i="1" s="1"/>
  <c r="AN442" i="1"/>
  <c r="AP442" i="1" s="1"/>
  <c r="AO478" i="1"/>
  <c r="AR478" i="1" s="1"/>
  <c r="AN70" i="1"/>
  <c r="AP70" i="1" s="1"/>
  <c r="AO82" i="1"/>
  <c r="AR82" i="1" s="1"/>
  <c r="AO124" i="1"/>
  <c r="AR124" i="1" s="1"/>
  <c r="AN148" i="1"/>
  <c r="AO250" i="1"/>
  <c r="AR250" i="1" s="1"/>
  <c r="AN262" i="1"/>
  <c r="AN286" i="1"/>
  <c r="AP286" i="1" s="1"/>
  <c r="AO298" i="1"/>
  <c r="AR298" i="1" s="1"/>
  <c r="AN334" i="1"/>
  <c r="AO358" i="1"/>
  <c r="AR358" i="1" s="1"/>
  <c r="AO454" i="1"/>
  <c r="AR454" i="1" s="1"/>
  <c r="AN22" i="1"/>
  <c r="AP22" i="1" s="1"/>
  <c r="AN58" i="1"/>
  <c r="AO310" i="1"/>
  <c r="AR310" i="1" s="1"/>
  <c r="AO328" i="1"/>
  <c r="AR328" i="1" s="1"/>
  <c r="AO388" i="1"/>
  <c r="AR388" i="1" s="1"/>
  <c r="AO424" i="1"/>
  <c r="AR424" i="1" s="1"/>
  <c r="AO436" i="1"/>
  <c r="AR436" i="1" s="1"/>
  <c r="AN454" i="1"/>
  <c r="AP454" i="1" s="1"/>
  <c r="AO28" i="1"/>
  <c r="AR28" i="1" s="1"/>
  <c r="AO34" i="1"/>
  <c r="AR34" i="1" s="1"/>
  <c r="AN46" i="1"/>
  <c r="AP46" i="1" s="1"/>
  <c r="AN94" i="1"/>
  <c r="AP94" i="1" s="1"/>
  <c r="AO100" i="1"/>
  <c r="AR100" i="1" s="1"/>
  <c r="AO136" i="1"/>
  <c r="AR136" i="1" s="1"/>
  <c r="AO208" i="1"/>
  <c r="AR208" i="1" s="1"/>
  <c r="AO214" i="1"/>
  <c r="AR214" i="1" s="1"/>
  <c r="AO370" i="1"/>
  <c r="AR370" i="1" s="1"/>
  <c r="AO382" i="1"/>
  <c r="AR382" i="1" s="1"/>
  <c r="AO406" i="1"/>
  <c r="AR406" i="1" s="1"/>
  <c r="AO460" i="1"/>
  <c r="AR460" i="1" s="1"/>
  <c r="AO10" i="1"/>
  <c r="AR10" i="1" s="1"/>
  <c r="AN112" i="1"/>
  <c r="AP112" i="1" s="1"/>
  <c r="AO352" i="1"/>
  <c r="AR352" i="1" s="1"/>
  <c r="AN364" i="1"/>
  <c r="AN448" i="1"/>
  <c r="AO106" i="1"/>
  <c r="AR106" i="1" s="1"/>
  <c r="AO316" i="1"/>
  <c r="AR316" i="1" s="1"/>
  <c r="AO376" i="1"/>
  <c r="AR376" i="1" s="1"/>
  <c r="AN418" i="1"/>
  <c r="AO466" i="1"/>
  <c r="AR466" i="1" s="1"/>
  <c r="AO202" i="1"/>
  <c r="AR202" i="1" s="1"/>
  <c r="AO268" i="1"/>
  <c r="AR268" i="1" s="1"/>
  <c r="AN274" i="1"/>
  <c r="AO346" i="1"/>
  <c r="AR346" i="1" s="1"/>
  <c r="AO412" i="1"/>
  <c r="AR412" i="1" s="1"/>
  <c r="AN484" i="1"/>
  <c r="AP484" i="1" s="1"/>
  <c r="AO520" i="1"/>
  <c r="AR520" i="1" s="1"/>
  <c r="AO532" i="1"/>
  <c r="AR532" i="1" s="1"/>
  <c r="AO538" i="1"/>
  <c r="AR538" i="1" s="1"/>
  <c r="AO586" i="1"/>
  <c r="AR586" i="1" s="1"/>
  <c r="AO598" i="1"/>
  <c r="AR598" i="1" s="1"/>
  <c r="AN670" i="1"/>
  <c r="AP670" i="1" s="1"/>
  <c r="AO742" i="1"/>
  <c r="AR742" i="1" s="1"/>
  <c r="AO778" i="1"/>
  <c r="AR778" i="1" s="1"/>
  <c r="AN796" i="1"/>
  <c r="AP796" i="1" s="1"/>
  <c r="AO838" i="1"/>
  <c r="AR838" i="1" s="1"/>
  <c r="AO844" i="1"/>
  <c r="AR844" i="1" s="1"/>
  <c r="AN862" i="1"/>
  <c r="AP862" i="1" s="1"/>
  <c r="AO874" i="1"/>
  <c r="AR874" i="1" s="1"/>
  <c r="AO910" i="1"/>
  <c r="AR910" i="1" s="1"/>
  <c r="AO982" i="1"/>
  <c r="AR982" i="1" s="1"/>
  <c r="X1042" i="1"/>
  <c r="AO1042" i="1"/>
  <c r="AR1042" i="1" s="1"/>
  <c r="AO1036" i="1"/>
  <c r="AR1036" i="1" s="1"/>
  <c r="AN1042" i="1"/>
  <c r="AP1042" i="1" s="1"/>
  <c r="AN1030" i="1"/>
  <c r="AP1030" i="1" s="1"/>
  <c r="AN1024" i="1"/>
  <c r="AP1024" i="1" s="1"/>
  <c r="AN1018" i="1"/>
  <c r="AP1018" i="1" s="1"/>
  <c r="AN1012" i="1"/>
  <c r="AP1012" i="1" s="1"/>
  <c r="AN1006" i="1"/>
  <c r="AP1006" i="1" s="1"/>
  <c r="AN1000" i="1"/>
  <c r="AP1000" i="1" s="1"/>
  <c r="AN988" i="1"/>
  <c r="AP988" i="1" s="1"/>
  <c r="AN964" i="1"/>
  <c r="AP964" i="1" s="1"/>
  <c r="AN958" i="1"/>
  <c r="AP958" i="1" s="1"/>
  <c r="AN934" i="1"/>
  <c r="AP934" i="1" s="1"/>
  <c r="AN928" i="1"/>
  <c r="AP928" i="1" s="1"/>
  <c r="AN916" i="1"/>
  <c r="AP916" i="1" s="1"/>
  <c r="AQ910" i="1"/>
  <c r="AN892" i="1"/>
  <c r="AP892" i="1" s="1"/>
  <c r="AN880" i="1"/>
  <c r="AP880" i="1" s="1"/>
  <c r="AN814" i="1"/>
  <c r="AP814" i="1" s="1"/>
  <c r="AN790" i="1"/>
  <c r="AP790" i="1" s="1"/>
  <c r="AN772" i="1"/>
  <c r="AP772" i="1" s="1"/>
  <c r="AN766" i="1"/>
  <c r="AP766" i="1" s="1"/>
  <c r="AN748" i="1"/>
  <c r="AP748" i="1" s="1"/>
  <c r="AN736" i="1"/>
  <c r="AP736" i="1" s="1"/>
  <c r="AN718" i="1"/>
  <c r="AP718" i="1" s="1"/>
  <c r="AN712" i="1"/>
  <c r="AP712" i="1" s="1"/>
  <c r="AN706" i="1"/>
  <c r="AP706" i="1" s="1"/>
  <c r="AN682" i="1"/>
  <c r="AP682" i="1" s="1"/>
  <c r="AN646" i="1"/>
  <c r="AP646" i="1" s="1"/>
  <c r="AN568" i="1"/>
  <c r="AP568" i="1" s="1"/>
  <c r="AN562" i="1"/>
  <c r="AP562" i="1" s="1"/>
  <c r="AQ556" i="1"/>
  <c r="AN508" i="1"/>
  <c r="AP508" i="1" s="1"/>
  <c r="AN502" i="1"/>
  <c r="AP502" i="1" s="1"/>
  <c r="AN478" i="1"/>
  <c r="AP478" i="1" s="1"/>
  <c r="AN436" i="1"/>
  <c r="AP436" i="1" s="1"/>
  <c r="AN430" i="1"/>
  <c r="AP430" i="1" s="1"/>
  <c r="AN388" i="1"/>
  <c r="AP388" i="1" s="1"/>
  <c r="AN376" i="1"/>
  <c r="AP376" i="1" s="1"/>
  <c r="AN370" i="1"/>
  <c r="AP370" i="1" s="1"/>
  <c r="AN358" i="1"/>
  <c r="AP358" i="1" s="1"/>
  <c r="AN346" i="1"/>
  <c r="AP346" i="1" s="1"/>
  <c r="AM334" i="1"/>
  <c r="AN322" i="1"/>
  <c r="AP322" i="1" s="1"/>
  <c r="AM310" i="1"/>
  <c r="AN304" i="1"/>
  <c r="AP304" i="1" s="1"/>
  <c r="AN292" i="1"/>
  <c r="AP292" i="1" s="1"/>
  <c r="AN250" i="1"/>
  <c r="AP250" i="1" s="1"/>
  <c r="AO226" i="1"/>
  <c r="AR226" i="1" s="1"/>
  <c r="AN214" i="1"/>
  <c r="AP214" i="1" s="1"/>
  <c r="AN202" i="1"/>
  <c r="AP202" i="1" s="1"/>
  <c r="AN142" i="1"/>
  <c r="AP142" i="1" s="1"/>
  <c r="AN136" i="1"/>
  <c r="AP136" i="1" s="1"/>
  <c r="AN124" i="1"/>
  <c r="AP124" i="1" s="1"/>
  <c r="AN118" i="1"/>
  <c r="AP118" i="1" s="1"/>
  <c r="AO112" i="1"/>
  <c r="AR112" i="1" s="1"/>
  <c r="AN106" i="1"/>
  <c r="AP106" i="1" s="1"/>
  <c r="AN100" i="1"/>
  <c r="AP100" i="1" s="1"/>
  <c r="AN52" i="1"/>
  <c r="AP52" i="1" s="1"/>
  <c r="AN34" i="1"/>
  <c r="AP34" i="1" s="1"/>
  <c r="AN28" i="1"/>
  <c r="AP28" i="1" s="1"/>
  <c r="AN16" i="1"/>
  <c r="AP16" i="1" s="1"/>
  <c r="AN10" i="1"/>
  <c r="AP10" i="1" s="1"/>
  <c r="BA860" i="1" l="1"/>
  <c r="AZ858" i="1"/>
  <c r="BA859" i="1"/>
  <c r="AW859" i="1"/>
  <c r="AW860" i="1"/>
  <c r="AZ860" i="1"/>
  <c r="AW858" i="1"/>
  <c r="AX859" i="1"/>
  <c r="AY858" i="1"/>
  <c r="BA858" i="1"/>
  <c r="BA857" i="1"/>
  <c r="BA856" i="1"/>
  <c r="AY859" i="1"/>
  <c r="AZ857" i="1"/>
  <c r="AY857" i="1"/>
  <c r="AY856" i="1"/>
  <c r="AX857" i="1"/>
  <c r="AZ859" i="1"/>
  <c r="AW857" i="1"/>
  <c r="AX860" i="1"/>
  <c r="AW856" i="1"/>
  <c r="AX858" i="1"/>
  <c r="AZ856" i="1"/>
  <c r="AY860" i="1"/>
  <c r="AX856" i="1"/>
  <c r="AX758" i="1"/>
  <c r="AZ754" i="1"/>
  <c r="AZ757" i="1"/>
  <c r="AX756" i="1"/>
  <c r="BA755" i="1"/>
  <c r="AW758" i="1"/>
  <c r="AY758" i="1"/>
  <c r="AX754" i="1"/>
  <c r="AZ755" i="1"/>
  <c r="BA758" i="1"/>
  <c r="AY755" i="1"/>
  <c r="BA756" i="1"/>
  <c r="AW757" i="1"/>
  <c r="AZ758" i="1"/>
  <c r="BA754" i="1"/>
  <c r="AY756" i="1"/>
  <c r="AX757" i="1"/>
  <c r="AZ756" i="1"/>
  <c r="AY754" i="1"/>
  <c r="AX755" i="1"/>
  <c r="AW755" i="1"/>
  <c r="AW756" i="1"/>
  <c r="AW754" i="1"/>
  <c r="AY757" i="1"/>
  <c r="BA757" i="1"/>
  <c r="AX956" i="1"/>
  <c r="AZ955" i="1"/>
  <c r="AZ956" i="1"/>
  <c r="AW956" i="1"/>
  <c r="AX952" i="1"/>
  <c r="AY955" i="1"/>
  <c r="AY954" i="1"/>
  <c r="AW954" i="1"/>
  <c r="AX954" i="1"/>
  <c r="AX953" i="1"/>
  <c r="AZ953" i="1"/>
  <c r="AY952" i="1"/>
  <c r="AW953" i="1"/>
  <c r="AX955" i="1"/>
  <c r="BA952" i="1"/>
  <c r="BA953" i="1"/>
  <c r="BA955" i="1"/>
  <c r="AY953" i="1"/>
  <c r="AW955" i="1"/>
  <c r="AY956" i="1"/>
  <c r="AZ952" i="1"/>
  <c r="BA954" i="1"/>
  <c r="BA956" i="1"/>
  <c r="AZ954" i="1"/>
  <c r="AW952" i="1"/>
  <c r="AP244" i="1"/>
  <c r="AQ244" i="1" s="1"/>
  <c r="AP622" i="1"/>
  <c r="AQ622" i="1" s="1"/>
  <c r="AP742" i="1"/>
  <c r="AQ742" i="1" s="1"/>
  <c r="AP538" i="1"/>
  <c r="AQ538" i="1" s="1"/>
  <c r="AP256" i="1"/>
  <c r="AQ256" i="1" s="1"/>
  <c r="AP544" i="1"/>
  <c r="AQ544" i="1" s="1"/>
  <c r="AP616" i="1"/>
  <c r="AT616" i="1" s="1"/>
  <c r="AP898" i="1"/>
  <c r="AQ898" i="1" s="1"/>
  <c r="AP412" i="1"/>
  <c r="AQ412" i="1" s="1"/>
  <c r="AR970" i="1"/>
  <c r="AS970" i="1" s="1"/>
  <c r="AR772" i="1"/>
  <c r="AS772" i="1" s="1"/>
  <c r="AP628" i="1"/>
  <c r="AQ628" i="1" s="1"/>
  <c r="AP418" i="1"/>
  <c r="AQ418" i="1" s="1"/>
  <c r="AP334" i="1"/>
  <c r="AQ334" i="1" s="1"/>
  <c r="AP970" i="1"/>
  <c r="AQ970" i="1" s="1"/>
  <c r="AR196" i="1"/>
  <c r="AS196" i="1" s="1"/>
  <c r="BA199" i="1" s="1"/>
  <c r="AP232" i="1"/>
  <c r="AQ232" i="1" s="1"/>
  <c r="AP610" i="1"/>
  <c r="AQ610" i="1" s="1"/>
  <c r="AR892" i="1"/>
  <c r="AS892" i="1" s="1"/>
  <c r="AR292" i="1"/>
  <c r="AS292" i="1" s="1"/>
  <c r="AP844" i="1"/>
  <c r="AQ844" i="1" s="1"/>
  <c r="AP316" i="1"/>
  <c r="AQ316" i="1" s="1"/>
  <c r="AP280" i="1"/>
  <c r="AT280" i="1" s="1"/>
  <c r="AP76" i="1"/>
  <c r="AQ76" i="1" s="1"/>
  <c r="AR70" i="1"/>
  <c r="AS70" i="1" s="1"/>
  <c r="AP208" i="1"/>
  <c r="AQ208" i="1" s="1"/>
  <c r="AR16" i="1"/>
  <c r="AS16" i="1" s="1"/>
  <c r="AP382" i="1"/>
  <c r="AQ382" i="1" s="1"/>
  <c r="AP586" i="1"/>
  <c r="AQ586" i="1" s="1"/>
  <c r="AP64" i="1"/>
  <c r="AQ64" i="1" s="1"/>
  <c r="AP82" i="1"/>
  <c r="AQ82" i="1" s="1"/>
  <c r="AP262" i="1"/>
  <c r="AQ262" i="1" s="1"/>
  <c r="AP982" i="1"/>
  <c r="AQ982" i="1" s="1"/>
  <c r="AP760" i="1"/>
  <c r="AQ760" i="1" s="1"/>
  <c r="AP514" i="1"/>
  <c r="AT514" i="1" s="1"/>
  <c r="AP40" i="1"/>
  <c r="AQ40" i="1" s="1"/>
  <c r="AP676" i="1"/>
  <c r="AQ676" i="1" s="1"/>
  <c r="AP274" i="1"/>
  <c r="AQ274" i="1" s="1"/>
  <c r="AP448" i="1"/>
  <c r="AQ448" i="1" s="1"/>
  <c r="AP58" i="1"/>
  <c r="AQ58" i="1" s="1"/>
  <c r="AP976" i="1"/>
  <c r="AQ976" i="1" s="1"/>
  <c r="AP460" i="1"/>
  <c r="AQ460" i="1" s="1"/>
  <c r="AP784" i="1"/>
  <c r="AT784" i="1" s="1"/>
  <c r="AP832" i="1"/>
  <c r="AQ832" i="1" s="1"/>
  <c r="AP364" i="1"/>
  <c r="AQ364" i="1" s="1"/>
  <c r="AP148" i="1"/>
  <c r="AQ148" i="1" s="1"/>
  <c r="AP808" i="1"/>
  <c r="AQ808" i="1" s="1"/>
  <c r="AP424" i="1"/>
  <c r="AQ424" i="1" s="1"/>
  <c r="AP886" i="1"/>
  <c r="AQ886" i="1" s="1"/>
  <c r="AP406" i="1"/>
  <c r="AQ406" i="1" s="1"/>
  <c r="AP574" i="1"/>
  <c r="AQ574" i="1" s="1"/>
  <c r="AP526" i="1"/>
  <c r="AQ526" i="1" s="1"/>
  <c r="AP874" i="1"/>
  <c r="AQ874" i="1" s="1"/>
  <c r="AP268" i="1"/>
  <c r="AQ268" i="1" s="1"/>
  <c r="AP634" i="1"/>
  <c r="AQ634" i="1" s="1"/>
  <c r="AP1036" i="1"/>
  <c r="AQ1036" i="1" s="1"/>
  <c r="AP658" i="1"/>
  <c r="AQ658" i="1" s="1"/>
  <c r="AP778" i="1"/>
  <c r="AQ778" i="1" s="1"/>
  <c r="AP220" i="1"/>
  <c r="AQ220" i="1" s="1"/>
  <c r="AR988" i="1"/>
  <c r="AS988" i="1" s="1"/>
  <c r="AP994" i="1"/>
  <c r="AQ994" i="1" s="1"/>
  <c r="AP490" i="1"/>
  <c r="AQ490" i="1" s="1"/>
  <c r="AT472" i="1"/>
  <c r="AT856" i="1"/>
  <c r="AQ472" i="1"/>
  <c r="AS664" i="1"/>
  <c r="BA668" i="1" s="1"/>
  <c r="AT664" i="1"/>
  <c r="AT952" i="1"/>
  <c r="AS976" i="1"/>
  <c r="AS640" i="1"/>
  <c r="AX640" i="1" s="1"/>
  <c r="AT640" i="1"/>
  <c r="AT688" i="1"/>
  <c r="AT754" i="1"/>
  <c r="AS580" i="1"/>
  <c r="AU580" i="1" s="1"/>
  <c r="AT580" i="1"/>
  <c r="AS868" i="1"/>
  <c r="AW868" i="1" s="1"/>
  <c r="AT868" i="1"/>
  <c r="AQ688" i="1"/>
  <c r="AS832" i="1"/>
  <c r="AS394" i="1"/>
  <c r="AX397" i="1" s="1"/>
  <c r="AT394" i="1"/>
  <c r="AS886" i="1"/>
  <c r="AS526" i="1"/>
  <c r="AQ70" i="1"/>
  <c r="AS844" i="1"/>
  <c r="AS202" i="1"/>
  <c r="AS208" i="1"/>
  <c r="AQ454" i="1"/>
  <c r="AS454" i="1"/>
  <c r="AQ310" i="1"/>
  <c r="AS964" i="1"/>
  <c r="AT604" i="1"/>
  <c r="AS928" i="1"/>
  <c r="AS682" i="1"/>
  <c r="AS748" i="1"/>
  <c r="AS538" i="1"/>
  <c r="AT352" i="1"/>
  <c r="AS124" i="1"/>
  <c r="AS1036" i="1"/>
  <c r="AS838" i="1"/>
  <c r="AU838" i="1" s="1"/>
  <c r="AS532" i="1"/>
  <c r="AZ535" i="1" s="1"/>
  <c r="AT466" i="1"/>
  <c r="AQ112" i="1"/>
  <c r="AS436" i="1"/>
  <c r="AS358" i="1"/>
  <c r="AS304" i="1"/>
  <c r="AT904" i="1"/>
  <c r="AT592" i="1"/>
  <c r="AS430" i="1"/>
  <c r="AS568" i="1"/>
  <c r="AS718" i="1"/>
  <c r="AT826" i="1"/>
  <c r="AS142" i="1"/>
  <c r="AS1042" i="1"/>
  <c r="AT796" i="1"/>
  <c r="AS520" i="1"/>
  <c r="AW523" i="1" s="1"/>
  <c r="AS136" i="1"/>
  <c r="AS484" i="1"/>
  <c r="AS1024" i="1"/>
  <c r="AT730" i="1"/>
  <c r="AS916" i="1"/>
  <c r="AT556" i="1"/>
  <c r="AS814" i="1"/>
  <c r="AT238" i="1"/>
  <c r="AS778" i="1"/>
  <c r="AQ484" i="1"/>
  <c r="AS376" i="1"/>
  <c r="AS100" i="1"/>
  <c r="AS388" i="1"/>
  <c r="AS298" i="1"/>
  <c r="AY301" i="1" s="1"/>
  <c r="AS478" i="1"/>
  <c r="AT724" i="1"/>
  <c r="AT820" i="1"/>
  <c r="AS1000" i="1"/>
  <c r="AS502" i="1"/>
  <c r="AT922" i="1"/>
  <c r="AS862" i="1"/>
  <c r="AS508" i="1"/>
  <c r="AS790" i="1"/>
  <c r="AS934" i="1"/>
  <c r="AT802" i="1"/>
  <c r="AS226" i="1"/>
  <c r="AX227" i="1" s="1"/>
  <c r="AS982" i="1"/>
  <c r="AS742" i="1"/>
  <c r="AQ94" i="1"/>
  <c r="AT328" i="1"/>
  <c r="AQ286" i="1"/>
  <c r="AQ442" i="1"/>
  <c r="AS118" i="1"/>
  <c r="AS1030" i="1"/>
  <c r="AS442" i="1"/>
  <c r="AS670" i="1"/>
  <c r="AU754" i="1"/>
  <c r="AU952" i="1"/>
  <c r="AS910" i="1"/>
  <c r="BA910" i="1" s="1"/>
  <c r="AQ670" i="1"/>
  <c r="AS346" i="1"/>
  <c r="AS106" i="1"/>
  <c r="AS310" i="1"/>
  <c r="AT400" i="1"/>
  <c r="AT850" i="1"/>
  <c r="AS958" i="1"/>
  <c r="AS646" i="1"/>
  <c r="AS562" i="1"/>
  <c r="AS880" i="1"/>
  <c r="AT946" i="1"/>
  <c r="AU856" i="1"/>
  <c r="AS874" i="1"/>
  <c r="AS598" i="1"/>
  <c r="BA599" i="1" s="1"/>
  <c r="AS370" i="1"/>
  <c r="AS250" i="1"/>
  <c r="AT700" i="1"/>
  <c r="AT940" i="1"/>
  <c r="AS706" i="1"/>
  <c r="AT322" i="1"/>
  <c r="AS766" i="1"/>
  <c r="AT550" i="1"/>
  <c r="AS1012" i="1"/>
  <c r="AS94" i="1"/>
  <c r="AS586" i="1"/>
  <c r="AS214" i="1"/>
  <c r="AT340" i="1"/>
  <c r="AT652" i="1"/>
  <c r="AT496" i="1"/>
  <c r="AT694" i="1"/>
  <c r="AS286" i="1"/>
  <c r="AS40" i="1"/>
  <c r="AT52" i="1"/>
  <c r="AT46" i="1"/>
  <c r="AQ46" i="1"/>
  <c r="AS34" i="1"/>
  <c r="AT28" i="1"/>
  <c r="AQ22" i="1"/>
  <c r="AS22" i="1"/>
  <c r="AS10" i="1"/>
  <c r="AT532" i="1"/>
  <c r="AQ1042" i="1"/>
  <c r="AQ1030" i="1"/>
  <c r="AT1024" i="1"/>
  <c r="AQ1024" i="1"/>
  <c r="AT1018" i="1"/>
  <c r="AQ1018" i="1"/>
  <c r="AQ1012" i="1"/>
  <c r="AT1006" i="1"/>
  <c r="AQ1006" i="1"/>
  <c r="AQ1000" i="1"/>
  <c r="AQ988" i="1"/>
  <c r="AQ964" i="1"/>
  <c r="AQ958" i="1"/>
  <c r="AT934" i="1"/>
  <c r="AQ934" i="1"/>
  <c r="AQ928" i="1"/>
  <c r="AT916" i="1"/>
  <c r="AQ916" i="1"/>
  <c r="AQ892" i="1"/>
  <c r="AQ880" i="1"/>
  <c r="AQ814" i="1"/>
  <c r="AQ790" i="1"/>
  <c r="AT772" i="1"/>
  <c r="AQ772" i="1"/>
  <c r="AQ766" i="1"/>
  <c r="AT748" i="1"/>
  <c r="AQ748" i="1"/>
  <c r="AT736" i="1"/>
  <c r="AQ736" i="1"/>
  <c r="AT718" i="1"/>
  <c r="AQ718" i="1"/>
  <c r="AT712" i="1"/>
  <c r="AQ712" i="1"/>
  <c r="AQ706" i="1"/>
  <c r="AT682" i="1"/>
  <c r="AQ682" i="1"/>
  <c r="AQ646" i="1"/>
  <c r="AT568" i="1"/>
  <c r="AQ568" i="1"/>
  <c r="AQ562" i="1"/>
  <c r="AQ508" i="1"/>
  <c r="AQ502" i="1"/>
  <c r="AT478" i="1"/>
  <c r="AQ478" i="1"/>
  <c r="AT436" i="1"/>
  <c r="AQ436" i="1"/>
  <c r="AT430" i="1"/>
  <c r="AQ430" i="1"/>
  <c r="AQ388" i="1"/>
  <c r="AQ376" i="1"/>
  <c r="AQ370" i="1"/>
  <c r="AT358" i="1"/>
  <c r="AQ358" i="1"/>
  <c r="AQ346" i="1"/>
  <c r="AQ322" i="1"/>
  <c r="AQ304" i="1"/>
  <c r="AQ292" i="1"/>
  <c r="AQ250" i="1"/>
  <c r="AQ214" i="1"/>
  <c r="AT202" i="1"/>
  <c r="AQ202" i="1"/>
  <c r="AQ142" i="1"/>
  <c r="AQ136" i="1"/>
  <c r="AQ124" i="1"/>
  <c r="AQ118" i="1"/>
  <c r="AQ106" i="1"/>
  <c r="AQ100" i="1"/>
  <c r="AQ52" i="1"/>
  <c r="AQ34" i="1"/>
  <c r="AQ28" i="1"/>
  <c r="AQ16" i="1"/>
  <c r="AQ10" i="1"/>
  <c r="AL9" i="1"/>
  <c r="AM9" i="1" s="1"/>
  <c r="AL8" i="1"/>
  <c r="AM8" i="1" s="1"/>
  <c r="AL7" i="1"/>
  <c r="AM7" i="1" s="1"/>
  <c r="AL6" i="1"/>
  <c r="AL5" i="1"/>
  <c r="AL4" i="1"/>
  <c r="AZ34" i="1" l="1"/>
  <c r="BA37" i="1"/>
  <c r="AY36" i="1"/>
  <c r="AZ35" i="1"/>
  <c r="BA34" i="1"/>
  <c r="AW35" i="1"/>
  <c r="AX38" i="1"/>
  <c r="AY35" i="1"/>
  <c r="AZ38" i="1"/>
  <c r="AY37" i="1"/>
  <c r="AZ36" i="1"/>
  <c r="BA35" i="1"/>
  <c r="AW36" i="1"/>
  <c r="AX36" i="1"/>
  <c r="AX34" i="1"/>
  <c r="AY38" i="1"/>
  <c r="AZ37" i="1"/>
  <c r="BA36" i="1"/>
  <c r="AX37" i="1"/>
  <c r="AW37" i="1"/>
  <c r="AX35" i="1"/>
  <c r="AY34" i="1"/>
  <c r="BA38" i="1"/>
  <c r="AW38" i="1"/>
  <c r="AW34" i="1"/>
  <c r="BA118" i="1"/>
  <c r="AW122" i="1"/>
  <c r="AW121" i="1"/>
  <c r="AX120" i="1"/>
  <c r="AY120" i="1"/>
  <c r="AW120" i="1"/>
  <c r="AY121" i="1"/>
  <c r="AZ120" i="1"/>
  <c r="BA119" i="1"/>
  <c r="AZ119" i="1"/>
  <c r="AY119" i="1"/>
  <c r="AX121" i="1"/>
  <c r="AX122" i="1"/>
  <c r="AY122" i="1"/>
  <c r="AZ121" i="1"/>
  <c r="BA120" i="1"/>
  <c r="AX119" i="1"/>
  <c r="AW118" i="1"/>
  <c r="BA122" i="1"/>
  <c r="AX118" i="1"/>
  <c r="AY118" i="1"/>
  <c r="AZ122" i="1"/>
  <c r="BA121" i="1"/>
  <c r="AW119" i="1"/>
  <c r="AZ118" i="1"/>
  <c r="AZ24" i="1"/>
  <c r="AZ23" i="1"/>
  <c r="BA22" i="1"/>
  <c r="AW22" i="1"/>
  <c r="AY26" i="1"/>
  <c r="AZ26" i="1"/>
  <c r="AW23" i="1"/>
  <c r="AX26" i="1"/>
  <c r="BA25" i="1"/>
  <c r="AW25" i="1"/>
  <c r="AX24" i="1"/>
  <c r="AZ25" i="1"/>
  <c r="BA23" i="1"/>
  <c r="AZ22" i="1"/>
  <c r="BA26" i="1"/>
  <c r="AW26" i="1"/>
  <c r="AX25" i="1"/>
  <c r="AY22" i="1"/>
  <c r="AY25" i="1"/>
  <c r="AY24" i="1"/>
  <c r="AX23" i="1"/>
  <c r="BA24" i="1"/>
  <c r="AY23" i="1"/>
  <c r="AW24" i="1"/>
  <c r="AX22" i="1"/>
  <c r="AZ95" i="1"/>
  <c r="BA98" i="1"/>
  <c r="AZ96" i="1"/>
  <c r="AX95" i="1"/>
  <c r="AY98" i="1"/>
  <c r="AZ98" i="1"/>
  <c r="AY96" i="1"/>
  <c r="AX94" i="1"/>
  <c r="AY97" i="1"/>
  <c r="AW96" i="1"/>
  <c r="AZ94" i="1"/>
  <c r="AW94" i="1"/>
  <c r="AW95" i="1"/>
  <c r="BA96" i="1"/>
  <c r="AX96" i="1"/>
  <c r="BA94" i="1"/>
  <c r="BA95" i="1"/>
  <c r="AZ97" i="1"/>
  <c r="AW97" i="1"/>
  <c r="AX97" i="1"/>
  <c r="AX98" i="1"/>
  <c r="BA97" i="1"/>
  <c r="AW98" i="1"/>
  <c r="AY94" i="1"/>
  <c r="AY95" i="1"/>
  <c r="AY11" i="1"/>
  <c r="AZ14" i="1"/>
  <c r="AX13" i="1"/>
  <c r="AY12" i="1"/>
  <c r="AZ11" i="1"/>
  <c r="BA10" i="1"/>
  <c r="AX12" i="1"/>
  <c r="AW10" i="1"/>
  <c r="AX14" i="1"/>
  <c r="AY13" i="1"/>
  <c r="AZ12" i="1"/>
  <c r="BA11" i="1"/>
  <c r="AW13" i="1"/>
  <c r="AW11" i="1"/>
  <c r="AX10" i="1"/>
  <c r="AY14" i="1"/>
  <c r="AZ13" i="1"/>
  <c r="BA12" i="1"/>
  <c r="AZ10" i="1"/>
  <c r="BA13" i="1"/>
  <c r="AW12" i="1"/>
  <c r="AX11" i="1"/>
  <c r="AY10" i="1"/>
  <c r="BA14" i="1"/>
  <c r="AW14" i="1"/>
  <c r="AW127" i="1"/>
  <c r="AY127" i="1"/>
  <c r="AZ126" i="1"/>
  <c r="BA125" i="1"/>
  <c r="AW124" i="1"/>
  <c r="AW128" i="1"/>
  <c r="AY126" i="1"/>
  <c r="BA124" i="1"/>
  <c r="AZ124" i="1"/>
  <c r="AX124" i="1"/>
  <c r="AX128" i="1"/>
  <c r="AZ127" i="1"/>
  <c r="BA126" i="1"/>
  <c r="AW125" i="1"/>
  <c r="BA128" i="1"/>
  <c r="AZ128" i="1"/>
  <c r="AY125" i="1"/>
  <c r="AX125" i="1"/>
  <c r="AY124" i="1"/>
  <c r="AY128" i="1"/>
  <c r="BA127" i="1"/>
  <c r="AW126" i="1"/>
  <c r="AX126" i="1"/>
  <c r="AZ125" i="1"/>
  <c r="AX127" i="1"/>
  <c r="AW71" i="1"/>
  <c r="AX74" i="1"/>
  <c r="AX73" i="1"/>
  <c r="AY72" i="1"/>
  <c r="AZ72" i="1"/>
  <c r="AX71" i="1"/>
  <c r="AY70" i="1"/>
  <c r="AZ74" i="1"/>
  <c r="BA73" i="1"/>
  <c r="AW73" i="1"/>
  <c r="AX70" i="1"/>
  <c r="AY73" i="1"/>
  <c r="AX72" i="1"/>
  <c r="AY71" i="1"/>
  <c r="AZ70" i="1"/>
  <c r="BA74" i="1"/>
  <c r="AW74" i="1"/>
  <c r="BA71" i="1"/>
  <c r="AZ71" i="1"/>
  <c r="AW70" i="1"/>
  <c r="BA72" i="1"/>
  <c r="AZ73" i="1"/>
  <c r="AY74" i="1"/>
  <c r="BA70" i="1"/>
  <c r="AW72" i="1"/>
  <c r="AW42" i="1"/>
  <c r="AZ40" i="1"/>
  <c r="BA44" i="1"/>
  <c r="AW44" i="1"/>
  <c r="AX43" i="1"/>
  <c r="AY41" i="1"/>
  <c r="BA42" i="1"/>
  <c r="AZ41" i="1"/>
  <c r="BA40" i="1"/>
  <c r="AY40" i="1"/>
  <c r="AZ43" i="1"/>
  <c r="AZ42" i="1"/>
  <c r="BA41" i="1"/>
  <c r="AW41" i="1"/>
  <c r="AX40" i="1"/>
  <c r="AY43" i="1"/>
  <c r="AX41" i="1"/>
  <c r="AY44" i="1"/>
  <c r="BA43" i="1"/>
  <c r="AW43" i="1"/>
  <c r="AX42" i="1"/>
  <c r="AZ44" i="1"/>
  <c r="AW40" i="1"/>
  <c r="AX44" i="1"/>
  <c r="AY42" i="1"/>
  <c r="BA18" i="1"/>
  <c r="AY17" i="1"/>
  <c r="AZ16" i="1"/>
  <c r="BA20" i="1"/>
  <c r="AW20" i="1"/>
  <c r="AX19" i="1"/>
  <c r="AY16" i="1"/>
  <c r="AZ19" i="1"/>
  <c r="AY18" i="1"/>
  <c r="AZ17" i="1"/>
  <c r="BA16" i="1"/>
  <c r="AW16" i="1"/>
  <c r="AX20" i="1"/>
  <c r="AX17" i="1"/>
  <c r="AY20" i="1"/>
  <c r="AY19" i="1"/>
  <c r="AZ18" i="1"/>
  <c r="BA17" i="1"/>
  <c r="AW17" i="1"/>
  <c r="AW18" i="1"/>
  <c r="AX16" i="1"/>
  <c r="AZ20" i="1"/>
  <c r="BA19" i="1"/>
  <c r="AW19" i="1"/>
  <c r="AX18" i="1"/>
  <c r="AZ100" i="1"/>
  <c r="BA103" i="1"/>
  <c r="AZ101" i="1"/>
  <c r="BA104" i="1"/>
  <c r="AZ102" i="1"/>
  <c r="BA102" i="1"/>
  <c r="AY104" i="1"/>
  <c r="AW104" i="1"/>
  <c r="AX101" i="1"/>
  <c r="AY101" i="1"/>
  <c r="AZ104" i="1"/>
  <c r="AY102" i="1"/>
  <c r="AX100" i="1"/>
  <c r="AY103" i="1"/>
  <c r="AY100" i="1"/>
  <c r="AW103" i="1"/>
  <c r="AW102" i="1"/>
  <c r="AX102" i="1"/>
  <c r="AW100" i="1"/>
  <c r="AX103" i="1"/>
  <c r="AW101" i="1"/>
  <c r="AX104" i="1"/>
  <c r="AZ103" i="1"/>
  <c r="BA100" i="1"/>
  <c r="BA101" i="1"/>
  <c r="BA108" i="1"/>
  <c r="AY107" i="1"/>
  <c r="BA106" i="1"/>
  <c r="AX106" i="1"/>
  <c r="BA109" i="1"/>
  <c r="AZ108" i="1"/>
  <c r="AY106" i="1"/>
  <c r="AZ109" i="1"/>
  <c r="AX108" i="1"/>
  <c r="AZ107" i="1"/>
  <c r="AY109" i="1"/>
  <c r="BA110" i="1"/>
  <c r="AX110" i="1"/>
  <c r="AX107" i="1"/>
  <c r="AY110" i="1"/>
  <c r="AW109" i="1"/>
  <c r="AY108" i="1"/>
  <c r="AZ110" i="1"/>
  <c r="BA107" i="1"/>
  <c r="AW108" i="1"/>
  <c r="AZ106" i="1"/>
  <c r="AW106" i="1"/>
  <c r="AX109" i="1"/>
  <c r="AW107" i="1"/>
  <c r="AW110" i="1"/>
  <c r="AW66" i="1"/>
  <c r="BA64" i="1"/>
  <c r="AW64" i="1"/>
  <c r="AX68" i="1"/>
  <c r="AY67" i="1"/>
  <c r="BA67" i="1"/>
  <c r="BA66" i="1"/>
  <c r="BA65" i="1"/>
  <c r="AW65" i="1"/>
  <c r="AX64" i="1"/>
  <c r="AZ68" i="1"/>
  <c r="AZ64" i="1"/>
  <c r="AY64" i="1"/>
  <c r="AZ67" i="1"/>
  <c r="AW67" i="1"/>
  <c r="AX66" i="1"/>
  <c r="AY65" i="1"/>
  <c r="AZ65" i="1"/>
  <c r="BA68" i="1"/>
  <c r="AX65" i="1"/>
  <c r="AY68" i="1"/>
  <c r="AW68" i="1"/>
  <c r="AX67" i="1"/>
  <c r="AY66" i="1"/>
  <c r="AZ66" i="1"/>
  <c r="AT292" i="1"/>
  <c r="AT976" i="1"/>
  <c r="AX198" i="1"/>
  <c r="AZ302" i="1"/>
  <c r="AW397" i="1"/>
  <c r="AX871" i="1"/>
  <c r="AZ226" i="1"/>
  <c r="BA200" i="1"/>
  <c r="AY298" i="1"/>
  <c r="BA398" i="1"/>
  <c r="BA869" i="1"/>
  <c r="AX584" i="1"/>
  <c r="AY198" i="1"/>
  <c r="AW301" i="1"/>
  <c r="AX396" i="1"/>
  <c r="BA583" i="1"/>
  <c r="AY196" i="1"/>
  <c r="AY199" i="1"/>
  <c r="AX302" i="1"/>
  <c r="AY397" i="1"/>
  <c r="AX228" i="1"/>
  <c r="AY580" i="1"/>
  <c r="AX200" i="1"/>
  <c r="AZ198" i="1"/>
  <c r="AX301" i="1"/>
  <c r="AZ869" i="1"/>
  <c r="AY229" i="1"/>
  <c r="AX580" i="1"/>
  <c r="AX197" i="1"/>
  <c r="BA198" i="1"/>
  <c r="AW870" i="1"/>
  <c r="AZ229" i="1"/>
  <c r="AX581" i="1"/>
  <c r="AZ200" i="1"/>
  <c r="AW196" i="1"/>
  <c r="AY398" i="1"/>
  <c r="AZ871" i="1"/>
  <c r="AW228" i="1"/>
  <c r="AX583" i="1"/>
  <c r="AZ197" i="1"/>
  <c r="AY300" i="1"/>
  <c r="AZ396" i="1"/>
  <c r="AW871" i="1"/>
  <c r="AZ227" i="1"/>
  <c r="AX360" i="1"/>
  <c r="AX361" i="1"/>
  <c r="AY360" i="1"/>
  <c r="AY362" i="1"/>
  <c r="AW358" i="1"/>
  <c r="AW359" i="1"/>
  <c r="AX358" i="1"/>
  <c r="BA360" i="1"/>
  <c r="AW362" i="1"/>
  <c r="AW361" i="1"/>
  <c r="AX359" i="1"/>
  <c r="BA359" i="1"/>
  <c r="BA358" i="1"/>
  <c r="AZ361" i="1"/>
  <c r="BA361" i="1"/>
  <c r="BA362" i="1"/>
  <c r="AW360" i="1"/>
  <c r="AZ359" i="1"/>
  <c r="AZ360" i="1"/>
  <c r="AY358" i="1"/>
  <c r="AY361" i="1"/>
  <c r="AZ358" i="1"/>
  <c r="AX362" i="1"/>
  <c r="AY359" i="1"/>
  <c r="AZ362" i="1"/>
  <c r="AZ815" i="1"/>
  <c r="AX814" i="1"/>
  <c r="AW818" i="1"/>
  <c r="AZ817" i="1"/>
  <c r="AY815" i="1"/>
  <c r="AZ818" i="1"/>
  <c r="AW816" i="1"/>
  <c r="AZ816" i="1"/>
  <c r="AY817" i="1"/>
  <c r="AY814" i="1"/>
  <c r="AY816" i="1"/>
  <c r="BA816" i="1"/>
  <c r="AX817" i="1"/>
  <c r="AX816" i="1"/>
  <c r="AW814" i="1"/>
  <c r="BA815" i="1"/>
  <c r="BA818" i="1"/>
  <c r="AW815" i="1"/>
  <c r="AW817" i="1"/>
  <c r="AY818" i="1"/>
  <c r="AX818" i="1"/>
  <c r="BA814" i="1"/>
  <c r="BA817" i="1"/>
  <c r="AX815" i="1"/>
  <c r="AZ814" i="1"/>
  <c r="AX599" i="1"/>
  <c r="BA479" i="1"/>
  <c r="AX481" i="1"/>
  <c r="AX482" i="1"/>
  <c r="AZ481" i="1"/>
  <c r="BA481" i="1"/>
  <c r="AW481" i="1"/>
  <c r="AW478" i="1"/>
  <c r="AW480" i="1"/>
  <c r="AZ479" i="1"/>
  <c r="AY480" i="1"/>
  <c r="AY478" i="1"/>
  <c r="AY481" i="1"/>
  <c r="AX480" i="1"/>
  <c r="AY482" i="1"/>
  <c r="AY479" i="1"/>
  <c r="AW479" i="1"/>
  <c r="BA480" i="1"/>
  <c r="BA482" i="1"/>
  <c r="BA478" i="1"/>
  <c r="AX479" i="1"/>
  <c r="AZ480" i="1"/>
  <c r="AZ482" i="1"/>
  <c r="AW482" i="1"/>
  <c r="AZ478" i="1"/>
  <c r="AX478" i="1"/>
  <c r="BA884" i="1"/>
  <c r="AY882" i="1"/>
  <c r="AY883" i="1"/>
  <c r="AY880" i="1"/>
  <c r="AX883" i="1"/>
  <c r="BA880" i="1"/>
  <c r="AZ880" i="1"/>
  <c r="AZ881" i="1"/>
  <c r="AY884" i="1"/>
  <c r="AX880" i="1"/>
  <c r="AW880" i="1"/>
  <c r="AW882" i="1"/>
  <c r="AZ882" i="1"/>
  <c r="AZ884" i="1"/>
  <c r="BA883" i="1"/>
  <c r="AX884" i="1"/>
  <c r="AW883" i="1"/>
  <c r="AX881" i="1"/>
  <c r="BA882" i="1"/>
  <c r="AY881" i="1"/>
  <c r="AZ883" i="1"/>
  <c r="AX882" i="1"/>
  <c r="AW884" i="1"/>
  <c r="AW881" i="1"/>
  <c r="BA881" i="1"/>
  <c r="BA254" i="1"/>
  <c r="AY253" i="1"/>
  <c r="AY250" i="1"/>
  <c r="AX253" i="1"/>
  <c r="AX251" i="1"/>
  <c r="AY254" i="1"/>
  <c r="AZ251" i="1"/>
  <c r="AW253" i="1"/>
  <c r="AX252" i="1"/>
  <c r="AW250" i="1"/>
  <c r="AW251" i="1"/>
  <c r="AX250" i="1"/>
  <c r="BA253" i="1"/>
  <c r="BA252" i="1"/>
  <c r="AX254" i="1"/>
  <c r="AW254" i="1"/>
  <c r="BA251" i="1"/>
  <c r="AZ250" i="1"/>
  <c r="AW252" i="1"/>
  <c r="AY252" i="1"/>
  <c r="AZ253" i="1"/>
  <c r="AZ254" i="1"/>
  <c r="BA250" i="1"/>
  <c r="AY251" i="1"/>
  <c r="AZ252" i="1"/>
  <c r="AY372" i="1"/>
  <c r="AZ374" i="1"/>
  <c r="BA373" i="1"/>
  <c r="BA370" i="1"/>
  <c r="AZ372" i="1"/>
  <c r="BA371" i="1"/>
  <c r="BA374" i="1"/>
  <c r="AY370" i="1"/>
  <c r="AZ373" i="1"/>
  <c r="AX373" i="1"/>
  <c r="AY374" i="1"/>
  <c r="AY371" i="1"/>
  <c r="AZ371" i="1"/>
  <c r="AX372" i="1"/>
  <c r="AY373" i="1"/>
  <c r="AW370" i="1"/>
  <c r="AX370" i="1"/>
  <c r="AX371" i="1"/>
  <c r="BA372" i="1"/>
  <c r="AX374" i="1"/>
  <c r="AW373" i="1"/>
  <c r="AW374" i="1"/>
  <c r="AZ370" i="1"/>
  <c r="AW372" i="1"/>
  <c r="AW371" i="1"/>
  <c r="AW750" i="1"/>
  <c r="AZ748" i="1"/>
  <c r="AZ749" i="1"/>
  <c r="AY748" i="1"/>
  <c r="AZ752" i="1"/>
  <c r="AW752" i="1"/>
  <c r="AY749" i="1"/>
  <c r="AX748" i="1"/>
  <c r="AW751" i="1"/>
  <c r="BA750" i="1"/>
  <c r="AW749" i="1"/>
  <c r="AX750" i="1"/>
  <c r="BA752" i="1"/>
  <c r="AZ750" i="1"/>
  <c r="AY750" i="1"/>
  <c r="AY752" i="1"/>
  <c r="AX752" i="1"/>
  <c r="AX749" i="1"/>
  <c r="AW748" i="1"/>
  <c r="AZ751" i="1"/>
  <c r="BA751" i="1"/>
  <c r="AY751" i="1"/>
  <c r="BA748" i="1"/>
  <c r="AX751" i="1"/>
  <c r="BA749" i="1"/>
  <c r="AX895" i="1"/>
  <c r="AX893" i="1"/>
  <c r="AW894" i="1"/>
  <c r="AZ893" i="1"/>
  <c r="AZ894" i="1"/>
  <c r="AW893" i="1"/>
  <c r="AZ896" i="1"/>
  <c r="AY894" i="1"/>
  <c r="BA895" i="1"/>
  <c r="AY893" i="1"/>
  <c r="AW896" i="1"/>
  <c r="AZ895" i="1"/>
  <c r="BA893" i="1"/>
  <c r="BA896" i="1"/>
  <c r="AY895" i="1"/>
  <c r="AW892" i="1"/>
  <c r="BA892" i="1"/>
  <c r="AW895" i="1"/>
  <c r="AX896" i="1"/>
  <c r="AY896" i="1"/>
  <c r="AX894" i="1"/>
  <c r="BA894" i="1"/>
  <c r="AZ892" i="1"/>
  <c r="AY892" i="1"/>
  <c r="AX892" i="1"/>
  <c r="BA992" i="1"/>
  <c r="BA990" i="1"/>
  <c r="BA991" i="1"/>
  <c r="AY990" i="1"/>
  <c r="AZ989" i="1"/>
  <c r="AZ992" i="1"/>
  <c r="AW990" i="1"/>
  <c r="BA989" i="1"/>
  <c r="AX990" i="1"/>
  <c r="AW989" i="1"/>
  <c r="AX992" i="1"/>
  <c r="AY988" i="1"/>
  <c r="AX991" i="1"/>
  <c r="AZ991" i="1"/>
  <c r="AW992" i="1"/>
  <c r="AW988" i="1"/>
  <c r="BA988" i="1"/>
  <c r="AW991" i="1"/>
  <c r="AZ988" i="1"/>
  <c r="AY989" i="1"/>
  <c r="AX988" i="1"/>
  <c r="AY992" i="1"/>
  <c r="AY991" i="1"/>
  <c r="AX989" i="1"/>
  <c r="AZ990" i="1"/>
  <c r="AZ1040" i="1"/>
  <c r="AZ1036" i="1"/>
  <c r="BA1036" i="1"/>
  <c r="BA1040" i="1"/>
  <c r="BA1038" i="1"/>
  <c r="AX1038" i="1"/>
  <c r="AW1036" i="1"/>
  <c r="AY1036" i="1"/>
  <c r="AW1039" i="1"/>
  <c r="AY1038" i="1"/>
  <c r="AY1037" i="1"/>
  <c r="AW1040" i="1"/>
  <c r="AY1039" i="1"/>
  <c r="AY1040" i="1"/>
  <c r="AW1038" i="1"/>
  <c r="BA1037" i="1"/>
  <c r="AX1037" i="1"/>
  <c r="AW1037" i="1"/>
  <c r="AX1036" i="1"/>
  <c r="AX1040" i="1"/>
  <c r="AZ1038" i="1"/>
  <c r="AX1039" i="1"/>
  <c r="BA1039" i="1"/>
  <c r="AZ1037" i="1"/>
  <c r="AZ1039" i="1"/>
  <c r="AW601" i="1"/>
  <c r="BA598" i="1"/>
  <c r="AZ600" i="1"/>
  <c r="AZ599" i="1"/>
  <c r="AZ196" i="1"/>
  <c r="BA197" i="1"/>
  <c r="AW198" i="1"/>
  <c r="AW302" i="1"/>
  <c r="AW300" i="1"/>
  <c r="BA298" i="1"/>
  <c r="AX398" i="1"/>
  <c r="AX394" i="1"/>
  <c r="BA397" i="1"/>
  <c r="AZ868" i="1"/>
  <c r="AY872" i="1"/>
  <c r="BA871" i="1"/>
  <c r="AW229" i="1"/>
  <c r="BA229" i="1"/>
  <c r="AX226" i="1"/>
  <c r="AZ581" i="1"/>
  <c r="AW582" i="1"/>
  <c r="AY584" i="1"/>
  <c r="AZ580" i="1"/>
  <c r="BA841" i="1"/>
  <c r="BA842" i="1"/>
  <c r="AY841" i="1"/>
  <c r="AX524" i="1"/>
  <c r="BA522" i="1"/>
  <c r="AY524" i="1"/>
  <c r="AX642" i="1"/>
  <c r="BA642" i="1"/>
  <c r="AY641" i="1"/>
  <c r="AY664" i="1"/>
  <c r="AW667" i="1"/>
  <c r="AY668" i="1"/>
  <c r="AY666" i="1"/>
  <c r="AX533" i="1"/>
  <c r="BA535" i="1"/>
  <c r="AZ534" i="1"/>
  <c r="AZ914" i="1"/>
  <c r="AY911" i="1"/>
  <c r="AZ913" i="1"/>
  <c r="AY648" i="1"/>
  <c r="AY646" i="1"/>
  <c r="AW648" i="1"/>
  <c r="BA646" i="1"/>
  <c r="BA649" i="1"/>
  <c r="AX647" i="1"/>
  <c r="BA650" i="1"/>
  <c r="BA647" i="1"/>
  <c r="AW647" i="1"/>
  <c r="AX649" i="1"/>
  <c r="AZ649" i="1"/>
  <c r="AY650" i="1"/>
  <c r="AZ647" i="1"/>
  <c r="AY647" i="1"/>
  <c r="AX646" i="1"/>
  <c r="AW646" i="1"/>
  <c r="BA648" i="1"/>
  <c r="AX650" i="1"/>
  <c r="AZ650" i="1"/>
  <c r="AZ646" i="1"/>
  <c r="AY649" i="1"/>
  <c r="AW650" i="1"/>
  <c r="AZ648" i="1"/>
  <c r="AX648" i="1"/>
  <c r="AW649" i="1"/>
  <c r="AW959" i="1"/>
  <c r="AZ959" i="1"/>
  <c r="AY961" i="1"/>
  <c r="BA961" i="1"/>
  <c r="AX958" i="1"/>
  <c r="BA960" i="1"/>
  <c r="AZ960" i="1"/>
  <c r="AY959" i="1"/>
  <c r="BA959" i="1"/>
  <c r="AW962" i="1"/>
  <c r="AW961" i="1"/>
  <c r="AY958" i="1"/>
  <c r="AY960" i="1"/>
  <c r="AX959" i="1"/>
  <c r="BA958" i="1"/>
  <c r="AZ962" i="1"/>
  <c r="AX960" i="1"/>
  <c r="AW958" i="1"/>
  <c r="AZ958" i="1"/>
  <c r="AX961" i="1"/>
  <c r="AY962" i="1"/>
  <c r="AW960" i="1"/>
  <c r="AX962" i="1"/>
  <c r="AZ961" i="1"/>
  <c r="BA962" i="1"/>
  <c r="BA208" i="1"/>
  <c r="BA209" i="1"/>
  <c r="AY209" i="1"/>
  <c r="AZ211" i="1"/>
  <c r="AZ209" i="1"/>
  <c r="AX212" i="1"/>
  <c r="AW212" i="1"/>
  <c r="AX208" i="1"/>
  <c r="AX209" i="1"/>
  <c r="AY210" i="1"/>
  <c r="BA212" i="1"/>
  <c r="AZ210" i="1"/>
  <c r="BA211" i="1"/>
  <c r="AX211" i="1"/>
  <c r="AW209" i="1"/>
  <c r="AX210" i="1"/>
  <c r="AW208" i="1"/>
  <c r="AZ208" i="1"/>
  <c r="AZ212" i="1"/>
  <c r="AW210" i="1"/>
  <c r="AW211" i="1"/>
  <c r="AY208" i="1"/>
  <c r="AY212" i="1"/>
  <c r="AY211" i="1"/>
  <c r="BA210" i="1"/>
  <c r="AW682" i="1"/>
  <c r="AY684" i="1"/>
  <c r="AZ682" i="1"/>
  <c r="AY686" i="1"/>
  <c r="BA682" i="1"/>
  <c r="AZ686" i="1"/>
  <c r="AY685" i="1"/>
  <c r="BA684" i="1"/>
  <c r="AZ685" i="1"/>
  <c r="BA685" i="1"/>
  <c r="BA683" i="1"/>
  <c r="AX683" i="1"/>
  <c r="AW684" i="1"/>
  <c r="AX682" i="1"/>
  <c r="AX686" i="1"/>
  <c r="AY682" i="1"/>
  <c r="BA686" i="1"/>
  <c r="AZ684" i="1"/>
  <c r="AX684" i="1"/>
  <c r="AX685" i="1"/>
  <c r="AW683" i="1"/>
  <c r="AW685" i="1"/>
  <c r="AZ683" i="1"/>
  <c r="AW686" i="1"/>
  <c r="AY683" i="1"/>
  <c r="AY1024" i="1"/>
  <c r="AX1028" i="1"/>
  <c r="AY1025" i="1"/>
  <c r="AY1027" i="1"/>
  <c r="AW1025" i="1"/>
  <c r="AX1025" i="1"/>
  <c r="BA1025" i="1"/>
  <c r="AW1028" i="1"/>
  <c r="AZ1028" i="1"/>
  <c r="BA1027" i="1"/>
  <c r="AX1024" i="1"/>
  <c r="BA1024" i="1"/>
  <c r="AY1026" i="1"/>
  <c r="AX1026" i="1"/>
  <c r="BA1028" i="1"/>
  <c r="AZ1026" i="1"/>
  <c r="AZ1024" i="1"/>
  <c r="AX1027" i="1"/>
  <c r="AY1028" i="1"/>
  <c r="AZ1027" i="1"/>
  <c r="AZ1025" i="1"/>
  <c r="AW1027" i="1"/>
  <c r="AW1026" i="1"/>
  <c r="AW1024" i="1"/>
  <c r="BA1026" i="1"/>
  <c r="AW292" i="1"/>
  <c r="BA293" i="1"/>
  <c r="AZ292" i="1"/>
  <c r="AW296" i="1"/>
  <c r="AY293" i="1"/>
  <c r="BA294" i="1"/>
  <c r="AY294" i="1"/>
  <c r="BA295" i="1"/>
  <c r="BA292" i="1"/>
  <c r="AZ295" i="1"/>
  <c r="BA296" i="1"/>
  <c r="AY295" i="1"/>
  <c r="AY292" i="1"/>
  <c r="AX295" i="1"/>
  <c r="AX292" i="1"/>
  <c r="AW295" i="1"/>
  <c r="AZ293" i="1"/>
  <c r="AW294" i="1"/>
  <c r="AX294" i="1"/>
  <c r="AX296" i="1"/>
  <c r="AZ296" i="1"/>
  <c r="AZ294" i="1"/>
  <c r="AY296" i="1"/>
  <c r="AW293" i="1"/>
  <c r="AX293" i="1"/>
  <c r="AW378" i="1"/>
  <c r="AX379" i="1"/>
  <c r="AY378" i="1"/>
  <c r="BA379" i="1"/>
  <c r="AW376" i="1"/>
  <c r="AW377" i="1"/>
  <c r="AX376" i="1"/>
  <c r="AX378" i="1"/>
  <c r="AW380" i="1"/>
  <c r="BA378" i="1"/>
  <c r="AZ376" i="1"/>
  <c r="BA377" i="1"/>
  <c r="BA376" i="1"/>
  <c r="AZ380" i="1"/>
  <c r="AZ379" i="1"/>
  <c r="BA380" i="1"/>
  <c r="AW379" i="1"/>
  <c r="AZ377" i="1"/>
  <c r="AZ378" i="1"/>
  <c r="AY377" i="1"/>
  <c r="AY379" i="1"/>
  <c r="AY376" i="1"/>
  <c r="AX380" i="1"/>
  <c r="AX377" i="1"/>
  <c r="AY380" i="1"/>
  <c r="BA506" i="1"/>
  <c r="AX503" i="1"/>
  <c r="AW505" i="1"/>
  <c r="AY506" i="1"/>
  <c r="AW503" i="1"/>
  <c r="AY502" i="1"/>
  <c r="BA502" i="1"/>
  <c r="AY503" i="1"/>
  <c r="AZ506" i="1"/>
  <c r="AX505" i="1"/>
  <c r="BA505" i="1"/>
  <c r="AZ503" i="1"/>
  <c r="AZ505" i="1"/>
  <c r="AW502" i="1"/>
  <c r="AZ502" i="1"/>
  <c r="AX504" i="1"/>
  <c r="AZ504" i="1"/>
  <c r="AX502" i="1"/>
  <c r="BA504" i="1"/>
  <c r="AW506" i="1"/>
  <c r="AY505" i="1"/>
  <c r="AW504" i="1"/>
  <c r="AY504" i="1"/>
  <c r="AX506" i="1"/>
  <c r="BA503" i="1"/>
  <c r="AZ708" i="1"/>
  <c r="AW710" i="1"/>
  <c r="AZ710" i="1"/>
  <c r="AX706" i="1"/>
  <c r="AX709" i="1"/>
  <c r="AZ707" i="1"/>
  <c r="AW706" i="1"/>
  <c r="AY706" i="1"/>
  <c r="AW708" i="1"/>
  <c r="BA710" i="1"/>
  <c r="AX710" i="1"/>
  <c r="AZ709" i="1"/>
  <c r="AZ706" i="1"/>
  <c r="AW707" i="1"/>
  <c r="AY707" i="1"/>
  <c r="BA709" i="1"/>
  <c r="AY709" i="1"/>
  <c r="AX707" i="1"/>
  <c r="BA708" i="1"/>
  <c r="BA707" i="1"/>
  <c r="AW709" i="1"/>
  <c r="BA706" i="1"/>
  <c r="AY710" i="1"/>
  <c r="AX708" i="1"/>
  <c r="AY708" i="1"/>
  <c r="BA916" i="1"/>
  <c r="AW917" i="1"/>
  <c r="AY917" i="1"/>
  <c r="BA919" i="1"/>
  <c r="AW919" i="1"/>
  <c r="AW916" i="1"/>
  <c r="AX918" i="1"/>
  <c r="AX916" i="1"/>
  <c r="AY920" i="1"/>
  <c r="AZ916" i="1"/>
  <c r="AZ920" i="1"/>
  <c r="BA920" i="1"/>
  <c r="AZ919" i="1"/>
  <c r="BA917" i="1"/>
  <c r="AX920" i="1"/>
  <c r="AW918" i="1"/>
  <c r="AY919" i="1"/>
  <c r="BA918" i="1"/>
  <c r="AW920" i="1"/>
  <c r="AY916" i="1"/>
  <c r="AZ918" i="1"/>
  <c r="AX917" i="1"/>
  <c r="AY918" i="1"/>
  <c r="AX919" i="1"/>
  <c r="AZ917" i="1"/>
  <c r="AX1001" i="1"/>
  <c r="AW1000" i="1"/>
  <c r="AZ1000" i="1"/>
  <c r="AW1001" i="1"/>
  <c r="AZ1003" i="1"/>
  <c r="AW1003" i="1"/>
  <c r="AW1004" i="1"/>
  <c r="AY1001" i="1"/>
  <c r="AY1000" i="1"/>
  <c r="BA1002" i="1"/>
  <c r="AX1002" i="1"/>
  <c r="AZ1001" i="1"/>
  <c r="AW1002" i="1"/>
  <c r="AX1003" i="1"/>
  <c r="AY1004" i="1"/>
  <c r="BA1001" i="1"/>
  <c r="AX1004" i="1"/>
  <c r="BA1003" i="1"/>
  <c r="AZ1002" i="1"/>
  <c r="AX1000" i="1"/>
  <c r="AY1002" i="1"/>
  <c r="AZ1004" i="1"/>
  <c r="BA1000" i="1"/>
  <c r="AY1003" i="1"/>
  <c r="BA1004" i="1"/>
  <c r="AW1032" i="1"/>
  <c r="AW1030" i="1"/>
  <c r="AX1034" i="1"/>
  <c r="AY1030" i="1"/>
  <c r="AZ1034" i="1"/>
  <c r="BA1033" i="1"/>
  <c r="AY1033" i="1"/>
  <c r="AW1033" i="1"/>
  <c r="BA1032" i="1"/>
  <c r="BA1031" i="1"/>
  <c r="AY1031" i="1"/>
  <c r="AX1031" i="1"/>
  <c r="AX1030" i="1"/>
  <c r="AY1032" i="1"/>
  <c r="AW1031" i="1"/>
  <c r="BA1034" i="1"/>
  <c r="AX1032" i="1"/>
  <c r="AZ1030" i="1"/>
  <c r="AX1033" i="1"/>
  <c r="AW1034" i="1"/>
  <c r="AZ1032" i="1"/>
  <c r="AZ1033" i="1"/>
  <c r="AZ1031" i="1"/>
  <c r="BA1030" i="1"/>
  <c r="AY1034" i="1"/>
  <c r="AX485" i="1"/>
  <c r="AY486" i="1"/>
  <c r="BA487" i="1"/>
  <c r="AX488" i="1"/>
  <c r="BA486" i="1"/>
  <c r="AZ488" i="1"/>
  <c r="AZ486" i="1"/>
  <c r="AW486" i="1"/>
  <c r="AW485" i="1"/>
  <c r="AX486" i="1"/>
  <c r="AX487" i="1"/>
  <c r="AZ485" i="1"/>
  <c r="AW487" i="1"/>
  <c r="AY485" i="1"/>
  <c r="BA484" i="1"/>
  <c r="AY484" i="1"/>
  <c r="AY487" i="1"/>
  <c r="BA488" i="1"/>
  <c r="AY488" i="1"/>
  <c r="BA485" i="1"/>
  <c r="AZ484" i="1"/>
  <c r="AW484" i="1"/>
  <c r="AX484" i="1"/>
  <c r="AW488" i="1"/>
  <c r="AZ487" i="1"/>
  <c r="AZ692" i="1"/>
  <c r="BA688" i="1"/>
  <c r="AX689" i="1"/>
  <c r="AW691" i="1"/>
  <c r="BA691" i="1"/>
  <c r="AY688" i="1"/>
  <c r="AY689" i="1"/>
  <c r="AX690" i="1"/>
  <c r="AY692" i="1"/>
  <c r="AX692" i="1"/>
  <c r="AZ688" i="1"/>
  <c r="BA690" i="1"/>
  <c r="BA692" i="1"/>
  <c r="AZ690" i="1"/>
  <c r="AY691" i="1"/>
  <c r="AW690" i="1"/>
  <c r="AX691" i="1"/>
  <c r="AW689" i="1"/>
  <c r="BA689" i="1"/>
  <c r="AZ689" i="1"/>
  <c r="AW692" i="1"/>
  <c r="AX688" i="1"/>
  <c r="AW688" i="1"/>
  <c r="AY690" i="1"/>
  <c r="AZ691" i="1"/>
  <c r="BA812" i="1"/>
  <c r="BA808" i="1"/>
  <c r="AY809" i="1"/>
  <c r="AX811" i="1"/>
  <c r="AZ811" i="1"/>
  <c r="AY812" i="1"/>
  <c r="BA811" i="1"/>
  <c r="AZ809" i="1"/>
  <c r="AY808" i="1"/>
  <c r="AW809" i="1"/>
  <c r="AX810" i="1"/>
  <c r="AW808" i="1"/>
  <c r="AW811" i="1"/>
  <c r="AZ808" i="1"/>
  <c r="AW812" i="1"/>
  <c r="BA810" i="1"/>
  <c r="AY811" i="1"/>
  <c r="AX809" i="1"/>
  <c r="AY810" i="1"/>
  <c r="BA809" i="1"/>
  <c r="AZ810" i="1"/>
  <c r="AW810" i="1"/>
  <c r="AX808" i="1"/>
  <c r="AX812" i="1"/>
  <c r="AZ812" i="1"/>
  <c r="AZ973" i="1"/>
  <c r="AX974" i="1"/>
  <c r="AZ974" i="1"/>
  <c r="AW972" i="1"/>
  <c r="AY971" i="1"/>
  <c r="AW970" i="1"/>
  <c r="AY970" i="1"/>
  <c r="AW973" i="1"/>
  <c r="BA974" i="1"/>
  <c r="AY973" i="1"/>
  <c r="BA970" i="1"/>
  <c r="AW974" i="1"/>
  <c r="BA971" i="1"/>
  <c r="AX973" i="1"/>
  <c r="BA972" i="1"/>
  <c r="BA973" i="1"/>
  <c r="AX970" i="1"/>
  <c r="AZ972" i="1"/>
  <c r="AW971" i="1"/>
  <c r="AX972" i="1"/>
  <c r="AY974" i="1"/>
  <c r="AY972" i="1"/>
  <c r="AZ970" i="1"/>
  <c r="AZ971" i="1"/>
  <c r="AX971" i="1"/>
  <c r="AZ602" i="1"/>
  <c r="AW599" i="1"/>
  <c r="AY599" i="1"/>
  <c r="AY197" i="1"/>
  <c r="AY200" i="1"/>
  <c r="AW200" i="1"/>
  <c r="AW197" i="1"/>
  <c r="AZ300" i="1"/>
  <c r="BA302" i="1"/>
  <c r="BA299" i="1"/>
  <c r="AX395" i="1"/>
  <c r="AZ395" i="1"/>
  <c r="AY396" i="1"/>
  <c r="AY869" i="1"/>
  <c r="AX869" i="1"/>
  <c r="AW872" i="1"/>
  <c r="AY871" i="1"/>
  <c r="AY230" i="1"/>
  <c r="AY228" i="1"/>
  <c r="AW230" i="1"/>
  <c r="AY583" i="1"/>
  <c r="AY581" i="1"/>
  <c r="AW581" i="1"/>
  <c r="AX842" i="1"/>
  <c r="AX841" i="1"/>
  <c r="AW838" i="1"/>
  <c r="AW522" i="1"/>
  <c r="AW520" i="1"/>
  <c r="BA520" i="1"/>
  <c r="BA641" i="1"/>
  <c r="AY642" i="1"/>
  <c r="AX641" i="1"/>
  <c r="AX668" i="1"/>
  <c r="AY667" i="1"/>
  <c r="AZ665" i="1"/>
  <c r="BA532" i="1"/>
  <c r="AW533" i="1"/>
  <c r="AY533" i="1"/>
  <c r="AW911" i="1"/>
  <c r="AX913" i="1"/>
  <c r="AY914" i="1"/>
  <c r="AX601" i="1"/>
  <c r="AY842" i="1"/>
  <c r="AZ842" i="1"/>
  <c r="AY838" i="1"/>
  <c r="AX521" i="1"/>
  <c r="AY523" i="1"/>
  <c r="AZ520" i="1"/>
  <c r="AZ641" i="1"/>
  <c r="AZ642" i="1"/>
  <c r="AZ640" i="1"/>
  <c r="AX664" i="1"/>
  <c r="AX665" i="1"/>
  <c r="BA667" i="1"/>
  <c r="AX536" i="1"/>
  <c r="BA536" i="1"/>
  <c r="AX532" i="1"/>
  <c r="BA914" i="1"/>
  <c r="BA912" i="1"/>
  <c r="AX912" i="1"/>
  <c r="AY308" i="1"/>
  <c r="AY304" i="1"/>
  <c r="AW308" i="1"/>
  <c r="BA305" i="1"/>
  <c r="AX306" i="1"/>
  <c r="BA308" i="1"/>
  <c r="AX307" i="1"/>
  <c r="BA307" i="1"/>
  <c r="AX308" i="1"/>
  <c r="AZ304" i="1"/>
  <c r="AW305" i="1"/>
  <c r="AZ307" i="1"/>
  <c r="BA304" i="1"/>
  <c r="AW306" i="1"/>
  <c r="AY307" i="1"/>
  <c r="AZ308" i="1"/>
  <c r="AX304" i="1"/>
  <c r="AW307" i="1"/>
  <c r="AW304" i="1"/>
  <c r="BA306" i="1"/>
  <c r="AY305" i="1"/>
  <c r="AZ306" i="1"/>
  <c r="AX305" i="1"/>
  <c r="AZ305" i="1"/>
  <c r="AY306" i="1"/>
  <c r="BA564" i="1"/>
  <c r="AZ562" i="1"/>
  <c r="AZ563" i="1"/>
  <c r="AZ565" i="1"/>
  <c r="AZ566" i="1"/>
  <c r="AX564" i="1"/>
  <c r="BA562" i="1"/>
  <c r="AY564" i="1"/>
  <c r="AX566" i="1"/>
  <c r="AX562" i="1"/>
  <c r="AW566" i="1"/>
  <c r="AW564" i="1"/>
  <c r="AX565" i="1"/>
  <c r="AW563" i="1"/>
  <c r="AY562" i="1"/>
  <c r="AW565" i="1"/>
  <c r="BA565" i="1"/>
  <c r="AY566" i="1"/>
  <c r="AW562" i="1"/>
  <c r="AX563" i="1"/>
  <c r="AZ564" i="1"/>
  <c r="AY565" i="1"/>
  <c r="BA566" i="1"/>
  <c r="AY563" i="1"/>
  <c r="BA563" i="1"/>
  <c r="AY773" i="1"/>
  <c r="AZ775" i="1"/>
  <c r="AY772" i="1"/>
  <c r="AY776" i="1"/>
  <c r="AW772" i="1"/>
  <c r="AW776" i="1"/>
  <c r="BA774" i="1"/>
  <c r="AZ774" i="1"/>
  <c r="BA772" i="1"/>
  <c r="AY775" i="1"/>
  <c r="AX773" i="1"/>
  <c r="AX774" i="1"/>
  <c r="AY774" i="1"/>
  <c r="BA773" i="1"/>
  <c r="AX775" i="1"/>
  <c r="AZ773" i="1"/>
  <c r="AX772" i="1"/>
  <c r="AZ772" i="1"/>
  <c r="BA776" i="1"/>
  <c r="AZ776" i="1"/>
  <c r="AX776" i="1"/>
  <c r="AW773" i="1"/>
  <c r="AW775" i="1"/>
  <c r="AW774" i="1"/>
  <c r="BA775" i="1"/>
  <c r="BA673" i="1"/>
  <c r="AZ671" i="1"/>
  <c r="AW674" i="1"/>
  <c r="AW671" i="1"/>
  <c r="AW672" i="1"/>
  <c r="AY671" i="1"/>
  <c r="AZ672" i="1"/>
  <c r="AZ670" i="1"/>
  <c r="AY674" i="1"/>
  <c r="BA671" i="1"/>
  <c r="AZ673" i="1"/>
  <c r="BA672" i="1"/>
  <c r="AY670" i="1"/>
  <c r="AX671" i="1"/>
  <c r="BA674" i="1"/>
  <c r="AY672" i="1"/>
  <c r="AX673" i="1"/>
  <c r="BA670" i="1"/>
  <c r="AW670" i="1"/>
  <c r="AY673" i="1"/>
  <c r="AZ674" i="1"/>
  <c r="AX670" i="1"/>
  <c r="AX672" i="1"/>
  <c r="AW673" i="1"/>
  <c r="AX674" i="1"/>
  <c r="AX445" i="1"/>
  <c r="BA445" i="1"/>
  <c r="AZ444" i="1"/>
  <c r="AZ443" i="1"/>
  <c r="BA443" i="1"/>
  <c r="AX444" i="1"/>
  <c r="AW442" i="1"/>
  <c r="AZ445" i="1"/>
  <c r="AX443" i="1"/>
  <c r="AW446" i="1"/>
  <c r="AY443" i="1"/>
  <c r="AW443" i="1"/>
  <c r="AY444" i="1"/>
  <c r="BA444" i="1"/>
  <c r="AZ446" i="1"/>
  <c r="BA442" i="1"/>
  <c r="AZ442" i="1"/>
  <c r="AY442" i="1"/>
  <c r="AX446" i="1"/>
  <c r="AY445" i="1"/>
  <c r="AY446" i="1"/>
  <c r="BA446" i="1"/>
  <c r="AW444" i="1"/>
  <c r="AW445" i="1"/>
  <c r="AX442" i="1"/>
  <c r="AZ875" i="1"/>
  <c r="AY877" i="1"/>
  <c r="AZ876" i="1"/>
  <c r="AW877" i="1"/>
  <c r="BA876" i="1"/>
  <c r="BA875" i="1"/>
  <c r="AW875" i="1"/>
  <c r="AX877" i="1"/>
  <c r="BA877" i="1"/>
  <c r="AY875" i="1"/>
  <c r="AW876" i="1"/>
  <c r="AZ878" i="1"/>
  <c r="AX875" i="1"/>
  <c r="AW878" i="1"/>
  <c r="AZ877" i="1"/>
  <c r="AX874" i="1"/>
  <c r="BA874" i="1"/>
  <c r="BA878" i="1"/>
  <c r="AZ874" i="1"/>
  <c r="AW874" i="1"/>
  <c r="AY876" i="1"/>
  <c r="AX878" i="1"/>
  <c r="AX876" i="1"/>
  <c r="AY878" i="1"/>
  <c r="AY874" i="1"/>
  <c r="AZ588" i="1"/>
  <c r="AY588" i="1"/>
  <c r="AY589" i="1"/>
  <c r="AY590" i="1"/>
  <c r="AZ586" i="1"/>
  <c r="AX588" i="1"/>
  <c r="BA586" i="1"/>
  <c r="BA588" i="1"/>
  <c r="BA589" i="1"/>
  <c r="AZ590" i="1"/>
  <c r="AX587" i="1"/>
  <c r="AZ587" i="1"/>
  <c r="BA587" i="1"/>
  <c r="AZ589" i="1"/>
  <c r="AX589" i="1"/>
  <c r="AX590" i="1"/>
  <c r="AW588" i="1"/>
  <c r="AX586" i="1"/>
  <c r="AY587" i="1"/>
  <c r="AY586" i="1"/>
  <c r="AW589" i="1"/>
  <c r="AW590" i="1"/>
  <c r="BA590" i="1"/>
  <c r="AW586" i="1"/>
  <c r="AW587" i="1"/>
  <c r="AX845" i="1"/>
  <c r="BA845" i="1"/>
  <c r="AY844" i="1"/>
  <c r="AX848" i="1"/>
  <c r="AW844" i="1"/>
  <c r="AY847" i="1"/>
  <c r="AZ844" i="1"/>
  <c r="AW848" i="1"/>
  <c r="AW847" i="1"/>
  <c r="AW846" i="1"/>
  <c r="BA848" i="1"/>
  <c r="AZ845" i="1"/>
  <c r="AX844" i="1"/>
  <c r="AY845" i="1"/>
  <c r="AZ847" i="1"/>
  <c r="AZ846" i="1"/>
  <c r="AW845" i="1"/>
  <c r="AY848" i="1"/>
  <c r="BA844" i="1"/>
  <c r="BA846" i="1"/>
  <c r="AZ848" i="1"/>
  <c r="AY846" i="1"/>
  <c r="AX847" i="1"/>
  <c r="BA847" i="1"/>
  <c r="AX846" i="1"/>
  <c r="AZ598" i="1"/>
  <c r="AY600" i="1"/>
  <c r="BA600" i="1"/>
  <c r="AZ301" i="1"/>
  <c r="BA300" i="1"/>
  <c r="AW299" i="1"/>
  <c r="AY299" i="1"/>
  <c r="AZ397" i="1"/>
  <c r="BA395" i="1"/>
  <c r="AW395" i="1"/>
  <c r="AY868" i="1"/>
  <c r="AY870" i="1"/>
  <c r="AX868" i="1"/>
  <c r="AY226" i="1"/>
  <c r="AW226" i="1"/>
  <c r="BA227" i="1"/>
  <c r="AX582" i="1"/>
  <c r="AZ582" i="1"/>
  <c r="AW584" i="1"/>
  <c r="AW842" i="1"/>
  <c r="AY839" i="1"/>
  <c r="AZ840" i="1"/>
  <c r="AX838" i="1"/>
  <c r="AX520" i="1"/>
  <c r="AY522" i="1"/>
  <c r="AW521" i="1"/>
  <c r="AY644" i="1"/>
  <c r="BA643" i="1"/>
  <c r="AZ643" i="1"/>
  <c r="AW668" i="1"/>
  <c r="AZ668" i="1"/>
  <c r="AW665" i="1"/>
  <c r="AZ532" i="1"/>
  <c r="AW535" i="1"/>
  <c r="AY536" i="1"/>
  <c r="AX910" i="1"/>
  <c r="AZ910" i="1"/>
  <c r="AW912" i="1"/>
  <c r="AW716" i="1"/>
  <c r="AY713" i="1"/>
  <c r="AY716" i="1"/>
  <c r="AW714" i="1"/>
  <c r="AY714" i="1"/>
  <c r="AY715" i="1"/>
  <c r="AX714" i="1"/>
  <c r="BA712" i="1"/>
  <c r="AX713" i="1"/>
  <c r="AX712" i="1"/>
  <c r="BA716" i="1"/>
  <c r="BA714" i="1"/>
  <c r="BA715" i="1"/>
  <c r="AX715" i="1"/>
  <c r="AZ712" i="1"/>
  <c r="BA713" i="1"/>
  <c r="AZ713" i="1"/>
  <c r="AZ716" i="1"/>
  <c r="AX716" i="1"/>
  <c r="AW712" i="1"/>
  <c r="AZ714" i="1"/>
  <c r="AW713" i="1"/>
  <c r="AZ715" i="1"/>
  <c r="AY712" i="1"/>
  <c r="AW715" i="1"/>
  <c r="BA1008" i="1"/>
  <c r="BA1009" i="1"/>
  <c r="AW1008" i="1"/>
  <c r="AW1007" i="1"/>
  <c r="AW1006" i="1"/>
  <c r="AZ1009" i="1"/>
  <c r="BA1006" i="1"/>
  <c r="AY1006" i="1"/>
  <c r="AX1008" i="1"/>
  <c r="AX1006" i="1"/>
  <c r="AY1010" i="1"/>
  <c r="AZ1006" i="1"/>
  <c r="AZ1010" i="1"/>
  <c r="AX1007" i="1"/>
  <c r="AX1009" i="1"/>
  <c r="AY1009" i="1"/>
  <c r="AX1010" i="1"/>
  <c r="AW1009" i="1"/>
  <c r="BA1007" i="1"/>
  <c r="AZ1008" i="1"/>
  <c r="BA1010" i="1"/>
  <c r="AW1010" i="1"/>
  <c r="AZ1007" i="1"/>
  <c r="AY1008" i="1"/>
  <c r="AY1007" i="1"/>
  <c r="AY601" i="1"/>
  <c r="AZ433" i="1"/>
  <c r="AX433" i="1"/>
  <c r="AZ430" i="1"/>
  <c r="AZ431" i="1"/>
  <c r="AY434" i="1"/>
  <c r="BA430" i="1"/>
  <c r="AW434" i="1"/>
  <c r="BA432" i="1"/>
  <c r="AX434" i="1"/>
  <c r="BA433" i="1"/>
  <c r="AY431" i="1"/>
  <c r="BA434" i="1"/>
  <c r="BA431" i="1"/>
  <c r="AW433" i="1"/>
  <c r="AX432" i="1"/>
  <c r="AW430" i="1"/>
  <c r="AW432" i="1"/>
  <c r="AZ434" i="1"/>
  <c r="AY430" i="1"/>
  <c r="AX430" i="1"/>
  <c r="AX431" i="1"/>
  <c r="AZ432" i="1"/>
  <c r="AY433" i="1"/>
  <c r="AY432" i="1"/>
  <c r="AW431" i="1"/>
  <c r="AX146" i="1"/>
  <c r="AZ142" i="1"/>
  <c r="AY146" i="1"/>
  <c r="AZ144" i="1"/>
  <c r="AY145" i="1"/>
  <c r="AZ145" i="1"/>
  <c r="AW143" i="1"/>
  <c r="BA143" i="1"/>
  <c r="BA144" i="1"/>
  <c r="AW146" i="1"/>
  <c r="AX142" i="1"/>
  <c r="AW144" i="1"/>
  <c r="AY144" i="1"/>
  <c r="BA146" i="1"/>
  <c r="AX143" i="1"/>
  <c r="AZ146" i="1"/>
  <c r="BA142" i="1"/>
  <c r="AX145" i="1"/>
  <c r="AY142" i="1"/>
  <c r="AW145" i="1"/>
  <c r="BA145" i="1"/>
  <c r="AZ143" i="1"/>
  <c r="AY143" i="1"/>
  <c r="AX144" i="1"/>
  <c r="AW142" i="1"/>
  <c r="AX572" i="1"/>
  <c r="AW572" i="1"/>
  <c r="AY570" i="1"/>
  <c r="AZ570" i="1"/>
  <c r="AX569" i="1"/>
  <c r="AX570" i="1"/>
  <c r="AW569" i="1"/>
  <c r="AZ571" i="1"/>
  <c r="AZ572" i="1"/>
  <c r="BA572" i="1"/>
  <c r="BA568" i="1"/>
  <c r="AW570" i="1"/>
  <c r="BA570" i="1"/>
  <c r="AX571" i="1"/>
  <c r="AY572" i="1"/>
  <c r="AY571" i="1"/>
  <c r="AZ568" i="1"/>
  <c r="AY568" i="1"/>
  <c r="AY569" i="1"/>
  <c r="BA569" i="1"/>
  <c r="BA571" i="1"/>
  <c r="AW571" i="1"/>
  <c r="AX568" i="1"/>
  <c r="AZ569" i="1"/>
  <c r="AW568" i="1"/>
  <c r="BA718" i="1"/>
  <c r="BA719" i="1"/>
  <c r="AY720" i="1"/>
  <c r="AZ722" i="1"/>
  <c r="AX722" i="1"/>
  <c r="AW719" i="1"/>
  <c r="AZ720" i="1"/>
  <c r="AY721" i="1"/>
  <c r="BA721" i="1"/>
  <c r="AY718" i="1"/>
  <c r="AX718" i="1"/>
  <c r="AX720" i="1"/>
  <c r="AW720" i="1"/>
  <c r="AY722" i="1"/>
  <c r="AZ718" i="1"/>
  <c r="AW718" i="1"/>
  <c r="AX719" i="1"/>
  <c r="AW721" i="1"/>
  <c r="AW722" i="1"/>
  <c r="AY719" i="1"/>
  <c r="AZ721" i="1"/>
  <c r="BA720" i="1"/>
  <c r="AZ719" i="1"/>
  <c r="BA722" i="1"/>
  <c r="AX721" i="1"/>
  <c r="BA938" i="1"/>
  <c r="AW935" i="1"/>
  <c r="AZ936" i="1"/>
  <c r="AX937" i="1"/>
  <c r="AZ937" i="1"/>
  <c r="AW936" i="1"/>
  <c r="AZ935" i="1"/>
  <c r="BA934" i="1"/>
  <c r="AX936" i="1"/>
  <c r="AW934" i="1"/>
  <c r="AY936" i="1"/>
  <c r="AX935" i="1"/>
  <c r="AZ938" i="1"/>
  <c r="AY938" i="1"/>
  <c r="AY934" i="1"/>
  <c r="AY937" i="1"/>
  <c r="AW937" i="1"/>
  <c r="AZ934" i="1"/>
  <c r="AX938" i="1"/>
  <c r="BA935" i="1"/>
  <c r="AY935" i="1"/>
  <c r="AW938" i="1"/>
  <c r="AX934" i="1"/>
  <c r="BA937" i="1"/>
  <c r="BA936" i="1"/>
  <c r="AX1016" i="1"/>
  <c r="AZ1012" i="1"/>
  <c r="AW1015" i="1"/>
  <c r="BA1013" i="1"/>
  <c r="AZ1014" i="1"/>
  <c r="AZ1015" i="1"/>
  <c r="BA1014" i="1"/>
  <c r="AW1013" i="1"/>
  <c r="AW1014" i="1"/>
  <c r="AZ1013" i="1"/>
  <c r="AW1016" i="1"/>
  <c r="AY1012" i="1"/>
  <c r="AX1012" i="1"/>
  <c r="AY1014" i="1"/>
  <c r="AZ1016" i="1"/>
  <c r="AW1012" i="1"/>
  <c r="BA1012" i="1"/>
  <c r="AY1013" i="1"/>
  <c r="AY1015" i="1"/>
  <c r="BA1015" i="1"/>
  <c r="AY1016" i="1"/>
  <c r="BA1016" i="1"/>
  <c r="AX1014" i="1"/>
  <c r="AX1013" i="1"/>
  <c r="AX1015" i="1"/>
  <c r="AZ288" i="1"/>
  <c r="AW286" i="1"/>
  <c r="AW290" i="1"/>
  <c r="AY290" i="1"/>
  <c r="AY286" i="1"/>
  <c r="BA290" i="1"/>
  <c r="BA287" i="1"/>
  <c r="BA289" i="1"/>
  <c r="AY287" i="1"/>
  <c r="AX286" i="1"/>
  <c r="AZ286" i="1"/>
  <c r="BA286" i="1"/>
  <c r="BA288" i="1"/>
  <c r="AX289" i="1"/>
  <c r="AX287" i="1"/>
  <c r="AW289" i="1"/>
  <c r="AX290" i="1"/>
  <c r="AY288" i="1"/>
  <c r="AW287" i="1"/>
  <c r="AX288" i="1"/>
  <c r="AZ289" i="1"/>
  <c r="AZ287" i="1"/>
  <c r="AY289" i="1"/>
  <c r="AW288" i="1"/>
  <c r="AZ290" i="1"/>
  <c r="BA526" i="1"/>
  <c r="AX530" i="1"/>
  <c r="AW529" i="1"/>
  <c r="AZ527" i="1"/>
  <c r="AZ528" i="1"/>
  <c r="AY529" i="1"/>
  <c r="AY527" i="1"/>
  <c r="AZ526" i="1"/>
  <c r="AZ530" i="1"/>
  <c r="BA528" i="1"/>
  <c r="BA530" i="1"/>
  <c r="AY526" i="1"/>
  <c r="AX528" i="1"/>
  <c r="AX529" i="1"/>
  <c r="AY530" i="1"/>
  <c r="AW528" i="1"/>
  <c r="AW526" i="1"/>
  <c r="BA527" i="1"/>
  <c r="AX526" i="1"/>
  <c r="AW530" i="1"/>
  <c r="AX527" i="1"/>
  <c r="AY528" i="1"/>
  <c r="BA529" i="1"/>
  <c r="AZ529" i="1"/>
  <c r="AW527" i="1"/>
  <c r="AX835" i="1"/>
  <c r="AY836" i="1"/>
  <c r="AW834" i="1"/>
  <c r="AZ833" i="1"/>
  <c r="AZ834" i="1"/>
  <c r="BA833" i="1"/>
  <c r="AW832" i="1"/>
  <c r="BA832" i="1"/>
  <c r="AX833" i="1"/>
  <c r="AY835" i="1"/>
  <c r="BA835" i="1"/>
  <c r="AX836" i="1"/>
  <c r="AY833" i="1"/>
  <c r="AZ832" i="1"/>
  <c r="AY832" i="1"/>
  <c r="AZ836" i="1"/>
  <c r="AX834" i="1"/>
  <c r="AW836" i="1"/>
  <c r="BA834" i="1"/>
  <c r="AW835" i="1"/>
  <c r="AX832" i="1"/>
  <c r="BA836" i="1"/>
  <c r="AW833" i="1"/>
  <c r="AY834" i="1"/>
  <c r="AZ835" i="1"/>
  <c r="AY542" i="1"/>
  <c r="AW538" i="1"/>
  <c r="AY540" i="1"/>
  <c r="BA538" i="1"/>
  <c r="AZ541" i="1"/>
  <c r="AY541" i="1"/>
  <c r="AZ542" i="1"/>
  <c r="AW540" i="1"/>
  <c r="AZ538" i="1"/>
  <c r="AZ539" i="1"/>
  <c r="AX540" i="1"/>
  <c r="AZ540" i="1"/>
  <c r="BA541" i="1"/>
  <c r="AX542" i="1"/>
  <c r="AY539" i="1"/>
  <c r="AX541" i="1"/>
  <c r="AW539" i="1"/>
  <c r="AW541" i="1"/>
  <c r="AX538" i="1"/>
  <c r="BA540" i="1"/>
  <c r="BA542" i="1"/>
  <c r="AX539" i="1"/>
  <c r="BA539" i="1"/>
  <c r="AY538" i="1"/>
  <c r="AW542" i="1"/>
  <c r="AX598" i="1"/>
  <c r="AW600" i="1"/>
  <c r="AX602" i="1"/>
  <c r="AW199" i="1"/>
  <c r="AX199" i="1"/>
  <c r="AX196" i="1"/>
  <c r="AX300" i="1"/>
  <c r="AW298" i="1"/>
  <c r="AX298" i="1"/>
  <c r="AW396" i="1"/>
  <c r="AY394" i="1"/>
  <c r="AW398" i="1"/>
  <c r="AZ870" i="1"/>
  <c r="BA872" i="1"/>
  <c r="AZ872" i="1"/>
  <c r="AY227" i="1"/>
  <c r="BA228" i="1"/>
  <c r="AZ228" i="1"/>
  <c r="AW580" i="1"/>
  <c r="AZ584" i="1"/>
  <c r="AY582" i="1"/>
  <c r="BA840" i="1"/>
  <c r="BA838" i="1"/>
  <c r="AW839" i="1"/>
  <c r="BA524" i="1"/>
  <c r="AY520" i="1"/>
  <c r="AZ521" i="1"/>
  <c r="AY643" i="1"/>
  <c r="AW643" i="1"/>
  <c r="AX643" i="1"/>
  <c r="BA666" i="1"/>
  <c r="AZ664" i="1"/>
  <c r="AX667" i="1"/>
  <c r="AY532" i="1"/>
  <c r="AZ533" i="1"/>
  <c r="AX535" i="1"/>
  <c r="BA534" i="1"/>
  <c r="AZ912" i="1"/>
  <c r="AY913" i="1"/>
  <c r="AW913" i="1"/>
  <c r="AZ509" i="1"/>
  <c r="AX509" i="1"/>
  <c r="BA508" i="1"/>
  <c r="AX510" i="1"/>
  <c r="AZ510" i="1"/>
  <c r="AX508" i="1"/>
  <c r="AZ508" i="1"/>
  <c r="AY508" i="1"/>
  <c r="AW512" i="1"/>
  <c r="AZ512" i="1"/>
  <c r="AW510" i="1"/>
  <c r="AY511" i="1"/>
  <c r="AW511" i="1"/>
  <c r="AY512" i="1"/>
  <c r="BA510" i="1"/>
  <c r="AZ511" i="1"/>
  <c r="AX512" i="1"/>
  <c r="AW509" i="1"/>
  <c r="AY510" i="1"/>
  <c r="AW508" i="1"/>
  <c r="BA511" i="1"/>
  <c r="AY509" i="1"/>
  <c r="BA512" i="1"/>
  <c r="BA509" i="1"/>
  <c r="AX511" i="1"/>
  <c r="AW769" i="1"/>
  <c r="AW767" i="1"/>
  <c r="AW770" i="1"/>
  <c r="BA770" i="1"/>
  <c r="AX770" i="1"/>
  <c r="AX766" i="1"/>
  <c r="AZ770" i="1"/>
  <c r="AY766" i="1"/>
  <c r="AY767" i="1"/>
  <c r="AY769" i="1"/>
  <c r="BA768" i="1"/>
  <c r="AZ768" i="1"/>
  <c r="AZ766" i="1"/>
  <c r="AW766" i="1"/>
  <c r="AZ769" i="1"/>
  <c r="BA767" i="1"/>
  <c r="AX768" i="1"/>
  <c r="AW768" i="1"/>
  <c r="AX767" i="1"/>
  <c r="AY768" i="1"/>
  <c r="AX769" i="1"/>
  <c r="AY770" i="1"/>
  <c r="BA766" i="1"/>
  <c r="AZ767" i="1"/>
  <c r="BA769" i="1"/>
  <c r="AY1043" i="1"/>
  <c r="BA1045" i="1"/>
  <c r="BA1042" i="1"/>
  <c r="AY1046" i="1"/>
  <c r="AZ1045" i="1"/>
  <c r="AX1042" i="1"/>
  <c r="BA1046" i="1"/>
  <c r="BA1044" i="1"/>
  <c r="AY1045" i="1"/>
  <c r="AX1044" i="1"/>
  <c r="AX1045" i="1"/>
  <c r="AX1043" i="1"/>
  <c r="AY1044" i="1"/>
  <c r="AZ1043" i="1"/>
  <c r="AX1046" i="1"/>
  <c r="AW1044" i="1"/>
  <c r="AW1042" i="1"/>
  <c r="AZ1044" i="1"/>
  <c r="BA1043" i="1"/>
  <c r="AZ1046" i="1"/>
  <c r="AW1043" i="1"/>
  <c r="AZ1042" i="1"/>
  <c r="AW1045" i="1"/>
  <c r="AW1046" i="1"/>
  <c r="AY1042" i="1"/>
  <c r="AY602" i="1"/>
  <c r="AW136" i="1"/>
  <c r="AY138" i="1"/>
  <c r="AW139" i="1"/>
  <c r="AY140" i="1"/>
  <c r="BA136" i="1"/>
  <c r="AX138" i="1"/>
  <c r="BA138" i="1"/>
  <c r="AZ139" i="1"/>
  <c r="AY137" i="1"/>
  <c r="AX137" i="1"/>
  <c r="AW138" i="1"/>
  <c r="AZ136" i="1"/>
  <c r="AX140" i="1"/>
  <c r="AY136" i="1"/>
  <c r="AZ140" i="1"/>
  <c r="BA140" i="1"/>
  <c r="AZ138" i="1"/>
  <c r="AY139" i="1"/>
  <c r="BA139" i="1"/>
  <c r="AX139" i="1"/>
  <c r="AW137" i="1"/>
  <c r="BA137" i="1"/>
  <c r="AZ137" i="1"/>
  <c r="AW140" i="1"/>
  <c r="AX136" i="1"/>
  <c r="AX931" i="1"/>
  <c r="AY930" i="1"/>
  <c r="AX930" i="1"/>
  <c r="AZ931" i="1"/>
  <c r="AZ929" i="1"/>
  <c r="AY929" i="1"/>
  <c r="AX929" i="1"/>
  <c r="AW930" i="1"/>
  <c r="AW928" i="1"/>
  <c r="AY932" i="1"/>
  <c r="AY928" i="1"/>
  <c r="BA931" i="1"/>
  <c r="AZ928" i="1"/>
  <c r="AY931" i="1"/>
  <c r="AW929" i="1"/>
  <c r="AX932" i="1"/>
  <c r="BA929" i="1"/>
  <c r="AW931" i="1"/>
  <c r="AW932" i="1"/>
  <c r="AX928" i="1"/>
  <c r="BA928" i="1"/>
  <c r="AZ930" i="1"/>
  <c r="BA932" i="1"/>
  <c r="AZ932" i="1"/>
  <c r="BA930" i="1"/>
  <c r="AW206" i="1"/>
  <c r="AY202" i="1"/>
  <c r="AZ206" i="1"/>
  <c r="BA205" i="1"/>
  <c r="AX202" i="1"/>
  <c r="AY206" i="1"/>
  <c r="AX204" i="1"/>
  <c r="BA206" i="1"/>
  <c r="BA204" i="1"/>
  <c r="AW203" i="1"/>
  <c r="AW204" i="1"/>
  <c r="AW202" i="1"/>
  <c r="AZ204" i="1"/>
  <c r="AZ203" i="1"/>
  <c r="AY204" i="1"/>
  <c r="AW205" i="1"/>
  <c r="BA202" i="1"/>
  <c r="AY203" i="1"/>
  <c r="AZ202" i="1"/>
  <c r="AX203" i="1"/>
  <c r="AZ205" i="1"/>
  <c r="AY205" i="1"/>
  <c r="BA203" i="1"/>
  <c r="AX206" i="1"/>
  <c r="AX205" i="1"/>
  <c r="AZ347" i="1"/>
  <c r="AX347" i="1"/>
  <c r="AY350" i="1"/>
  <c r="AW346" i="1"/>
  <c r="AW349" i="1"/>
  <c r="AX348" i="1"/>
  <c r="AW350" i="1"/>
  <c r="AW347" i="1"/>
  <c r="AX346" i="1"/>
  <c r="AY348" i="1"/>
  <c r="BA348" i="1"/>
  <c r="AX350" i="1"/>
  <c r="BA346" i="1"/>
  <c r="AZ346" i="1"/>
  <c r="AW348" i="1"/>
  <c r="AZ349" i="1"/>
  <c r="AZ350" i="1"/>
  <c r="BA349" i="1"/>
  <c r="BA350" i="1"/>
  <c r="AY347" i="1"/>
  <c r="AZ348" i="1"/>
  <c r="BA347" i="1"/>
  <c r="AX349" i="1"/>
  <c r="AY349" i="1"/>
  <c r="AY346" i="1"/>
  <c r="AY439" i="1"/>
  <c r="AZ436" i="1"/>
  <c r="AY437" i="1"/>
  <c r="BA436" i="1"/>
  <c r="AZ438" i="1"/>
  <c r="AY440" i="1"/>
  <c r="AW439" i="1"/>
  <c r="BA438" i="1"/>
  <c r="BA439" i="1"/>
  <c r="AZ440" i="1"/>
  <c r="AX439" i="1"/>
  <c r="AY438" i="1"/>
  <c r="AW438" i="1"/>
  <c r="BA437" i="1"/>
  <c r="AY436" i="1"/>
  <c r="AZ437" i="1"/>
  <c r="AX436" i="1"/>
  <c r="AX438" i="1"/>
  <c r="AX437" i="1"/>
  <c r="AX440" i="1"/>
  <c r="AW436" i="1"/>
  <c r="AW437" i="1"/>
  <c r="AZ439" i="1"/>
  <c r="BA440" i="1"/>
  <c r="AW440" i="1"/>
  <c r="BA793" i="1"/>
  <c r="AZ791" i="1"/>
  <c r="AZ792" i="1"/>
  <c r="AX792" i="1"/>
  <c r="AZ794" i="1"/>
  <c r="AW793" i="1"/>
  <c r="AY794" i="1"/>
  <c r="AZ790" i="1"/>
  <c r="AX794" i="1"/>
  <c r="AY791" i="1"/>
  <c r="BA792" i="1"/>
  <c r="AY793" i="1"/>
  <c r="AY790" i="1"/>
  <c r="AX791" i="1"/>
  <c r="AW791" i="1"/>
  <c r="AZ793" i="1"/>
  <c r="AW794" i="1"/>
  <c r="BA794" i="1"/>
  <c r="AX790" i="1"/>
  <c r="AY792" i="1"/>
  <c r="AW792" i="1"/>
  <c r="AX793" i="1"/>
  <c r="BA790" i="1"/>
  <c r="BA791" i="1"/>
  <c r="AW790" i="1"/>
  <c r="AZ1021" i="1"/>
  <c r="AY1022" i="1"/>
  <c r="AZ1022" i="1"/>
  <c r="BA1018" i="1"/>
  <c r="BA1019" i="1"/>
  <c r="AW1019" i="1"/>
  <c r="AX1020" i="1"/>
  <c r="AX1019" i="1"/>
  <c r="AZ1018" i="1"/>
  <c r="AW1021" i="1"/>
  <c r="AW1020" i="1"/>
  <c r="AY1019" i="1"/>
  <c r="AY1018" i="1"/>
  <c r="BA1022" i="1"/>
  <c r="AY1021" i="1"/>
  <c r="AW1018" i="1"/>
  <c r="AW1022" i="1"/>
  <c r="AX1018" i="1"/>
  <c r="AX1022" i="1"/>
  <c r="AY1020" i="1"/>
  <c r="BA1020" i="1"/>
  <c r="AX1021" i="1"/>
  <c r="BA1021" i="1"/>
  <c r="AZ1020" i="1"/>
  <c r="AZ1019" i="1"/>
  <c r="AW311" i="1"/>
  <c r="AY314" i="1"/>
  <c r="AY311" i="1"/>
  <c r="AZ313" i="1"/>
  <c r="BA312" i="1"/>
  <c r="AW314" i="1"/>
  <c r="AW312" i="1"/>
  <c r="AX311" i="1"/>
  <c r="BA310" i="1"/>
  <c r="AY310" i="1"/>
  <c r="AW313" i="1"/>
  <c r="BA313" i="1"/>
  <c r="AY313" i="1"/>
  <c r="AY312" i="1"/>
  <c r="AZ310" i="1"/>
  <c r="BA311" i="1"/>
  <c r="AX312" i="1"/>
  <c r="AX313" i="1"/>
  <c r="AX314" i="1"/>
  <c r="AX310" i="1"/>
  <c r="AZ311" i="1"/>
  <c r="AW310" i="1"/>
  <c r="AZ312" i="1"/>
  <c r="AZ314" i="1"/>
  <c r="BA314" i="1"/>
  <c r="AW744" i="1"/>
  <c r="BA744" i="1"/>
  <c r="AZ745" i="1"/>
  <c r="AZ746" i="1"/>
  <c r="AW742" i="1"/>
  <c r="BA742" i="1"/>
  <c r="AZ744" i="1"/>
  <c r="AW745" i="1"/>
  <c r="AW746" i="1"/>
  <c r="AY746" i="1"/>
  <c r="AY743" i="1"/>
  <c r="BA743" i="1"/>
  <c r="AY744" i="1"/>
  <c r="BA745" i="1"/>
  <c r="AY745" i="1"/>
  <c r="AX742" i="1"/>
  <c r="AX744" i="1"/>
  <c r="AX743" i="1"/>
  <c r="AY742" i="1"/>
  <c r="AZ742" i="1"/>
  <c r="AX745" i="1"/>
  <c r="BA746" i="1"/>
  <c r="AX746" i="1"/>
  <c r="AW743" i="1"/>
  <c r="AZ743" i="1"/>
  <c r="BA602" i="1"/>
  <c r="BA601" i="1"/>
  <c r="AW598" i="1"/>
  <c r="AZ199" i="1"/>
  <c r="BA196" i="1"/>
  <c r="AX299" i="1"/>
  <c r="AZ299" i="1"/>
  <c r="BA301" i="1"/>
  <c r="BA394" i="1"/>
  <c r="AY395" i="1"/>
  <c r="BA396" i="1"/>
  <c r="AX872" i="1"/>
  <c r="BA870" i="1"/>
  <c r="AW869" i="1"/>
  <c r="AW227" i="1"/>
  <c r="AZ230" i="1"/>
  <c r="AX230" i="1"/>
  <c r="BA230" i="1"/>
  <c r="BA581" i="1"/>
  <c r="BA580" i="1"/>
  <c r="AW583" i="1"/>
  <c r="AW840" i="1"/>
  <c r="AX839" i="1"/>
  <c r="AZ839" i="1"/>
  <c r="AX523" i="1"/>
  <c r="AX522" i="1"/>
  <c r="AZ523" i="1"/>
  <c r="AW642" i="1"/>
  <c r="AZ644" i="1"/>
  <c r="BA644" i="1"/>
  <c r="AY665" i="1"/>
  <c r="AW666" i="1"/>
  <c r="BA664" i="1"/>
  <c r="BA533" i="1"/>
  <c r="AX534" i="1"/>
  <c r="AY534" i="1"/>
  <c r="BA911" i="1"/>
  <c r="AX911" i="1"/>
  <c r="BA913" i="1"/>
  <c r="AW914" i="1"/>
  <c r="AW736" i="1"/>
  <c r="AY736" i="1"/>
  <c r="AW737" i="1"/>
  <c r="AW740" i="1"/>
  <c r="AX740" i="1"/>
  <c r="AX738" i="1"/>
  <c r="AY738" i="1"/>
  <c r="AW738" i="1"/>
  <c r="AX737" i="1"/>
  <c r="BA736" i="1"/>
  <c r="BA739" i="1"/>
  <c r="AY740" i="1"/>
  <c r="BA738" i="1"/>
  <c r="BA737" i="1"/>
  <c r="AY739" i="1"/>
  <c r="BA740" i="1"/>
  <c r="AZ736" i="1"/>
  <c r="AZ739" i="1"/>
  <c r="AX736" i="1"/>
  <c r="AX739" i="1"/>
  <c r="AZ740" i="1"/>
  <c r="AY737" i="1"/>
  <c r="AZ737" i="1"/>
  <c r="AZ738" i="1"/>
  <c r="AW739" i="1"/>
  <c r="AZ601" i="1"/>
  <c r="AZ838" i="1"/>
  <c r="AW841" i="1"/>
  <c r="AZ841" i="1"/>
  <c r="AZ524" i="1"/>
  <c r="BA521" i="1"/>
  <c r="AW524" i="1"/>
  <c r="AZ522" i="1"/>
  <c r="AY640" i="1"/>
  <c r="AX644" i="1"/>
  <c r="AW640" i="1"/>
  <c r="BA665" i="1"/>
  <c r="AW664" i="1"/>
  <c r="AZ666" i="1"/>
  <c r="AY535" i="1"/>
  <c r="AW532" i="1"/>
  <c r="AZ536" i="1"/>
  <c r="AY912" i="1"/>
  <c r="AY910" i="1"/>
  <c r="AW910" i="1"/>
  <c r="BA389" i="1"/>
  <c r="AW390" i="1"/>
  <c r="BA392" i="1"/>
  <c r="AW389" i="1"/>
  <c r="AY388" i="1"/>
  <c r="BA391" i="1"/>
  <c r="AY391" i="1"/>
  <c r="AZ388" i="1"/>
  <c r="AX389" i="1"/>
  <c r="AX388" i="1"/>
  <c r="AW391" i="1"/>
  <c r="AZ391" i="1"/>
  <c r="AX392" i="1"/>
  <c r="BA390" i="1"/>
  <c r="BA388" i="1"/>
  <c r="AZ390" i="1"/>
  <c r="AW388" i="1"/>
  <c r="AY392" i="1"/>
  <c r="AY390" i="1"/>
  <c r="AX390" i="1"/>
  <c r="AZ389" i="1"/>
  <c r="AW392" i="1"/>
  <c r="AZ392" i="1"/>
  <c r="AX391" i="1"/>
  <c r="AY389" i="1"/>
  <c r="AX779" i="1"/>
  <c r="BA779" i="1"/>
  <c r="AW782" i="1"/>
  <c r="AX781" i="1"/>
  <c r="AW779" i="1"/>
  <c r="AY778" i="1"/>
  <c r="AZ779" i="1"/>
  <c r="AY781" i="1"/>
  <c r="AZ781" i="1"/>
  <c r="BA780" i="1"/>
  <c r="AW780" i="1"/>
  <c r="AX780" i="1"/>
  <c r="AY782" i="1"/>
  <c r="AW781" i="1"/>
  <c r="AX782" i="1"/>
  <c r="AY780" i="1"/>
  <c r="AZ780" i="1"/>
  <c r="BA778" i="1"/>
  <c r="AZ778" i="1"/>
  <c r="AZ782" i="1"/>
  <c r="AY779" i="1"/>
  <c r="BA782" i="1"/>
  <c r="BA781" i="1"/>
  <c r="AW778" i="1"/>
  <c r="AX778" i="1"/>
  <c r="AY598" i="1"/>
  <c r="AZ217" i="1"/>
  <c r="AY217" i="1"/>
  <c r="BA218" i="1"/>
  <c r="BA214" i="1"/>
  <c r="AY218" i="1"/>
  <c r="BA215" i="1"/>
  <c r="BA216" i="1"/>
  <c r="AW218" i="1"/>
  <c r="AX214" i="1"/>
  <c r="AX215" i="1"/>
  <c r="AX216" i="1"/>
  <c r="AX217" i="1"/>
  <c r="AZ218" i="1"/>
  <c r="AZ214" i="1"/>
  <c r="AZ215" i="1"/>
  <c r="AZ216" i="1"/>
  <c r="BA217" i="1"/>
  <c r="AW214" i="1"/>
  <c r="AW215" i="1"/>
  <c r="AW216" i="1"/>
  <c r="AW217" i="1"/>
  <c r="AX218" i="1"/>
  <c r="AY214" i="1"/>
  <c r="AY215" i="1"/>
  <c r="AY216" i="1"/>
  <c r="AY966" i="1"/>
  <c r="AY968" i="1"/>
  <c r="AX967" i="1"/>
  <c r="BA964" i="1"/>
  <c r="AZ965" i="1"/>
  <c r="BA966" i="1"/>
  <c r="BA967" i="1"/>
  <c r="AX968" i="1"/>
  <c r="AZ966" i="1"/>
  <c r="AX966" i="1"/>
  <c r="AY965" i="1"/>
  <c r="AX965" i="1"/>
  <c r="AZ964" i="1"/>
  <c r="AW967" i="1"/>
  <c r="BA968" i="1"/>
  <c r="AZ967" i="1"/>
  <c r="AX964" i="1"/>
  <c r="AY967" i="1"/>
  <c r="AW966" i="1"/>
  <c r="AZ968" i="1"/>
  <c r="BA965" i="1"/>
  <c r="AW968" i="1"/>
  <c r="AY964" i="1"/>
  <c r="AW964" i="1"/>
  <c r="AW965" i="1"/>
  <c r="BA458" i="1"/>
  <c r="AW454" i="1"/>
  <c r="BA457" i="1"/>
  <c r="AZ456" i="1"/>
  <c r="AY457" i="1"/>
  <c r="AX457" i="1"/>
  <c r="AY458" i="1"/>
  <c r="AZ454" i="1"/>
  <c r="AY455" i="1"/>
  <c r="AW457" i="1"/>
  <c r="BA456" i="1"/>
  <c r="AZ458" i="1"/>
  <c r="BA455" i="1"/>
  <c r="AX455" i="1"/>
  <c r="AY456" i="1"/>
  <c r="AZ455" i="1"/>
  <c r="AZ457" i="1"/>
  <c r="AX454" i="1"/>
  <c r="AW455" i="1"/>
  <c r="AW456" i="1"/>
  <c r="AX458" i="1"/>
  <c r="BA454" i="1"/>
  <c r="AY454" i="1"/>
  <c r="AX456" i="1"/>
  <c r="AW458" i="1"/>
  <c r="AU472" i="1"/>
  <c r="AY473" i="1"/>
  <c r="AW474" i="1"/>
  <c r="BA473" i="1"/>
  <c r="BA476" i="1"/>
  <c r="AW472" i="1"/>
  <c r="AZ473" i="1"/>
  <c r="AZ474" i="1"/>
  <c r="AY475" i="1"/>
  <c r="AW473" i="1"/>
  <c r="BA475" i="1"/>
  <c r="AY472" i="1"/>
  <c r="AX473" i="1"/>
  <c r="BA472" i="1"/>
  <c r="AX474" i="1"/>
  <c r="AY476" i="1"/>
  <c r="AW476" i="1"/>
  <c r="AZ472" i="1"/>
  <c r="AY474" i="1"/>
  <c r="AZ475" i="1"/>
  <c r="AZ476" i="1"/>
  <c r="AX472" i="1"/>
  <c r="AX475" i="1"/>
  <c r="AW475" i="1"/>
  <c r="AX476" i="1"/>
  <c r="BA474" i="1"/>
  <c r="AX889" i="1"/>
  <c r="AY888" i="1"/>
  <c r="AY890" i="1"/>
  <c r="AZ887" i="1"/>
  <c r="AW890" i="1"/>
  <c r="AX890" i="1"/>
  <c r="AW886" i="1"/>
  <c r="AX887" i="1"/>
  <c r="AZ889" i="1"/>
  <c r="AZ890" i="1"/>
  <c r="BA889" i="1"/>
  <c r="AW887" i="1"/>
  <c r="AY889" i="1"/>
  <c r="AW889" i="1"/>
  <c r="BA888" i="1"/>
  <c r="AZ886" i="1"/>
  <c r="BA887" i="1"/>
  <c r="AY887" i="1"/>
  <c r="AX888" i="1"/>
  <c r="AX886" i="1"/>
  <c r="AZ888" i="1"/>
  <c r="AW888" i="1"/>
  <c r="BA890" i="1"/>
  <c r="AY886" i="1"/>
  <c r="BA886" i="1"/>
  <c r="BA980" i="1"/>
  <c r="AW979" i="1"/>
  <c r="AW980" i="1"/>
  <c r="AX979" i="1"/>
  <c r="BA976" i="1"/>
  <c r="BA978" i="1"/>
  <c r="AZ979" i="1"/>
  <c r="AZ977" i="1"/>
  <c r="AZ978" i="1"/>
  <c r="AY978" i="1"/>
  <c r="AW978" i="1"/>
  <c r="AW976" i="1"/>
  <c r="AX977" i="1"/>
  <c r="AY976" i="1"/>
  <c r="AY980" i="1"/>
  <c r="AW977" i="1"/>
  <c r="AY979" i="1"/>
  <c r="AX978" i="1"/>
  <c r="AZ980" i="1"/>
  <c r="BA977" i="1"/>
  <c r="AX980" i="1"/>
  <c r="AZ976" i="1"/>
  <c r="AX976" i="1"/>
  <c r="AY977" i="1"/>
  <c r="BA979" i="1"/>
  <c r="AX982" i="1"/>
  <c r="AY986" i="1"/>
  <c r="AW986" i="1"/>
  <c r="BA986" i="1"/>
  <c r="AX984" i="1"/>
  <c r="AY982" i="1"/>
  <c r="AX985" i="1"/>
  <c r="AX986" i="1"/>
  <c r="BA985" i="1"/>
  <c r="AZ983" i="1"/>
  <c r="AW984" i="1"/>
  <c r="AZ984" i="1"/>
  <c r="AW982" i="1"/>
  <c r="AZ985" i="1"/>
  <c r="BA984" i="1"/>
  <c r="AZ986" i="1"/>
  <c r="BA982" i="1"/>
  <c r="AY984" i="1"/>
  <c r="AY985" i="1"/>
  <c r="AW985" i="1"/>
  <c r="AX983" i="1"/>
  <c r="AW983" i="1"/>
  <c r="BA983" i="1"/>
  <c r="AY983" i="1"/>
  <c r="AZ982" i="1"/>
  <c r="AX600" i="1"/>
  <c r="AW602" i="1"/>
  <c r="AY302" i="1"/>
  <c r="AZ298" i="1"/>
  <c r="AZ394" i="1"/>
  <c r="AW394" i="1"/>
  <c r="AZ398" i="1"/>
  <c r="AX870" i="1"/>
  <c r="BA868" i="1"/>
  <c r="AX229" i="1"/>
  <c r="BA226" i="1"/>
  <c r="BA582" i="1"/>
  <c r="AZ583" i="1"/>
  <c r="BA584" i="1"/>
  <c r="BA839" i="1"/>
  <c r="AY840" i="1"/>
  <c r="AX840" i="1"/>
  <c r="BA523" i="1"/>
  <c r="AY521" i="1"/>
  <c r="BA640" i="1"/>
  <c r="AW641" i="1"/>
  <c r="AW644" i="1"/>
  <c r="AZ667" i="1"/>
  <c r="AX666" i="1"/>
  <c r="AW536" i="1"/>
  <c r="AW534" i="1"/>
  <c r="AZ911" i="1"/>
  <c r="AX914" i="1"/>
  <c r="AT892" i="1"/>
  <c r="AT274" i="1"/>
  <c r="AT406" i="1"/>
  <c r="AT220" i="1"/>
  <c r="AT244" i="1"/>
  <c r="AT622" i="1"/>
  <c r="AT208" i="1"/>
  <c r="AT610" i="1"/>
  <c r="AT268" i="1"/>
  <c r="AT382" i="1"/>
  <c r="AT334" i="1"/>
  <c r="AT526" i="1"/>
  <c r="AT364" i="1"/>
  <c r="AT418" i="1"/>
  <c r="AT994" i="1"/>
  <c r="AT760" i="1"/>
  <c r="AT634" i="1"/>
  <c r="AT448" i="1"/>
  <c r="AT82" i="1"/>
  <c r="AT16" i="1"/>
  <c r="AT40" i="1"/>
  <c r="AT970" i="1"/>
  <c r="AT460" i="1"/>
  <c r="AT988" i="1"/>
  <c r="AT490" i="1"/>
  <c r="AT412" i="1"/>
  <c r="AT232" i="1"/>
  <c r="AT658" i="1"/>
  <c r="AT676" i="1"/>
  <c r="AT58" i="1"/>
  <c r="AT898" i="1"/>
  <c r="AT262" i="1"/>
  <c r="AT424" i="1"/>
  <c r="AT196" i="1"/>
  <c r="AT76" i="1"/>
  <c r="AT544" i="1"/>
  <c r="AT574" i="1"/>
  <c r="AT64" i="1"/>
  <c r="AT832" i="1"/>
  <c r="AT316" i="1"/>
  <c r="AT148" i="1"/>
  <c r="AT628" i="1"/>
  <c r="AU970" i="1"/>
  <c r="AU196" i="1"/>
  <c r="AU808" i="1"/>
  <c r="AU64" i="1"/>
  <c r="AT808" i="1"/>
  <c r="AU526" i="1"/>
  <c r="AT886" i="1"/>
  <c r="AQ784" i="1"/>
  <c r="AQ514" i="1"/>
  <c r="AQ280" i="1"/>
  <c r="AQ616" i="1"/>
  <c r="AU778" i="1"/>
  <c r="AU874" i="1"/>
  <c r="AT70" i="1"/>
  <c r="AT256" i="1"/>
  <c r="AU40" i="1"/>
  <c r="AU1036" i="1"/>
  <c r="AU532" i="1"/>
  <c r="AU910" i="1"/>
  <c r="AU832" i="1"/>
  <c r="AU664" i="1"/>
  <c r="AU208" i="1"/>
  <c r="AU520" i="1"/>
  <c r="AU844" i="1"/>
  <c r="AU640" i="1"/>
  <c r="AU742" i="1"/>
  <c r="AU886" i="1"/>
  <c r="AU586" i="1"/>
  <c r="AU598" i="1"/>
  <c r="AU982" i="1"/>
  <c r="AU868" i="1"/>
  <c r="AU976" i="1"/>
  <c r="AU226" i="1"/>
  <c r="AU298" i="1"/>
  <c r="AU538" i="1"/>
  <c r="AU394" i="1"/>
  <c r="AU1018" i="1"/>
  <c r="AU892" i="1"/>
  <c r="AU292" i="1"/>
  <c r="AU988" i="1"/>
  <c r="AU712" i="1"/>
  <c r="AU688" i="1"/>
  <c r="AU772" i="1"/>
  <c r="AU1006" i="1"/>
  <c r="AU736" i="1"/>
  <c r="AT304" i="1"/>
  <c r="AT838" i="1"/>
  <c r="AT814" i="1"/>
  <c r="AQ796" i="1"/>
  <c r="AT706" i="1"/>
  <c r="AU70" i="1"/>
  <c r="AT982" i="1"/>
  <c r="AT880" i="1"/>
  <c r="AT562" i="1"/>
  <c r="AT226" i="1"/>
  <c r="AT964" i="1"/>
  <c r="AT646" i="1"/>
  <c r="AT298" i="1"/>
  <c r="AT376" i="1"/>
  <c r="AT790" i="1"/>
  <c r="AT598" i="1"/>
  <c r="AT538" i="1"/>
  <c r="AT958" i="1"/>
  <c r="AT910" i="1"/>
  <c r="AT844" i="1"/>
  <c r="AT508" i="1"/>
  <c r="AT346" i="1"/>
  <c r="AT928" i="1"/>
  <c r="AT778" i="1"/>
  <c r="AT862" i="1"/>
  <c r="AT370" i="1"/>
  <c r="AT766" i="1"/>
  <c r="AS622" i="1"/>
  <c r="AY624" i="1" s="1"/>
  <c r="AU934" i="1"/>
  <c r="AT388" i="1"/>
  <c r="AT502" i="1"/>
  <c r="AT1042" i="1"/>
  <c r="AT742" i="1"/>
  <c r="AT484" i="1"/>
  <c r="AS826" i="1"/>
  <c r="AU310" i="1"/>
  <c r="AT1000" i="1"/>
  <c r="AU376" i="1"/>
  <c r="AU646" i="1"/>
  <c r="AT1030" i="1"/>
  <c r="AS550" i="1"/>
  <c r="AS244" i="1"/>
  <c r="BA245" i="1" s="1"/>
  <c r="AT118" i="1"/>
  <c r="AS274" i="1"/>
  <c r="AY276" i="1" s="1"/>
  <c r="AT214" i="1"/>
  <c r="AT250" i="1"/>
  <c r="AS268" i="1"/>
  <c r="AZ268" i="1" s="1"/>
  <c r="AT142" i="1"/>
  <c r="AT136" i="1"/>
  <c r="AT124" i="1"/>
  <c r="AT112" i="1"/>
  <c r="AT106" i="1"/>
  <c r="AT100" i="1"/>
  <c r="AU928" i="1"/>
  <c r="AU124" i="1"/>
  <c r="AT310" i="1"/>
  <c r="AT94" i="1"/>
  <c r="AU1042" i="1"/>
  <c r="AS700" i="1"/>
  <c r="AS418" i="1"/>
  <c r="AW418" i="1" s="1"/>
  <c r="AT1012" i="1"/>
  <c r="AS406" i="1"/>
  <c r="AX409" i="1" s="1"/>
  <c r="AT454" i="1"/>
  <c r="AU304" i="1"/>
  <c r="AS322" i="1"/>
  <c r="AU322" i="1" s="1"/>
  <c r="AS922" i="1"/>
  <c r="AS352" i="1"/>
  <c r="AU454" i="1"/>
  <c r="AS424" i="1"/>
  <c r="AW424" i="1" s="1"/>
  <c r="AS676" i="1"/>
  <c r="AZ679" i="1" s="1"/>
  <c r="AT586" i="1"/>
  <c r="AS364" i="1"/>
  <c r="BA364" i="1" s="1"/>
  <c r="AT286" i="1"/>
  <c r="AU250" i="1"/>
  <c r="AU388" i="1"/>
  <c r="AU502" i="1"/>
  <c r="AU718" i="1"/>
  <c r="AU958" i="1"/>
  <c r="AU1030" i="1"/>
  <c r="AU202" i="1"/>
  <c r="AU106" i="1"/>
  <c r="AU118" i="1"/>
  <c r="AT874" i="1"/>
  <c r="AU370" i="1"/>
  <c r="AU436" i="1"/>
  <c r="AU562" i="1"/>
  <c r="AU706" i="1"/>
  <c r="AU748" i="1"/>
  <c r="AU814" i="1"/>
  <c r="AT1036" i="1"/>
  <c r="AQ862" i="1"/>
  <c r="AT520" i="1"/>
  <c r="AS694" i="1"/>
  <c r="AS220" i="1"/>
  <c r="AW221" i="1" s="1"/>
  <c r="AS940" i="1"/>
  <c r="AS946" i="1"/>
  <c r="AS400" i="1"/>
  <c r="AS994" i="1"/>
  <c r="AY994" i="1" s="1"/>
  <c r="AS802" i="1"/>
  <c r="AS820" i="1"/>
  <c r="AS460" i="1"/>
  <c r="AZ462" i="1" s="1"/>
  <c r="AS616" i="1"/>
  <c r="AS730" i="1"/>
  <c r="AS256" i="1"/>
  <c r="AW256" i="1" s="1"/>
  <c r="AS544" i="1"/>
  <c r="AX547" i="1" s="1"/>
  <c r="AS76" i="1"/>
  <c r="AZ78" i="1" s="1"/>
  <c r="AS904" i="1"/>
  <c r="AU214" i="1"/>
  <c r="AU670" i="1"/>
  <c r="AU484" i="1"/>
  <c r="AT442" i="1"/>
  <c r="AU100" i="1"/>
  <c r="AU478" i="1"/>
  <c r="AU568" i="1"/>
  <c r="AU766" i="1"/>
  <c r="AU880" i="1"/>
  <c r="AU1000" i="1"/>
  <c r="AU1024" i="1"/>
  <c r="AS490" i="1"/>
  <c r="BA491" i="1" s="1"/>
  <c r="AS496" i="1"/>
  <c r="AT670" i="1"/>
  <c r="AU442" i="1"/>
  <c r="AU136" i="1"/>
  <c r="AU286" i="1"/>
  <c r="AS658" i="1"/>
  <c r="AX660" i="1" s="1"/>
  <c r="AS652" i="1"/>
  <c r="AS634" i="1"/>
  <c r="AZ637" i="1" s="1"/>
  <c r="AS760" i="1"/>
  <c r="AW762" i="1" s="1"/>
  <c r="AS112" i="1"/>
  <c r="AU112" i="1" s="1"/>
  <c r="AS382" i="1"/>
  <c r="AZ386" i="1" s="1"/>
  <c r="AS574" i="1"/>
  <c r="AZ578" i="1" s="1"/>
  <c r="AS316" i="1"/>
  <c r="AY319" i="1" s="1"/>
  <c r="AS280" i="1"/>
  <c r="AS724" i="1"/>
  <c r="AS556" i="1"/>
  <c r="AS82" i="1"/>
  <c r="AW86" i="1" s="1"/>
  <c r="AS628" i="1"/>
  <c r="AZ632" i="1" s="1"/>
  <c r="AS604" i="1"/>
  <c r="AU142" i="1"/>
  <c r="AU346" i="1"/>
  <c r="AU358" i="1"/>
  <c r="AU430" i="1"/>
  <c r="AU508" i="1"/>
  <c r="AU682" i="1"/>
  <c r="AU790" i="1"/>
  <c r="AU916" i="1"/>
  <c r="AU964" i="1"/>
  <c r="AU1012" i="1"/>
  <c r="AU94" i="1"/>
  <c r="AS58" i="1"/>
  <c r="AZ58" i="1" s="1"/>
  <c r="AS898" i="1"/>
  <c r="AW901" i="1" s="1"/>
  <c r="AS340" i="1"/>
  <c r="AS262" i="1"/>
  <c r="AZ262" i="1" s="1"/>
  <c r="AS334" i="1"/>
  <c r="AW335" i="1" s="1"/>
  <c r="AS448" i="1"/>
  <c r="AW449" i="1" s="1"/>
  <c r="AS850" i="1"/>
  <c r="AS328" i="1"/>
  <c r="AS412" i="1"/>
  <c r="BA412" i="1" s="1"/>
  <c r="AS610" i="1"/>
  <c r="BA611" i="1" s="1"/>
  <c r="AS232" i="1"/>
  <c r="AY233" i="1" s="1"/>
  <c r="AS238" i="1"/>
  <c r="AS148" i="1"/>
  <c r="AY149" i="1" s="1"/>
  <c r="AS592" i="1"/>
  <c r="AS466" i="1"/>
  <c r="AT34" i="1"/>
  <c r="AS46" i="1"/>
  <c r="AU46" i="1" s="1"/>
  <c r="AS52" i="1"/>
  <c r="AU52" i="1" s="1"/>
  <c r="AU34" i="1"/>
  <c r="AS28" i="1"/>
  <c r="AW29" i="1" s="1"/>
  <c r="AU22" i="1"/>
  <c r="AT22" i="1"/>
  <c r="AU16" i="1"/>
  <c r="AT10" i="1"/>
  <c r="AU10" i="1"/>
  <c r="AO4" i="1"/>
  <c r="AR4" i="1" s="1"/>
  <c r="AN4" i="1"/>
  <c r="AP4" i="1" s="1"/>
  <c r="AM4" i="1"/>
  <c r="AM5" i="1"/>
  <c r="AM6" i="1"/>
  <c r="X4" i="1"/>
  <c r="AZ50" i="1" l="1"/>
  <c r="AZ46" i="1"/>
  <c r="AX50" i="1"/>
  <c r="AY47" i="1"/>
  <c r="AX46" i="1"/>
  <c r="AW46" i="1"/>
  <c r="BA30" i="1"/>
  <c r="AX30" i="1"/>
  <c r="AZ30" i="1"/>
  <c r="AY28" i="1"/>
  <c r="AW28" i="1"/>
  <c r="AZ31" i="1"/>
  <c r="AY30" i="1"/>
  <c r="AY86" i="1"/>
  <c r="AW85" i="1"/>
  <c r="BA86" i="1"/>
  <c r="BA82" i="1"/>
  <c r="AY82" i="1"/>
  <c r="AZ86" i="1"/>
  <c r="AX116" i="1"/>
  <c r="AZ115" i="1"/>
  <c r="AZ113" i="1"/>
  <c r="AW116" i="1"/>
  <c r="AZ116" i="1"/>
  <c r="BA114" i="1"/>
  <c r="BA79" i="1"/>
  <c r="AW77" i="1"/>
  <c r="AW79" i="1"/>
  <c r="AZ77" i="1"/>
  <c r="AY80" i="1"/>
  <c r="AW80" i="1"/>
  <c r="AX62" i="1"/>
  <c r="AW61" i="1"/>
  <c r="BA62" i="1"/>
  <c r="AW60" i="1"/>
  <c r="AY59" i="1"/>
  <c r="BA59" i="1"/>
  <c r="AW55" i="1"/>
  <c r="AY52" i="1"/>
  <c r="AY53" i="1"/>
  <c r="AZ55" i="1"/>
  <c r="AX54" i="1"/>
  <c r="AY55" i="1"/>
  <c r="AZ48" i="1"/>
  <c r="AY48" i="1"/>
  <c r="AW47" i="1"/>
  <c r="AX48" i="1"/>
  <c r="BA50" i="1"/>
  <c r="BA46" i="1"/>
  <c r="AX32" i="1"/>
  <c r="AW31" i="1"/>
  <c r="BA32" i="1"/>
  <c r="AX29" i="1"/>
  <c r="AY31" i="1"/>
  <c r="AY32" i="1"/>
  <c r="AX83" i="1"/>
  <c r="AX82" i="1"/>
  <c r="AZ84" i="1"/>
  <c r="AY85" i="1"/>
  <c r="AX84" i="1"/>
  <c r="AY84" i="1"/>
  <c r="AY83" i="1"/>
  <c r="AX114" i="1"/>
  <c r="AY116" i="1"/>
  <c r="AZ114" i="1"/>
  <c r="BA116" i="1"/>
  <c r="AY112" i="1"/>
  <c r="AY115" i="1"/>
  <c r="AX76" i="1"/>
  <c r="AZ80" i="1"/>
  <c r="AY77" i="1"/>
  <c r="BA78" i="1"/>
  <c r="AY79" i="1"/>
  <c r="AW78" i="1"/>
  <c r="BA76" i="1"/>
  <c r="AW58" i="1"/>
  <c r="AX58" i="1"/>
  <c r="AY58" i="1"/>
  <c r="BA60" i="1"/>
  <c r="AX59" i="1"/>
  <c r="AZ60" i="1"/>
  <c r="AW54" i="1"/>
  <c r="AX53" i="1"/>
  <c r="BA52" i="1"/>
  <c r="AY56" i="1"/>
  <c r="AX56" i="1"/>
  <c r="BA56" i="1"/>
  <c r="AZ47" i="1"/>
  <c r="AY46" i="1"/>
  <c r="AX49" i="1"/>
  <c r="BA48" i="1"/>
  <c r="AW49" i="1"/>
  <c r="AZ49" i="1"/>
  <c r="BA47" i="1"/>
  <c r="BA29" i="1"/>
  <c r="AW32" i="1"/>
  <c r="AZ28" i="1"/>
  <c r="AW30" i="1"/>
  <c r="AZ29" i="1"/>
  <c r="AX28" i="1"/>
  <c r="BA84" i="1"/>
  <c r="AW83" i="1"/>
  <c r="AW84" i="1"/>
  <c r="AX86" i="1"/>
  <c r="AZ85" i="1"/>
  <c r="AX85" i="1"/>
  <c r="BA115" i="1"/>
  <c r="AW113" i="1"/>
  <c r="AW112" i="1"/>
  <c r="AY114" i="1"/>
  <c r="AZ112" i="1"/>
  <c r="AX113" i="1"/>
  <c r="AX112" i="1"/>
  <c r="AX78" i="1"/>
  <c r="AY76" i="1"/>
  <c r="AX79" i="1"/>
  <c r="AZ79" i="1"/>
  <c r="AZ76" i="1"/>
  <c r="BA77" i="1"/>
  <c r="BA58" i="1"/>
  <c r="AX61" i="1"/>
  <c r="AX60" i="1"/>
  <c r="AZ61" i="1"/>
  <c r="AY60" i="1"/>
  <c r="BA61" i="1"/>
  <c r="AZ52" i="1"/>
  <c r="BA55" i="1"/>
  <c r="AX55" i="1"/>
  <c r="AW53" i="1"/>
  <c r="AX52" i="1"/>
  <c r="BA53" i="1"/>
  <c r="AZ53" i="1"/>
  <c r="AW48" i="1"/>
  <c r="AX47" i="1"/>
  <c r="AW50" i="1"/>
  <c r="BA49" i="1"/>
  <c r="AY49" i="1"/>
  <c r="AY50" i="1"/>
  <c r="AY29" i="1"/>
  <c r="BA28" i="1"/>
  <c r="AZ32" i="1"/>
  <c r="AX31" i="1"/>
  <c r="BA31" i="1"/>
  <c r="AZ83" i="1"/>
  <c r="BA83" i="1"/>
  <c r="AZ82" i="1"/>
  <c r="AW82" i="1"/>
  <c r="BA85" i="1"/>
  <c r="AY113" i="1"/>
  <c r="AW115" i="1"/>
  <c r="BA112" i="1"/>
  <c r="AX115" i="1"/>
  <c r="BA113" i="1"/>
  <c r="AW114" i="1"/>
  <c r="AX80" i="1"/>
  <c r="AY78" i="1"/>
  <c r="AX77" i="1"/>
  <c r="BA80" i="1"/>
  <c r="AW76" i="1"/>
  <c r="AY62" i="1"/>
  <c r="AZ59" i="1"/>
  <c r="AW62" i="1"/>
  <c r="AY61" i="1"/>
  <c r="AZ62" i="1"/>
  <c r="AW59" i="1"/>
  <c r="AW56" i="1"/>
  <c r="AZ56" i="1"/>
  <c r="AW52" i="1"/>
  <c r="BA54" i="1"/>
  <c r="AY54" i="1"/>
  <c r="AZ54" i="1"/>
  <c r="AY245" i="1"/>
  <c r="AW247" i="1"/>
  <c r="AX244" i="1"/>
  <c r="BA247" i="1"/>
  <c r="AW246" i="1"/>
  <c r="AW245" i="1"/>
  <c r="AX246" i="1"/>
  <c r="AZ246" i="1"/>
  <c r="AX245" i="1"/>
  <c r="AZ244" i="1"/>
  <c r="AY246" i="1"/>
  <c r="AX248" i="1"/>
  <c r="AZ499" i="1"/>
  <c r="AY499" i="1"/>
  <c r="AW498" i="1"/>
  <c r="BA497" i="1"/>
  <c r="AX497" i="1"/>
  <c r="BA498" i="1"/>
  <c r="AX498" i="1"/>
  <c r="AX499" i="1"/>
  <c r="AZ498" i="1"/>
  <c r="AX496" i="1"/>
  <c r="AY497" i="1"/>
  <c r="AZ496" i="1"/>
  <c r="AW496" i="1"/>
  <c r="AX500" i="1"/>
  <c r="BA500" i="1"/>
  <c r="AW499" i="1"/>
  <c r="AW500" i="1"/>
  <c r="AW497" i="1"/>
  <c r="AZ497" i="1"/>
  <c r="AZ500" i="1"/>
  <c r="AY496" i="1"/>
  <c r="BA496" i="1"/>
  <c r="BA499" i="1"/>
  <c r="AY500" i="1"/>
  <c r="AY498" i="1"/>
  <c r="AZ467" i="1"/>
  <c r="BA467" i="1"/>
  <c r="AY469" i="1"/>
  <c r="AX468" i="1"/>
  <c r="AX470" i="1"/>
  <c r="BA470" i="1"/>
  <c r="AX466" i="1"/>
  <c r="AZ468" i="1"/>
  <c r="AW468" i="1"/>
  <c r="AX467" i="1"/>
  <c r="AY468" i="1"/>
  <c r="AY467" i="1"/>
  <c r="BA469" i="1"/>
  <c r="AW469" i="1"/>
  <c r="AX469" i="1"/>
  <c r="AW467" i="1"/>
  <c r="AY470" i="1"/>
  <c r="AZ470" i="1"/>
  <c r="AZ469" i="1"/>
  <c r="BA466" i="1"/>
  <c r="AW466" i="1"/>
  <c r="AW470" i="1"/>
  <c r="AZ466" i="1"/>
  <c r="AY466" i="1"/>
  <c r="BA468" i="1"/>
  <c r="AW906" i="1"/>
  <c r="AX908" i="1"/>
  <c r="AW905" i="1"/>
  <c r="AY906" i="1"/>
  <c r="AW907" i="1"/>
  <c r="BA908" i="1"/>
  <c r="AY905" i="1"/>
  <c r="AY907" i="1"/>
  <c r="AW908" i="1"/>
  <c r="AZ905" i="1"/>
  <c r="BA905" i="1"/>
  <c r="AX906" i="1"/>
  <c r="AY908" i="1"/>
  <c r="BA906" i="1"/>
  <c r="AX907" i="1"/>
  <c r="BA904" i="1"/>
  <c r="AW904" i="1"/>
  <c r="AY904" i="1"/>
  <c r="AZ906" i="1"/>
  <c r="BA907" i="1"/>
  <c r="AX905" i="1"/>
  <c r="AZ908" i="1"/>
  <c r="AX904" i="1"/>
  <c r="AZ904" i="1"/>
  <c r="AZ907" i="1"/>
  <c r="AZ866" i="1"/>
  <c r="AY864" i="1"/>
  <c r="AW862" i="1"/>
  <c r="BA865" i="1"/>
  <c r="AY865" i="1"/>
  <c r="AW863" i="1"/>
  <c r="BA863" i="1"/>
  <c r="AZ863" i="1"/>
  <c r="AY866" i="1"/>
  <c r="AX865" i="1"/>
  <c r="AW865" i="1"/>
  <c r="AX864" i="1"/>
  <c r="AY863" i="1"/>
  <c r="BA864" i="1"/>
  <c r="AZ862" i="1"/>
  <c r="AW866" i="1"/>
  <c r="AZ864" i="1"/>
  <c r="AZ865" i="1"/>
  <c r="BA862" i="1"/>
  <c r="AX866" i="1"/>
  <c r="AX863" i="1"/>
  <c r="AW864" i="1"/>
  <c r="BA866" i="1"/>
  <c r="AX862" i="1"/>
  <c r="AY862" i="1"/>
  <c r="BA355" i="1"/>
  <c r="AX353" i="1"/>
  <c r="BA354" i="1"/>
  <c r="AY356" i="1"/>
  <c r="AY353" i="1"/>
  <c r="AW356" i="1"/>
  <c r="AZ355" i="1"/>
  <c r="AX352" i="1"/>
  <c r="BA356" i="1"/>
  <c r="AZ356" i="1"/>
  <c r="AW353" i="1"/>
  <c r="BA353" i="1"/>
  <c r="AY352" i="1"/>
  <c r="AX354" i="1"/>
  <c r="AZ354" i="1"/>
  <c r="BA352" i="1"/>
  <c r="AY355" i="1"/>
  <c r="AX356" i="1"/>
  <c r="AZ353" i="1"/>
  <c r="AW354" i="1"/>
  <c r="AW355" i="1"/>
  <c r="AZ352" i="1"/>
  <c r="AX355" i="1"/>
  <c r="AY354" i="1"/>
  <c r="AW352" i="1"/>
  <c r="AY702" i="1"/>
  <c r="AX701" i="1"/>
  <c r="AZ704" i="1"/>
  <c r="AW703" i="1"/>
  <c r="AZ700" i="1"/>
  <c r="AZ702" i="1"/>
  <c r="AW704" i="1"/>
  <c r="AX703" i="1"/>
  <c r="AX704" i="1"/>
  <c r="AX700" i="1"/>
  <c r="AZ703" i="1"/>
  <c r="AX702" i="1"/>
  <c r="AY704" i="1"/>
  <c r="AW701" i="1"/>
  <c r="BA701" i="1"/>
  <c r="BA704" i="1"/>
  <c r="AW702" i="1"/>
  <c r="BA702" i="1"/>
  <c r="AY700" i="1"/>
  <c r="BA703" i="1"/>
  <c r="AY701" i="1"/>
  <c r="AZ701" i="1"/>
  <c r="AW700" i="1"/>
  <c r="AY703" i="1"/>
  <c r="BA700" i="1"/>
  <c r="AY785" i="1"/>
  <c r="AZ784" i="1"/>
  <c r="BA785" i="1"/>
  <c r="AX788" i="1"/>
  <c r="BA788" i="1"/>
  <c r="AZ785" i="1"/>
  <c r="AZ786" i="1"/>
  <c r="AW786" i="1"/>
  <c r="BA787" i="1"/>
  <c r="AW785" i="1"/>
  <c r="AZ787" i="1"/>
  <c r="AY784" i="1"/>
  <c r="AW788" i="1"/>
  <c r="AX784" i="1"/>
  <c r="AY788" i="1"/>
  <c r="AY786" i="1"/>
  <c r="AX787" i="1"/>
  <c r="BA786" i="1"/>
  <c r="AZ788" i="1"/>
  <c r="BA784" i="1"/>
  <c r="AW784" i="1"/>
  <c r="AX785" i="1"/>
  <c r="AW787" i="1"/>
  <c r="AY787" i="1"/>
  <c r="AX786" i="1"/>
  <c r="BA606" i="1"/>
  <c r="AW605" i="1"/>
  <c r="AZ607" i="1"/>
  <c r="AW607" i="1"/>
  <c r="AY606" i="1"/>
  <c r="AY604" i="1"/>
  <c r="AW606" i="1"/>
  <c r="AY608" i="1"/>
  <c r="AX606" i="1"/>
  <c r="AX605" i="1"/>
  <c r="BA604" i="1"/>
  <c r="BA605" i="1"/>
  <c r="AX607" i="1"/>
  <c r="AW604" i="1"/>
  <c r="AZ608" i="1"/>
  <c r="AW608" i="1"/>
  <c r="AY605" i="1"/>
  <c r="AY607" i="1"/>
  <c r="AZ606" i="1"/>
  <c r="AZ604" i="1"/>
  <c r="BA608" i="1"/>
  <c r="AX608" i="1"/>
  <c r="AZ605" i="1"/>
  <c r="AX604" i="1"/>
  <c r="BA607" i="1"/>
  <c r="AX923" i="1"/>
  <c r="AZ923" i="1"/>
  <c r="AY925" i="1"/>
  <c r="BA923" i="1"/>
  <c r="AX925" i="1"/>
  <c r="AZ922" i="1"/>
  <c r="BA926" i="1"/>
  <c r="AZ924" i="1"/>
  <c r="AW922" i="1"/>
  <c r="AZ926" i="1"/>
  <c r="AX926" i="1"/>
  <c r="BA925" i="1"/>
  <c r="BA924" i="1"/>
  <c r="AZ925" i="1"/>
  <c r="AW923" i="1"/>
  <c r="AW924" i="1"/>
  <c r="AW925" i="1"/>
  <c r="AW926" i="1"/>
  <c r="AY924" i="1"/>
  <c r="AY926" i="1"/>
  <c r="AX924" i="1"/>
  <c r="AY922" i="1"/>
  <c r="AX922" i="1"/>
  <c r="BA922" i="1"/>
  <c r="AY923" i="1"/>
  <c r="AY248" i="1"/>
  <c r="AY247" i="1"/>
  <c r="AZ247" i="1"/>
  <c r="AX415" i="1"/>
  <c r="AZ416" i="1"/>
  <c r="AY415" i="1"/>
  <c r="AZ233" i="1"/>
  <c r="BA233" i="1"/>
  <c r="AX235" i="1"/>
  <c r="BA660" i="1"/>
  <c r="AZ659" i="1"/>
  <c r="BA662" i="1"/>
  <c r="AZ625" i="1"/>
  <c r="AZ626" i="1"/>
  <c r="AW623" i="1"/>
  <c r="AZ460" i="1"/>
  <c r="AY464" i="1"/>
  <c r="AX462" i="1"/>
  <c r="AZ612" i="1"/>
  <c r="AW613" i="1"/>
  <c r="AX614" i="1"/>
  <c r="AY578" i="1"/>
  <c r="AW578" i="1"/>
  <c r="AW574" i="1"/>
  <c r="AZ220" i="1"/>
  <c r="AX222" i="1"/>
  <c r="AY220" i="1"/>
  <c r="AY337" i="1"/>
  <c r="AY338" i="1"/>
  <c r="AW334" i="1"/>
  <c r="AW277" i="1"/>
  <c r="AW276" i="1"/>
  <c r="BA278" i="1"/>
  <c r="AX272" i="1"/>
  <c r="AW272" i="1"/>
  <c r="BA270" i="1"/>
  <c r="AY630" i="1"/>
  <c r="AY632" i="1"/>
  <c r="AX631" i="1"/>
  <c r="BA384" i="1"/>
  <c r="AW383" i="1"/>
  <c r="AY383" i="1"/>
  <c r="BA324" i="1"/>
  <c r="AZ325" i="1"/>
  <c r="BA323" i="1"/>
  <c r="AX546" i="1"/>
  <c r="AX548" i="1"/>
  <c r="AZ547" i="1"/>
  <c r="AW149" i="1"/>
  <c r="BA148" i="1"/>
  <c r="AW150" i="1"/>
  <c r="AX494" i="1"/>
  <c r="BA493" i="1"/>
  <c r="BA490" i="1"/>
  <c r="AX256" i="1"/>
  <c r="AZ257" i="1"/>
  <c r="AY257" i="1"/>
  <c r="AX421" i="1"/>
  <c r="AY418" i="1"/>
  <c r="AY419" i="1"/>
  <c r="AW680" i="1"/>
  <c r="AY676" i="1"/>
  <c r="AY678" i="1"/>
  <c r="AX367" i="1"/>
  <c r="AW368" i="1"/>
  <c r="AY367" i="1"/>
  <c r="AX996" i="1"/>
  <c r="AY998" i="1"/>
  <c r="AX994" i="1"/>
  <c r="AY320" i="1"/>
  <c r="AX320" i="1"/>
  <c r="AW320" i="1"/>
  <c r="AZ452" i="1"/>
  <c r="AY451" i="1"/>
  <c r="AW451" i="1"/>
  <c r="AX637" i="1"/>
  <c r="AY638" i="1"/>
  <c r="AY636" i="1"/>
  <c r="AZ902" i="1"/>
  <c r="AZ900" i="1"/>
  <c r="AY901" i="1"/>
  <c r="BA265" i="1"/>
  <c r="AZ266" i="1"/>
  <c r="AY266" i="1"/>
  <c r="AY425" i="1"/>
  <c r="BA425" i="1"/>
  <c r="BA427" i="1"/>
  <c r="AZ761" i="1"/>
  <c r="BA761" i="1"/>
  <c r="AW764" i="1"/>
  <c r="AZ410" i="1"/>
  <c r="AY407" i="1"/>
  <c r="AW406" i="1"/>
  <c r="AY242" i="1"/>
  <c r="BA242" i="1"/>
  <c r="AY238" i="1"/>
  <c r="AW241" i="1"/>
  <c r="AW238" i="1"/>
  <c r="AZ242" i="1"/>
  <c r="AX242" i="1"/>
  <c r="AZ241" i="1"/>
  <c r="BA241" i="1"/>
  <c r="AY239" i="1"/>
  <c r="AZ240" i="1"/>
  <c r="AX241" i="1"/>
  <c r="BA240" i="1"/>
  <c r="AW242" i="1"/>
  <c r="AY240" i="1"/>
  <c r="AW239" i="1"/>
  <c r="BA238" i="1"/>
  <c r="AW240" i="1"/>
  <c r="AZ239" i="1"/>
  <c r="AX238" i="1"/>
  <c r="AX240" i="1"/>
  <c r="AZ238" i="1"/>
  <c r="AY241" i="1"/>
  <c r="AX239" i="1"/>
  <c r="BA239" i="1"/>
  <c r="AZ403" i="1"/>
  <c r="AW403" i="1"/>
  <c r="AZ400" i="1"/>
  <c r="BA402" i="1"/>
  <c r="BA404" i="1"/>
  <c r="BA401" i="1"/>
  <c r="AX401" i="1"/>
  <c r="AZ401" i="1"/>
  <c r="AY403" i="1"/>
  <c r="AY402" i="1"/>
  <c r="AW400" i="1"/>
  <c r="AZ402" i="1"/>
  <c r="BA403" i="1"/>
  <c r="AY401" i="1"/>
  <c r="AX400" i="1"/>
  <c r="AX404" i="1"/>
  <c r="AY400" i="1"/>
  <c r="AZ404" i="1"/>
  <c r="AW402" i="1"/>
  <c r="AW401" i="1"/>
  <c r="AY404" i="1"/>
  <c r="AX402" i="1"/>
  <c r="BA400" i="1"/>
  <c r="AX403" i="1"/>
  <c r="AW404" i="1"/>
  <c r="BA553" i="1"/>
  <c r="AX553" i="1"/>
  <c r="AX550" i="1"/>
  <c r="AZ553" i="1"/>
  <c r="AW552" i="1"/>
  <c r="BA552" i="1"/>
  <c r="BA550" i="1"/>
  <c r="AY550" i="1"/>
  <c r="AX554" i="1"/>
  <c r="AW554" i="1"/>
  <c r="BA551" i="1"/>
  <c r="AZ551" i="1"/>
  <c r="AZ552" i="1"/>
  <c r="AZ550" i="1"/>
  <c r="AW551" i="1"/>
  <c r="AY554" i="1"/>
  <c r="AX551" i="1"/>
  <c r="BA554" i="1"/>
  <c r="AW553" i="1"/>
  <c r="AX552" i="1"/>
  <c r="AZ554" i="1"/>
  <c r="AW550" i="1"/>
  <c r="AY552" i="1"/>
  <c r="AY553" i="1"/>
  <c r="AY551" i="1"/>
  <c r="AX247" i="1"/>
  <c r="BA246" i="1"/>
  <c r="AY244" i="1"/>
  <c r="AX416" i="1"/>
  <c r="AX414" i="1"/>
  <c r="AZ413" i="1"/>
  <c r="AW235" i="1"/>
  <c r="AX236" i="1"/>
  <c r="AX234" i="1"/>
  <c r="AX659" i="1"/>
  <c r="AX658" i="1"/>
  <c r="BA658" i="1"/>
  <c r="AZ623" i="1"/>
  <c r="BA625" i="1"/>
  <c r="AZ624" i="1"/>
  <c r="AW464" i="1"/>
  <c r="AY461" i="1"/>
  <c r="BA460" i="1"/>
  <c r="AW612" i="1"/>
  <c r="AZ614" i="1"/>
  <c r="AX610" i="1"/>
  <c r="BA575" i="1"/>
  <c r="AZ577" i="1"/>
  <c r="AZ574" i="1"/>
  <c r="AZ222" i="1"/>
  <c r="BA220" i="1"/>
  <c r="AX221" i="1"/>
  <c r="AX334" i="1"/>
  <c r="BA335" i="1"/>
  <c r="BA338" i="1"/>
  <c r="BA277" i="1"/>
  <c r="AX278" i="1"/>
  <c r="AX274" i="1"/>
  <c r="BA268" i="1"/>
  <c r="AY268" i="1"/>
  <c r="AX268" i="1"/>
  <c r="BA629" i="1"/>
  <c r="AZ628" i="1"/>
  <c r="AZ629" i="1"/>
  <c r="AX384" i="1"/>
  <c r="AW384" i="1"/>
  <c r="BA383" i="1"/>
  <c r="AZ323" i="1"/>
  <c r="AY324" i="1"/>
  <c r="BA326" i="1"/>
  <c r="AX545" i="1"/>
  <c r="AW547" i="1"/>
  <c r="AY545" i="1"/>
  <c r="AW148" i="1"/>
  <c r="AY151" i="1"/>
  <c r="AX149" i="1"/>
  <c r="AX492" i="1"/>
  <c r="AW491" i="1"/>
  <c r="BA492" i="1"/>
  <c r="AZ259" i="1"/>
  <c r="BA256" i="1"/>
  <c r="AW260" i="1"/>
  <c r="AW421" i="1"/>
  <c r="AW422" i="1"/>
  <c r="AZ419" i="1"/>
  <c r="AX680" i="1"/>
  <c r="AZ676" i="1"/>
  <c r="BA679" i="1"/>
  <c r="AX368" i="1"/>
  <c r="BA366" i="1"/>
  <c r="AY368" i="1"/>
  <c r="AY996" i="1"/>
  <c r="AZ997" i="1"/>
  <c r="AW995" i="1"/>
  <c r="AW317" i="1"/>
  <c r="AZ316" i="1"/>
  <c r="AW319" i="1"/>
  <c r="AY448" i="1"/>
  <c r="AZ450" i="1"/>
  <c r="AY452" i="1"/>
  <c r="BA638" i="1"/>
  <c r="AX636" i="1"/>
  <c r="AW637" i="1"/>
  <c r="AX900" i="1"/>
  <c r="AX902" i="1"/>
  <c r="AW902" i="1"/>
  <c r="AY265" i="1"/>
  <c r="AW263" i="1"/>
  <c r="AZ264" i="1"/>
  <c r="AX424" i="1"/>
  <c r="AZ424" i="1"/>
  <c r="AZ426" i="1"/>
  <c r="AZ762" i="1"/>
  <c r="BA760" i="1"/>
  <c r="AZ763" i="1"/>
  <c r="AW409" i="1"/>
  <c r="AW410" i="1"/>
  <c r="AY410" i="1"/>
  <c r="AZ950" i="1"/>
  <c r="AZ947" i="1"/>
  <c r="AX947" i="1"/>
  <c r="AW947" i="1"/>
  <c r="AZ946" i="1"/>
  <c r="AY948" i="1"/>
  <c r="AW948" i="1"/>
  <c r="AY950" i="1"/>
  <c r="AY949" i="1"/>
  <c r="BA950" i="1"/>
  <c r="AZ949" i="1"/>
  <c r="AX950" i="1"/>
  <c r="AW949" i="1"/>
  <c r="AW946" i="1"/>
  <c r="AX946" i="1"/>
  <c r="AZ948" i="1"/>
  <c r="BA949" i="1"/>
  <c r="BA948" i="1"/>
  <c r="AX948" i="1"/>
  <c r="AX949" i="1"/>
  <c r="BA947" i="1"/>
  <c r="BA946" i="1"/>
  <c r="AY946" i="1"/>
  <c r="AY947" i="1"/>
  <c r="AW950" i="1"/>
  <c r="AW416" i="1"/>
  <c r="AX412" i="1"/>
  <c r="AW415" i="1"/>
  <c r="AW232" i="1"/>
  <c r="BA234" i="1"/>
  <c r="AY236" i="1"/>
  <c r="AY659" i="1"/>
  <c r="AW660" i="1"/>
  <c r="AX661" i="1"/>
  <c r="AX623" i="1"/>
  <c r="BA624" i="1"/>
  <c r="AY625" i="1"/>
  <c r="AX625" i="1"/>
  <c r="AX463" i="1"/>
  <c r="AY463" i="1"/>
  <c r="BA463" i="1"/>
  <c r="AY612" i="1"/>
  <c r="BA613" i="1"/>
  <c r="AW614" i="1"/>
  <c r="AY614" i="1"/>
  <c r="AW577" i="1"/>
  <c r="AX577" i="1"/>
  <c r="AW575" i="1"/>
  <c r="AW224" i="1"/>
  <c r="BA221" i="1"/>
  <c r="AZ221" i="1"/>
  <c r="AX337" i="1"/>
  <c r="AX335" i="1"/>
  <c r="AZ334" i="1"/>
  <c r="AZ337" i="1"/>
  <c r="AY278" i="1"/>
  <c r="AZ275" i="1"/>
  <c r="AW278" i="1"/>
  <c r="AY269" i="1"/>
  <c r="AW270" i="1"/>
  <c r="BA271" i="1"/>
  <c r="AX629" i="1"/>
  <c r="AY631" i="1"/>
  <c r="AW629" i="1"/>
  <c r="AX630" i="1"/>
  <c r="BA382" i="1"/>
  <c r="AZ383" i="1"/>
  <c r="AZ382" i="1"/>
  <c r="AY325" i="1"/>
  <c r="AX326" i="1"/>
  <c r="AW324" i="1"/>
  <c r="AW546" i="1"/>
  <c r="AW545" i="1"/>
  <c r="AY546" i="1"/>
  <c r="AY547" i="1"/>
  <c r="AX150" i="1"/>
  <c r="BA152" i="1"/>
  <c r="AW151" i="1"/>
  <c r="AW490" i="1"/>
  <c r="AY490" i="1"/>
  <c r="AX493" i="1"/>
  <c r="AX257" i="1"/>
  <c r="AY260" i="1"/>
  <c r="AY256" i="1"/>
  <c r="AX420" i="1"/>
  <c r="AW419" i="1"/>
  <c r="BA419" i="1"/>
  <c r="AX679" i="1"/>
  <c r="BA677" i="1"/>
  <c r="AY680" i="1"/>
  <c r="AW679" i="1"/>
  <c r="BA367" i="1"/>
  <c r="AX364" i="1"/>
  <c r="AW367" i="1"/>
  <c r="AZ996" i="1"/>
  <c r="AY995" i="1"/>
  <c r="AZ998" i="1"/>
  <c r="AY317" i="1"/>
  <c r="AW316" i="1"/>
  <c r="BA319" i="1"/>
  <c r="BA450" i="1"/>
  <c r="AX450" i="1"/>
  <c r="AW450" i="1"/>
  <c r="AY634" i="1"/>
  <c r="AZ634" i="1"/>
  <c r="AX635" i="1"/>
  <c r="AZ899" i="1"/>
  <c r="AY899" i="1"/>
  <c r="BA898" i="1"/>
  <c r="AX899" i="1"/>
  <c r="BA262" i="1"/>
  <c r="AX264" i="1"/>
  <c r="AY264" i="1"/>
  <c r="AZ425" i="1"/>
  <c r="BA428" i="1"/>
  <c r="AX425" i="1"/>
  <c r="AX761" i="1"/>
  <c r="AY764" i="1"/>
  <c r="BA762" i="1"/>
  <c r="AX407" i="1"/>
  <c r="AY408" i="1"/>
  <c r="AW407" i="1"/>
  <c r="AZ733" i="1"/>
  <c r="AY734" i="1"/>
  <c r="AX734" i="1"/>
  <c r="AY732" i="1"/>
  <c r="BA730" i="1"/>
  <c r="BA732" i="1"/>
  <c r="AW733" i="1"/>
  <c r="BA731" i="1"/>
  <c r="BA733" i="1"/>
  <c r="AY731" i="1"/>
  <c r="AX731" i="1"/>
  <c r="AZ732" i="1"/>
  <c r="AY730" i="1"/>
  <c r="AX732" i="1"/>
  <c r="AZ730" i="1"/>
  <c r="AW731" i="1"/>
  <c r="AW734" i="1"/>
  <c r="AX730" i="1"/>
  <c r="AZ731" i="1"/>
  <c r="AZ734" i="1"/>
  <c r="AY733" i="1"/>
  <c r="BA734" i="1"/>
  <c r="AW732" i="1"/>
  <c r="AX733" i="1"/>
  <c r="AW730" i="1"/>
  <c r="BA942" i="1"/>
  <c r="AW942" i="1"/>
  <c r="BA943" i="1"/>
  <c r="AW944" i="1"/>
  <c r="AW943" i="1"/>
  <c r="AZ943" i="1"/>
  <c r="AY940" i="1"/>
  <c r="BA940" i="1"/>
  <c r="AY942" i="1"/>
  <c r="AX943" i="1"/>
  <c r="AX944" i="1"/>
  <c r="AX940" i="1"/>
  <c r="AX941" i="1"/>
  <c r="AY941" i="1"/>
  <c r="AZ941" i="1"/>
  <c r="AZ942" i="1"/>
  <c r="AY943" i="1"/>
  <c r="AX942" i="1"/>
  <c r="AW940" i="1"/>
  <c r="AY944" i="1"/>
  <c r="AZ944" i="1"/>
  <c r="BA944" i="1"/>
  <c r="AW941" i="1"/>
  <c r="BA941" i="1"/>
  <c r="AZ940" i="1"/>
  <c r="BA414" i="1"/>
  <c r="AZ412" i="1"/>
  <c r="AW413" i="1"/>
  <c r="BA236" i="1"/>
  <c r="AW236" i="1"/>
  <c r="AX233" i="1"/>
  <c r="AW661" i="1"/>
  <c r="AY662" i="1"/>
  <c r="BA659" i="1"/>
  <c r="AZ661" i="1"/>
  <c r="AW626" i="1"/>
  <c r="AY626" i="1"/>
  <c r="AX626" i="1"/>
  <c r="AW463" i="1"/>
  <c r="BA462" i="1"/>
  <c r="AY460" i="1"/>
  <c r="AX464" i="1"/>
  <c r="BA612" i="1"/>
  <c r="AX613" i="1"/>
  <c r="AX612" i="1"/>
  <c r="AX576" i="1"/>
  <c r="AX574" i="1"/>
  <c r="AZ575" i="1"/>
  <c r="BA222" i="1"/>
  <c r="AY221" i="1"/>
  <c r="AY222" i="1"/>
  <c r="AX336" i="1"/>
  <c r="AZ335" i="1"/>
  <c r="AY334" i="1"/>
  <c r="AY277" i="1"/>
  <c r="AZ277" i="1"/>
  <c r="AZ276" i="1"/>
  <c r="AZ274" i="1"/>
  <c r="AW268" i="1"/>
  <c r="AX271" i="1"/>
  <c r="AW269" i="1"/>
  <c r="BA630" i="1"/>
  <c r="AW632" i="1"/>
  <c r="BA628" i="1"/>
  <c r="AW386" i="1"/>
  <c r="AY386" i="1"/>
  <c r="AY384" i="1"/>
  <c r="AY385" i="1"/>
  <c r="AX325" i="1"/>
  <c r="BA325" i="1"/>
  <c r="AX323" i="1"/>
  <c r="BA544" i="1"/>
  <c r="BA546" i="1"/>
  <c r="AZ545" i="1"/>
  <c r="BA149" i="1"/>
  <c r="AY150" i="1"/>
  <c r="AZ151" i="1"/>
  <c r="AZ494" i="1"/>
  <c r="AW492" i="1"/>
  <c r="AX491" i="1"/>
  <c r="AY258" i="1"/>
  <c r="BA257" i="1"/>
  <c r="AZ260" i="1"/>
  <c r="BA422" i="1"/>
  <c r="AZ422" i="1"/>
  <c r="AZ420" i="1"/>
  <c r="AW677" i="1"/>
  <c r="BA680" i="1"/>
  <c r="AW678" i="1"/>
  <c r="AY364" i="1"/>
  <c r="AZ368" i="1"/>
  <c r="AW364" i="1"/>
  <c r="AW365" i="1"/>
  <c r="AX997" i="1"/>
  <c r="AZ995" i="1"/>
  <c r="AZ994" i="1"/>
  <c r="AY316" i="1"/>
  <c r="AZ320" i="1"/>
  <c r="AX316" i="1"/>
  <c r="AW452" i="1"/>
  <c r="BA452" i="1"/>
  <c r="AZ451" i="1"/>
  <c r="AZ448" i="1"/>
  <c r="AY635" i="1"/>
  <c r="AW634" i="1"/>
  <c r="AZ638" i="1"/>
  <c r="BA899" i="1"/>
  <c r="AW898" i="1"/>
  <c r="AW900" i="1"/>
  <c r="AW264" i="1"/>
  <c r="AX263" i="1"/>
  <c r="AY263" i="1"/>
  <c r="AW427" i="1"/>
  <c r="AW428" i="1"/>
  <c r="AW426" i="1"/>
  <c r="AZ764" i="1"/>
  <c r="AX763" i="1"/>
  <c r="BA763" i="1"/>
  <c r="AX764" i="1"/>
  <c r="AZ406" i="1"/>
  <c r="AX408" i="1"/>
  <c r="AZ407" i="1"/>
  <c r="AX728" i="1"/>
  <c r="BA724" i="1"/>
  <c r="AY728" i="1"/>
  <c r="AZ726" i="1"/>
  <c r="AW725" i="1"/>
  <c r="AZ724" i="1"/>
  <c r="AY727" i="1"/>
  <c r="BA728" i="1"/>
  <c r="AW726" i="1"/>
  <c r="AX724" i="1"/>
  <c r="AX726" i="1"/>
  <c r="AW728" i="1"/>
  <c r="BA726" i="1"/>
  <c r="AW727" i="1"/>
  <c r="AZ728" i="1"/>
  <c r="AY725" i="1"/>
  <c r="AZ725" i="1"/>
  <c r="AY724" i="1"/>
  <c r="BA727" i="1"/>
  <c r="AZ727" i="1"/>
  <c r="BA725" i="1"/>
  <c r="AX725" i="1"/>
  <c r="AW724" i="1"/>
  <c r="AY726" i="1"/>
  <c r="AX727" i="1"/>
  <c r="AZ653" i="1"/>
  <c r="AX656" i="1"/>
  <c r="AY653" i="1"/>
  <c r="AZ654" i="1"/>
  <c r="AW654" i="1"/>
  <c r="AZ655" i="1"/>
  <c r="AX654" i="1"/>
  <c r="BA655" i="1"/>
  <c r="AX655" i="1"/>
  <c r="AW653" i="1"/>
  <c r="AX653" i="1"/>
  <c r="AY654" i="1"/>
  <c r="AW656" i="1"/>
  <c r="BA656" i="1"/>
  <c r="AZ652" i="1"/>
  <c r="BA654" i="1"/>
  <c r="AW652" i="1"/>
  <c r="AZ656" i="1"/>
  <c r="AY652" i="1"/>
  <c r="AY655" i="1"/>
  <c r="BA652" i="1"/>
  <c r="AW655" i="1"/>
  <c r="BA653" i="1"/>
  <c r="AY656" i="1"/>
  <c r="AX652" i="1"/>
  <c r="AX616" i="1"/>
  <c r="AW616" i="1"/>
  <c r="AY618" i="1"/>
  <c r="AX620" i="1"/>
  <c r="BA619" i="1"/>
  <c r="BA620" i="1"/>
  <c r="AZ618" i="1"/>
  <c r="BA616" i="1"/>
  <c r="AW618" i="1"/>
  <c r="AW617" i="1"/>
  <c r="AZ619" i="1"/>
  <c r="AZ620" i="1"/>
  <c r="AX619" i="1"/>
  <c r="AZ616" i="1"/>
  <c r="AZ617" i="1"/>
  <c r="AX617" i="1"/>
  <c r="AW619" i="1"/>
  <c r="AW620" i="1"/>
  <c r="AY619" i="1"/>
  <c r="AY620" i="1"/>
  <c r="AY616" i="1"/>
  <c r="AY617" i="1"/>
  <c r="BA617" i="1"/>
  <c r="AX618" i="1"/>
  <c r="BA618" i="1"/>
  <c r="AZ248" i="1"/>
  <c r="BA248" i="1"/>
  <c r="AW248" i="1"/>
  <c r="AY413" i="1"/>
  <c r="AY416" i="1"/>
  <c r="AW414" i="1"/>
  <c r="AZ235" i="1"/>
  <c r="AX232" i="1"/>
  <c r="BA235" i="1"/>
  <c r="AW659" i="1"/>
  <c r="BA661" i="1"/>
  <c r="AY660" i="1"/>
  <c r="AW624" i="1"/>
  <c r="BA626" i="1"/>
  <c r="BA622" i="1"/>
  <c r="AZ464" i="1"/>
  <c r="AX460" i="1"/>
  <c r="AZ463" i="1"/>
  <c r="AZ610" i="1"/>
  <c r="AZ613" i="1"/>
  <c r="AX611" i="1"/>
  <c r="AW576" i="1"/>
  <c r="AY575" i="1"/>
  <c r="AZ576" i="1"/>
  <c r="AX224" i="1"/>
  <c r="AY224" i="1"/>
  <c r="AX223" i="1"/>
  <c r="BA334" i="1"/>
  <c r="AY336" i="1"/>
  <c r="AW338" i="1"/>
  <c r="AY275" i="1"/>
  <c r="AZ278" i="1"/>
  <c r="BA274" i="1"/>
  <c r="AX269" i="1"/>
  <c r="AY270" i="1"/>
  <c r="AZ271" i="1"/>
  <c r="BA269" i="1"/>
  <c r="AY629" i="1"/>
  <c r="AW628" i="1"/>
  <c r="BA631" i="1"/>
  <c r="AZ384" i="1"/>
  <c r="AX386" i="1"/>
  <c r="AX385" i="1"/>
  <c r="AZ326" i="1"/>
  <c r="AW323" i="1"/>
  <c r="AW326" i="1"/>
  <c r="AY326" i="1"/>
  <c r="AX544" i="1"/>
  <c r="AW548" i="1"/>
  <c r="AZ544" i="1"/>
  <c r="AX148" i="1"/>
  <c r="AZ149" i="1"/>
  <c r="AX152" i="1"/>
  <c r="BA150" i="1"/>
  <c r="AX490" i="1"/>
  <c r="AY491" i="1"/>
  <c r="AZ492" i="1"/>
  <c r="AZ256" i="1"/>
  <c r="BA258" i="1"/>
  <c r="AW258" i="1"/>
  <c r="AY421" i="1"/>
  <c r="AX419" i="1"/>
  <c r="BA418" i="1"/>
  <c r="AZ680" i="1"/>
  <c r="AX677" i="1"/>
  <c r="AW676" i="1"/>
  <c r="AX365" i="1"/>
  <c r="AY365" i="1"/>
  <c r="BA368" i="1"/>
  <c r="AX998" i="1"/>
  <c r="AY997" i="1"/>
  <c r="AW996" i="1"/>
  <c r="AZ318" i="1"/>
  <c r="AZ317" i="1"/>
  <c r="BA317" i="1"/>
  <c r="AX452" i="1"/>
  <c r="AX451" i="1"/>
  <c r="AW448" i="1"/>
  <c r="AW636" i="1"/>
  <c r="AW638" i="1"/>
  <c r="BA637" i="1"/>
  <c r="AY902" i="1"/>
  <c r="AY898" i="1"/>
  <c r="BA900" i="1"/>
  <c r="AW262" i="1"/>
  <c r="AZ263" i="1"/>
  <c r="AX266" i="1"/>
  <c r="AY262" i="1"/>
  <c r="AY428" i="1"/>
  <c r="AX426" i="1"/>
  <c r="AX427" i="1"/>
  <c r="AW761" i="1"/>
  <c r="AX760" i="1"/>
  <c r="AY762" i="1"/>
  <c r="AY409" i="1"/>
  <c r="BA409" i="1"/>
  <c r="AZ408" i="1"/>
  <c r="AW408" i="1"/>
  <c r="AZ342" i="1"/>
  <c r="AW344" i="1"/>
  <c r="AX344" i="1"/>
  <c r="AX343" i="1"/>
  <c r="BA342" i="1"/>
  <c r="AZ343" i="1"/>
  <c r="AX340" i="1"/>
  <c r="AW341" i="1"/>
  <c r="AY343" i="1"/>
  <c r="AY340" i="1"/>
  <c r="AW342" i="1"/>
  <c r="AX341" i="1"/>
  <c r="BA343" i="1"/>
  <c r="BA340" i="1"/>
  <c r="AX342" i="1"/>
  <c r="AZ340" i="1"/>
  <c r="AY344" i="1"/>
  <c r="AW343" i="1"/>
  <c r="BA341" i="1"/>
  <c r="AY341" i="1"/>
  <c r="AW340" i="1"/>
  <c r="AZ341" i="1"/>
  <c r="AZ344" i="1"/>
  <c r="BA344" i="1"/>
  <c r="AY342" i="1"/>
  <c r="AZ557" i="1"/>
  <c r="AZ560" i="1"/>
  <c r="AY558" i="1"/>
  <c r="AX556" i="1"/>
  <c r="AZ558" i="1"/>
  <c r="AY560" i="1"/>
  <c r="AX558" i="1"/>
  <c r="AZ559" i="1"/>
  <c r="BA556" i="1"/>
  <c r="AX560" i="1"/>
  <c r="AX559" i="1"/>
  <c r="AY557" i="1"/>
  <c r="BA558" i="1"/>
  <c r="BA557" i="1"/>
  <c r="AW560" i="1"/>
  <c r="BA560" i="1"/>
  <c r="AY556" i="1"/>
  <c r="AZ556" i="1"/>
  <c r="AY559" i="1"/>
  <c r="BA559" i="1"/>
  <c r="AW557" i="1"/>
  <c r="AW559" i="1"/>
  <c r="AW556" i="1"/>
  <c r="AX557" i="1"/>
  <c r="AW558" i="1"/>
  <c r="AY332" i="1"/>
  <c r="AZ332" i="1"/>
  <c r="BA329" i="1"/>
  <c r="AX328" i="1"/>
  <c r="BA330" i="1"/>
  <c r="AZ331" i="1"/>
  <c r="AX330" i="1"/>
  <c r="AW328" i="1"/>
  <c r="AZ330" i="1"/>
  <c r="AX331" i="1"/>
  <c r="AW331" i="1"/>
  <c r="AY330" i="1"/>
  <c r="AX332" i="1"/>
  <c r="BA328" i="1"/>
  <c r="AZ329" i="1"/>
  <c r="AZ328" i="1"/>
  <c r="AW332" i="1"/>
  <c r="AY328" i="1"/>
  <c r="BA331" i="1"/>
  <c r="AW329" i="1"/>
  <c r="AY329" i="1"/>
  <c r="AX329" i="1"/>
  <c r="AY331" i="1"/>
  <c r="AW330" i="1"/>
  <c r="BA332" i="1"/>
  <c r="AW697" i="1"/>
  <c r="AW694" i="1"/>
  <c r="AY698" i="1"/>
  <c r="BA696" i="1"/>
  <c r="AX696" i="1"/>
  <c r="AX698" i="1"/>
  <c r="AW698" i="1"/>
  <c r="AZ696" i="1"/>
  <c r="AY697" i="1"/>
  <c r="AY695" i="1"/>
  <c r="AX697" i="1"/>
  <c r="AY696" i="1"/>
  <c r="AZ698" i="1"/>
  <c r="BA694" i="1"/>
  <c r="AZ697" i="1"/>
  <c r="AW695" i="1"/>
  <c r="AX695" i="1"/>
  <c r="BA695" i="1"/>
  <c r="AZ694" i="1"/>
  <c r="AY694" i="1"/>
  <c r="BA697" i="1"/>
  <c r="AW696" i="1"/>
  <c r="AX694" i="1"/>
  <c r="BA698" i="1"/>
  <c r="AZ695" i="1"/>
  <c r="AW282" i="1"/>
  <c r="BA283" i="1"/>
  <c r="AW281" i="1"/>
  <c r="AY280" i="1"/>
  <c r="AX282" i="1"/>
  <c r="AW284" i="1"/>
  <c r="AZ284" i="1"/>
  <c r="AZ280" i="1"/>
  <c r="BA280" i="1"/>
  <c r="AW283" i="1"/>
  <c r="AY282" i="1"/>
  <c r="AY283" i="1"/>
  <c r="AY281" i="1"/>
  <c r="BA281" i="1"/>
  <c r="AX280" i="1"/>
  <c r="AY284" i="1"/>
  <c r="BA284" i="1"/>
  <c r="AX283" i="1"/>
  <c r="BA282" i="1"/>
  <c r="AZ281" i="1"/>
  <c r="AW280" i="1"/>
  <c r="AZ283" i="1"/>
  <c r="AX281" i="1"/>
  <c r="AX284" i="1"/>
  <c r="AZ282" i="1"/>
  <c r="BA244" i="1"/>
  <c r="AZ245" i="1"/>
  <c r="AW244" i="1"/>
  <c r="AY412" i="1"/>
  <c r="BA413" i="1"/>
  <c r="AX413" i="1"/>
  <c r="AZ236" i="1"/>
  <c r="AW233" i="1"/>
  <c r="AY232" i="1"/>
  <c r="AX662" i="1"/>
  <c r="AY661" i="1"/>
  <c r="AW662" i="1"/>
  <c r="BA623" i="1"/>
  <c r="AW625" i="1"/>
  <c r="AX622" i="1"/>
  <c r="AY462" i="1"/>
  <c r="AW460" i="1"/>
  <c r="AW461" i="1"/>
  <c r="AW610" i="1"/>
  <c r="AY611" i="1"/>
  <c r="AY613" i="1"/>
  <c r="BA576" i="1"/>
  <c r="BA574" i="1"/>
  <c r="BA577" i="1"/>
  <c r="AW220" i="1"/>
  <c r="AW223" i="1"/>
  <c r="BA223" i="1"/>
  <c r="AY335" i="1"/>
  <c r="BA336" i="1"/>
  <c r="AZ336" i="1"/>
  <c r="AX276" i="1"/>
  <c r="BA275" i="1"/>
  <c r="AX277" i="1"/>
  <c r="AZ270" i="1"/>
  <c r="AW271" i="1"/>
  <c r="AX270" i="1"/>
  <c r="AW630" i="1"/>
  <c r="AZ630" i="1"/>
  <c r="AX628" i="1"/>
  <c r="AX383" i="1"/>
  <c r="AW385" i="1"/>
  <c r="AZ385" i="1"/>
  <c r="AX324" i="1"/>
  <c r="AY323" i="1"/>
  <c r="AY322" i="1"/>
  <c r="BA548" i="1"/>
  <c r="AZ546" i="1"/>
  <c r="AZ548" i="1"/>
  <c r="AZ152" i="1"/>
  <c r="BA151" i="1"/>
  <c r="AY148" i="1"/>
  <c r="AY493" i="1"/>
  <c r="AZ491" i="1"/>
  <c r="AW493" i="1"/>
  <c r="AY494" i="1"/>
  <c r="AY259" i="1"/>
  <c r="AX260" i="1"/>
  <c r="AW257" i="1"/>
  <c r="AY422" i="1"/>
  <c r="AZ418" i="1"/>
  <c r="BA421" i="1"/>
  <c r="AZ677" i="1"/>
  <c r="AY679" i="1"/>
  <c r="AX678" i="1"/>
  <c r="AZ366" i="1"/>
  <c r="AW366" i="1"/>
  <c r="BA365" i="1"/>
  <c r="AW998" i="1"/>
  <c r="BA997" i="1"/>
  <c r="BA998" i="1"/>
  <c r="BA996" i="1"/>
  <c r="BA320" i="1"/>
  <c r="AW318" i="1"/>
  <c r="AX317" i="1"/>
  <c r="AY449" i="1"/>
  <c r="AZ449" i="1"/>
  <c r="BA451" i="1"/>
  <c r="AX638" i="1"/>
  <c r="AZ636" i="1"/>
  <c r="AZ635" i="1"/>
  <c r="BA635" i="1"/>
  <c r="AX898" i="1"/>
  <c r="BA901" i="1"/>
  <c r="BA902" i="1"/>
  <c r="AX262" i="1"/>
  <c r="AW266" i="1"/>
  <c r="AW265" i="1"/>
  <c r="AZ427" i="1"/>
  <c r="AY426" i="1"/>
  <c r="BA424" i="1"/>
  <c r="AW760" i="1"/>
  <c r="AY763" i="1"/>
  <c r="AY761" i="1"/>
  <c r="AY406" i="1"/>
  <c r="BA408" i="1"/>
  <c r="AX410" i="1"/>
  <c r="AX852" i="1"/>
  <c r="AZ854" i="1"/>
  <c r="AZ853" i="1"/>
  <c r="AW852" i="1"/>
  <c r="AZ852" i="1"/>
  <c r="AX853" i="1"/>
  <c r="AZ850" i="1"/>
  <c r="AY853" i="1"/>
  <c r="AX851" i="1"/>
  <c r="AZ851" i="1"/>
  <c r="BA853" i="1"/>
  <c r="AY852" i="1"/>
  <c r="AY854" i="1"/>
  <c r="AW854" i="1"/>
  <c r="BA854" i="1"/>
  <c r="BA852" i="1"/>
  <c r="BA851" i="1"/>
  <c r="AY851" i="1"/>
  <c r="AX850" i="1"/>
  <c r="BA850" i="1"/>
  <c r="AX854" i="1"/>
  <c r="AW850" i="1"/>
  <c r="AW851" i="1"/>
  <c r="AY850" i="1"/>
  <c r="AW853" i="1"/>
  <c r="BA823" i="1"/>
  <c r="AZ824" i="1"/>
  <c r="AX824" i="1"/>
  <c r="BA820" i="1"/>
  <c r="AY821" i="1"/>
  <c r="BA824" i="1"/>
  <c r="AY822" i="1"/>
  <c r="BA822" i="1"/>
  <c r="AW822" i="1"/>
  <c r="AX820" i="1"/>
  <c r="AX822" i="1"/>
  <c r="BA821" i="1"/>
  <c r="AY823" i="1"/>
  <c r="AW824" i="1"/>
  <c r="AX821" i="1"/>
  <c r="AW821" i="1"/>
  <c r="AZ820" i="1"/>
  <c r="AZ822" i="1"/>
  <c r="AY820" i="1"/>
  <c r="AX823" i="1"/>
  <c r="AZ823" i="1"/>
  <c r="AZ821" i="1"/>
  <c r="AW823" i="1"/>
  <c r="AW820" i="1"/>
  <c r="AY824" i="1"/>
  <c r="BA799" i="1"/>
  <c r="BA800" i="1"/>
  <c r="BA797" i="1"/>
  <c r="AX798" i="1"/>
  <c r="AY798" i="1"/>
  <c r="AZ797" i="1"/>
  <c r="AZ799" i="1"/>
  <c r="AX796" i="1"/>
  <c r="AY797" i="1"/>
  <c r="AX800" i="1"/>
  <c r="AY796" i="1"/>
  <c r="AW796" i="1"/>
  <c r="BA796" i="1"/>
  <c r="AZ798" i="1"/>
  <c r="AW799" i="1"/>
  <c r="AW797" i="1"/>
  <c r="BA798" i="1"/>
  <c r="AZ796" i="1"/>
  <c r="AZ800" i="1"/>
  <c r="AW798" i="1"/>
  <c r="AY800" i="1"/>
  <c r="AY799" i="1"/>
  <c r="AX797" i="1"/>
  <c r="AW800" i="1"/>
  <c r="AX799" i="1"/>
  <c r="AZ517" i="1"/>
  <c r="AW518" i="1"/>
  <c r="BA517" i="1"/>
  <c r="AX514" i="1"/>
  <c r="AW516" i="1"/>
  <c r="BA515" i="1"/>
  <c r="AW515" i="1"/>
  <c r="AY514" i="1"/>
  <c r="AZ516" i="1"/>
  <c r="AZ518" i="1"/>
  <c r="AY518" i="1"/>
  <c r="AW514" i="1"/>
  <c r="AY517" i="1"/>
  <c r="BA516" i="1"/>
  <c r="AY516" i="1"/>
  <c r="AX517" i="1"/>
  <c r="AX515" i="1"/>
  <c r="BA518" i="1"/>
  <c r="AZ515" i="1"/>
  <c r="AW517" i="1"/>
  <c r="AX516" i="1"/>
  <c r="AY515" i="1"/>
  <c r="BA514" i="1"/>
  <c r="AX518" i="1"/>
  <c r="AZ514" i="1"/>
  <c r="BA415" i="1"/>
  <c r="AW412" i="1"/>
  <c r="BA416" i="1"/>
  <c r="AZ414" i="1"/>
  <c r="AW234" i="1"/>
  <c r="AZ232" i="1"/>
  <c r="AY235" i="1"/>
  <c r="AZ662" i="1"/>
  <c r="AW658" i="1"/>
  <c r="AZ660" i="1"/>
  <c r="AW622" i="1"/>
  <c r="AY622" i="1"/>
  <c r="AY623" i="1"/>
  <c r="AX461" i="1"/>
  <c r="BA464" i="1"/>
  <c r="AZ461" i="1"/>
  <c r="AY610" i="1"/>
  <c r="BA610" i="1"/>
  <c r="BA614" i="1"/>
  <c r="AX575" i="1"/>
  <c r="AY576" i="1"/>
  <c r="AY577" i="1"/>
  <c r="AX578" i="1"/>
  <c r="BA224" i="1"/>
  <c r="AY223" i="1"/>
  <c r="AZ224" i="1"/>
  <c r="AX338" i="1"/>
  <c r="BA337" i="1"/>
  <c r="AW336" i="1"/>
  <c r="AX275" i="1"/>
  <c r="AW275" i="1"/>
  <c r="BA276" i="1"/>
  <c r="AY271" i="1"/>
  <c r="AZ272" i="1"/>
  <c r="BA272" i="1"/>
  <c r="AZ631" i="1"/>
  <c r="AX632" i="1"/>
  <c r="AY628" i="1"/>
  <c r="AW382" i="1"/>
  <c r="AY382" i="1"/>
  <c r="BA385" i="1"/>
  <c r="AZ322" i="1"/>
  <c r="BA322" i="1"/>
  <c r="AX322" i="1"/>
  <c r="BA547" i="1"/>
  <c r="AW544" i="1"/>
  <c r="AY548" i="1"/>
  <c r="AZ148" i="1"/>
  <c r="AZ150" i="1"/>
  <c r="AW152" i="1"/>
  <c r="AW494" i="1"/>
  <c r="AZ490" i="1"/>
  <c r="AZ493" i="1"/>
  <c r="BA260" i="1"/>
  <c r="AZ258" i="1"/>
  <c r="AX259" i="1"/>
  <c r="BA259" i="1"/>
  <c r="AY420" i="1"/>
  <c r="AW420" i="1"/>
  <c r="AX418" i="1"/>
  <c r="AZ678" i="1"/>
  <c r="BA676" i="1"/>
  <c r="AY677" i="1"/>
  <c r="AZ365" i="1"/>
  <c r="AZ364" i="1"/>
  <c r="AX366" i="1"/>
  <c r="AW994" i="1"/>
  <c r="AX995" i="1"/>
  <c r="AW997" i="1"/>
  <c r="AZ319" i="1"/>
  <c r="BA316" i="1"/>
  <c r="AX318" i="1"/>
  <c r="AX448" i="1"/>
  <c r="AX449" i="1"/>
  <c r="BA449" i="1"/>
  <c r="AW635" i="1"/>
  <c r="BA636" i="1"/>
  <c r="BA634" i="1"/>
  <c r="AZ901" i="1"/>
  <c r="AW899" i="1"/>
  <c r="AX901" i="1"/>
  <c r="AX265" i="1"/>
  <c r="AZ265" i="1"/>
  <c r="BA264" i="1"/>
  <c r="AY427" i="1"/>
  <c r="AZ428" i="1"/>
  <c r="AW425" i="1"/>
  <c r="AX428" i="1"/>
  <c r="AY760" i="1"/>
  <c r="BA764" i="1"/>
  <c r="AZ760" i="1"/>
  <c r="BA406" i="1"/>
  <c r="BA410" i="1"/>
  <c r="AX406" i="1"/>
  <c r="AX596" i="1"/>
  <c r="BA595" i="1"/>
  <c r="AX592" i="1"/>
  <c r="AW595" i="1"/>
  <c r="AY594" i="1"/>
  <c r="AZ592" i="1"/>
  <c r="AW596" i="1"/>
  <c r="BA594" i="1"/>
  <c r="AY595" i="1"/>
  <c r="AZ596" i="1"/>
  <c r="AX595" i="1"/>
  <c r="AY593" i="1"/>
  <c r="AX593" i="1"/>
  <c r="AZ593" i="1"/>
  <c r="AZ594" i="1"/>
  <c r="BA596" i="1"/>
  <c r="AW594" i="1"/>
  <c r="BA592" i="1"/>
  <c r="BA593" i="1"/>
  <c r="AY592" i="1"/>
  <c r="AW592" i="1"/>
  <c r="AZ595" i="1"/>
  <c r="AY596" i="1"/>
  <c r="AW593" i="1"/>
  <c r="AX594" i="1"/>
  <c r="AZ804" i="1"/>
  <c r="AY803" i="1"/>
  <c r="AX803" i="1"/>
  <c r="BA803" i="1"/>
  <c r="AW802" i="1"/>
  <c r="AY805" i="1"/>
  <c r="AX805" i="1"/>
  <c r="AZ806" i="1"/>
  <c r="BA802" i="1"/>
  <c r="AY806" i="1"/>
  <c r="AW805" i="1"/>
  <c r="AX804" i="1"/>
  <c r="AZ802" i="1"/>
  <c r="AZ805" i="1"/>
  <c r="BA804" i="1"/>
  <c r="AX802" i="1"/>
  <c r="BA806" i="1"/>
  <c r="AW804" i="1"/>
  <c r="AW803" i="1"/>
  <c r="AX806" i="1"/>
  <c r="AZ803" i="1"/>
  <c r="BA805" i="1"/>
  <c r="AY804" i="1"/>
  <c r="AY802" i="1"/>
  <c r="AW806" i="1"/>
  <c r="BA828" i="1"/>
  <c r="AX827" i="1"/>
  <c r="BA827" i="1"/>
  <c r="AZ828" i="1"/>
  <c r="AW829" i="1"/>
  <c r="AY828" i="1"/>
  <c r="AW830" i="1"/>
  <c r="AW828" i="1"/>
  <c r="BA829" i="1"/>
  <c r="AZ829" i="1"/>
  <c r="AW827" i="1"/>
  <c r="BA830" i="1"/>
  <c r="AX826" i="1"/>
  <c r="AY830" i="1"/>
  <c r="AY829" i="1"/>
  <c r="AX828" i="1"/>
  <c r="AZ827" i="1"/>
  <c r="AZ826" i="1"/>
  <c r="AX829" i="1"/>
  <c r="AX830" i="1"/>
  <c r="AW826" i="1"/>
  <c r="AZ830" i="1"/>
  <c r="AY827" i="1"/>
  <c r="BA826" i="1"/>
  <c r="AY826" i="1"/>
  <c r="AY414" i="1"/>
  <c r="AZ415" i="1"/>
  <c r="AZ234" i="1"/>
  <c r="BA232" i="1"/>
  <c r="AY234" i="1"/>
  <c r="AZ658" i="1"/>
  <c r="AY658" i="1"/>
  <c r="AX624" i="1"/>
  <c r="AZ622" i="1"/>
  <c r="AW462" i="1"/>
  <c r="BA461" i="1"/>
  <c r="AW611" i="1"/>
  <c r="AZ611" i="1"/>
  <c r="BA578" i="1"/>
  <c r="AY574" i="1"/>
  <c r="AW222" i="1"/>
  <c r="AX220" i="1"/>
  <c r="AZ223" i="1"/>
  <c r="AW337" i="1"/>
  <c r="AZ338" i="1"/>
  <c r="AY274" i="1"/>
  <c r="AW274" i="1"/>
  <c r="AY272" i="1"/>
  <c r="AZ269" i="1"/>
  <c r="AW631" i="1"/>
  <c r="BA632" i="1"/>
  <c r="BA386" i="1"/>
  <c r="AX382" i="1"/>
  <c r="AW322" i="1"/>
  <c r="AW325" i="1"/>
  <c r="AZ324" i="1"/>
  <c r="BA545" i="1"/>
  <c r="AY544" i="1"/>
  <c r="AY152" i="1"/>
  <c r="AX151" i="1"/>
  <c r="BA494" i="1"/>
  <c r="AY492" i="1"/>
  <c r="AW259" i="1"/>
  <c r="AX258" i="1"/>
  <c r="AZ421" i="1"/>
  <c r="AX422" i="1"/>
  <c r="BA420" i="1"/>
  <c r="AX676" i="1"/>
  <c r="BA678" i="1"/>
  <c r="AY366" i="1"/>
  <c r="AZ367" i="1"/>
  <c r="BA995" i="1"/>
  <c r="BA994" i="1"/>
  <c r="AX319" i="1"/>
  <c r="AY318" i="1"/>
  <c r="BA318" i="1"/>
  <c r="BA448" i="1"/>
  <c r="AY450" i="1"/>
  <c r="AX634" i="1"/>
  <c r="AY637" i="1"/>
  <c r="AY900" i="1"/>
  <c r="AZ898" i="1"/>
  <c r="BA263" i="1"/>
  <c r="BA266" i="1"/>
  <c r="BA426" i="1"/>
  <c r="AY424" i="1"/>
  <c r="AW763" i="1"/>
  <c r="AX762" i="1"/>
  <c r="AZ409" i="1"/>
  <c r="BA407" i="1"/>
  <c r="AU514" i="1"/>
  <c r="AU784" i="1"/>
  <c r="AU352" i="1"/>
  <c r="AU622" i="1"/>
  <c r="AU262" i="1"/>
  <c r="AU628" i="1"/>
  <c r="AU994" i="1"/>
  <c r="AU922" i="1"/>
  <c r="AU826" i="1"/>
  <c r="AU340" i="1"/>
  <c r="AU760" i="1"/>
  <c r="AU496" i="1"/>
  <c r="AU544" i="1"/>
  <c r="AU400" i="1"/>
  <c r="AU244" i="1"/>
  <c r="AU148" i="1"/>
  <c r="AU238" i="1"/>
  <c r="AU232" i="1"/>
  <c r="AU610" i="1"/>
  <c r="AU898" i="1"/>
  <c r="AU556" i="1"/>
  <c r="AU634" i="1"/>
  <c r="AU490" i="1"/>
  <c r="AU256" i="1"/>
  <c r="AU946" i="1"/>
  <c r="AU364" i="1"/>
  <c r="AU550" i="1"/>
  <c r="AU604" i="1"/>
  <c r="AU904" i="1"/>
  <c r="AU274" i="1"/>
  <c r="AU652" i="1"/>
  <c r="AU730" i="1"/>
  <c r="AU382" i="1"/>
  <c r="AU700" i="1"/>
  <c r="AU412" i="1"/>
  <c r="AU940" i="1"/>
  <c r="AU328" i="1"/>
  <c r="AU280" i="1"/>
  <c r="AU658" i="1"/>
  <c r="AU616" i="1"/>
  <c r="AU220" i="1"/>
  <c r="AU676" i="1"/>
  <c r="AU406" i="1"/>
  <c r="AU268" i="1"/>
  <c r="AU802" i="1"/>
  <c r="AU466" i="1"/>
  <c r="AU694" i="1"/>
  <c r="AU424" i="1"/>
  <c r="AU334" i="1"/>
  <c r="AU724" i="1"/>
  <c r="AU850" i="1"/>
  <c r="AU316" i="1"/>
  <c r="AU460" i="1"/>
  <c r="AU592" i="1"/>
  <c r="AU448" i="1"/>
  <c r="AU574" i="1"/>
  <c r="AU820" i="1"/>
  <c r="AU418" i="1"/>
  <c r="AU862" i="1"/>
  <c r="AU796" i="1"/>
  <c r="AU76" i="1"/>
  <c r="AU82" i="1"/>
  <c r="AU58" i="1"/>
  <c r="AT4" i="1"/>
  <c r="AS4" i="1"/>
  <c r="E3" i="9" s="1"/>
  <c r="AU28" i="1"/>
  <c r="AQ4" i="1" l="1"/>
  <c r="D3" i="9" l="1"/>
  <c r="H3" i="9" s="1"/>
  <c r="AW4" i="1"/>
  <c r="BA5" i="1"/>
  <c r="BA7" i="1"/>
  <c r="BA4" i="1"/>
  <c r="AY4" i="1"/>
  <c r="BA6" i="1"/>
  <c r="BA8" i="1"/>
  <c r="AZ4" i="1"/>
  <c r="AX4" i="1"/>
  <c r="AX6" i="1"/>
  <c r="AZ7" i="1"/>
  <c r="AW6" i="1"/>
  <c r="AY7" i="1"/>
  <c r="AX7" i="1"/>
  <c r="AZ5" i="1"/>
  <c r="AY8" i="1"/>
  <c r="AX5" i="1"/>
  <c r="AZ6" i="1"/>
  <c r="AY6" i="1"/>
  <c r="AY5" i="1"/>
  <c r="AW5" i="1"/>
  <c r="AW7" i="1"/>
  <c r="AZ8" i="1"/>
  <c r="AX8" i="1"/>
  <c r="AW8" i="1"/>
  <c r="AU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Gabriel Tavera</author>
  </authors>
  <commentList>
    <comment ref="A3" authorId="0" shapeId="0" xr:uid="{00000000-0006-0000-0400-000001000000}">
      <text>
        <r>
          <rPr>
            <b/>
            <sz val="9"/>
            <color indexed="81"/>
            <rFont val="Tahoma"/>
            <family val="2"/>
          </rPr>
          <t>Gabriel Tavera:</t>
        </r>
        <r>
          <rPr>
            <sz val="9"/>
            <color indexed="81"/>
            <rFont val="Tahoma"/>
            <family val="2"/>
          </rPr>
          <t xml:space="preserve">
Nombre del Proceso, Proyecto, función o actividad.</t>
        </r>
      </text>
    </comment>
    <comment ref="B3" authorId="0" shapeId="0" xr:uid="{00000000-0006-0000-0400-000002000000}">
      <text>
        <r>
          <rPr>
            <b/>
            <sz val="9"/>
            <color indexed="81"/>
            <rFont val="Tahoma"/>
            <family val="2"/>
          </rPr>
          <t>Gabriel Tavera:</t>
        </r>
        <r>
          <rPr>
            <sz val="9"/>
            <color indexed="81"/>
            <rFont val="Tahoma"/>
            <family val="2"/>
          </rPr>
          <t xml:space="preserve">
SI APLICA. Nombre del Subproceso o segundo nivel de desagregación. </t>
        </r>
      </text>
    </comment>
    <comment ref="C3" authorId="0" shapeId="0" xr:uid="{00000000-0006-0000-0400-000003000000}">
      <text>
        <r>
          <rPr>
            <b/>
            <sz val="9"/>
            <color indexed="81"/>
            <rFont val="Tahoma"/>
            <family val="2"/>
          </rPr>
          <t>Gabriel Tavera:</t>
        </r>
        <r>
          <rPr>
            <sz val="9"/>
            <color indexed="81"/>
            <rFont val="Tahoma"/>
            <family val="2"/>
          </rPr>
          <t xml:space="preserve">
Especifica la Fuente de Riesgo:
Individuo, grupo humano, elemento físico o fenómeno del entorno.
Ejemplos:
Analista de ……
Coordinador de …
Empleado
Gerente
Software de Aplicación XXXXXXX
Superintendencia de XXXXXXXX
DIAN
UIAF
Servidor de Correo 
Sistema de Refrigeración XXXXXX
Cliente o Asociado
Banda Criminal
Inundación
Erupción Volcánica
Virus informático
etc.........</t>
        </r>
      </text>
    </comment>
    <comment ref="D3" authorId="0" shapeId="0" xr:uid="{00000000-0006-0000-0400-000005000000}">
      <text>
        <r>
          <rPr>
            <b/>
            <sz val="9"/>
            <color indexed="81"/>
            <rFont val="Tahoma"/>
            <family val="2"/>
          </rPr>
          <t>Gabriel Tavera:</t>
        </r>
        <r>
          <rPr>
            <sz val="9"/>
            <color indexed="81"/>
            <rFont val="Tahoma"/>
            <family val="2"/>
          </rPr>
          <t xml:space="preserve">
Especifique el Factor de Riesgo de acuerdo a las circulares:
Para SARO:
- Personas
- Procesos
- Tecnología
- Infraestructura
- Acontecimientos Externos
</t>
        </r>
      </text>
    </comment>
    <comment ref="E3" authorId="0" shapeId="0" xr:uid="{00000000-0006-0000-0400-000006000000}">
      <text>
        <r>
          <rPr>
            <b/>
            <sz val="9"/>
            <color indexed="81"/>
            <rFont val="Tahoma"/>
            <family val="2"/>
          </rPr>
          <t>Gabriel Tavera:</t>
        </r>
        <r>
          <rPr>
            <sz val="9"/>
            <color indexed="81"/>
            <rFont val="Tahoma"/>
            <family val="2"/>
          </rPr>
          <t xml:space="preserve">
Categorías de Riesgo de Acuerdo a Basilea y Superintendencia
Estas son 7 categorías que se despliegan en la selección.</t>
        </r>
      </text>
    </comment>
    <comment ref="F3" authorId="0" shapeId="0" xr:uid="{217594C1-DF3D-429A-ADD4-6E046E6AD746}">
      <text>
        <r>
          <rPr>
            <b/>
            <sz val="9"/>
            <color indexed="81"/>
            <rFont val="Tahoma"/>
            <family val="2"/>
          </rPr>
          <t>Gabriel Tavera:</t>
        </r>
        <r>
          <rPr>
            <sz val="9"/>
            <color indexed="81"/>
            <rFont val="Tahoma"/>
            <family val="2"/>
          </rPr>
          <t xml:space="preserve">
Categorías de Riesgo de Acuerdo a Basilea y Superintendencia
Este es el </t>
        </r>
        <r>
          <rPr>
            <b/>
            <sz val="9"/>
            <color indexed="81"/>
            <rFont val="Tahoma"/>
            <family val="2"/>
          </rPr>
          <t>SEGUNDO</t>
        </r>
        <r>
          <rPr>
            <sz val="9"/>
            <color indexed="81"/>
            <rFont val="Tahoma"/>
            <family val="2"/>
          </rPr>
          <t xml:space="preserve"> nivel de desagregación de acuerdo a la categoría seleccionada en el </t>
        </r>
        <r>
          <rPr>
            <b/>
            <sz val="9"/>
            <color indexed="81"/>
            <rFont val="Tahoma"/>
            <family val="2"/>
          </rPr>
          <t>Nivel 1</t>
        </r>
        <r>
          <rPr>
            <sz val="9"/>
            <color indexed="81"/>
            <rFont val="Tahoma"/>
            <family val="2"/>
          </rPr>
          <t>.</t>
        </r>
      </text>
    </comment>
    <comment ref="G3" authorId="0" shapeId="0" xr:uid="{A368EB63-38DE-450E-96C2-527F7B7EF923}">
      <text>
        <r>
          <rPr>
            <b/>
            <sz val="9"/>
            <color indexed="81"/>
            <rFont val="Tahoma"/>
            <family val="2"/>
          </rPr>
          <t>Gabriel Tavera:</t>
        </r>
        <r>
          <rPr>
            <sz val="9"/>
            <color indexed="81"/>
            <rFont val="Tahoma"/>
            <family val="2"/>
          </rPr>
          <t xml:space="preserve">
Categorías de Riesgo de Acuerdo a Basilea y Superintendencia
Este es el </t>
        </r>
        <r>
          <rPr>
            <b/>
            <sz val="9"/>
            <color indexed="81"/>
            <rFont val="Tahoma"/>
            <family val="2"/>
          </rPr>
          <t>TERCER</t>
        </r>
        <r>
          <rPr>
            <sz val="9"/>
            <color indexed="81"/>
            <rFont val="Tahoma"/>
            <family val="2"/>
          </rPr>
          <t xml:space="preserve"> nivel de desagregación de acuerdo a la categoría seleccionada en el </t>
        </r>
        <r>
          <rPr>
            <b/>
            <sz val="9"/>
            <color indexed="81"/>
            <rFont val="Tahoma"/>
            <family val="2"/>
          </rPr>
          <t>Nivel 2</t>
        </r>
        <r>
          <rPr>
            <sz val="9"/>
            <color indexed="81"/>
            <rFont val="Tahoma"/>
            <family val="2"/>
          </rPr>
          <t>.</t>
        </r>
      </text>
    </comment>
    <comment ref="H3" authorId="0" shapeId="0" xr:uid="{1175FA8E-82F5-4286-A77F-08FBA890D4FB}">
      <text>
        <r>
          <rPr>
            <b/>
            <sz val="9"/>
            <color indexed="81"/>
            <rFont val="Tahoma"/>
            <family val="2"/>
          </rPr>
          <t>Gabriel Tavera:</t>
        </r>
        <r>
          <rPr>
            <sz val="9"/>
            <color indexed="81"/>
            <rFont val="Tahoma"/>
            <family val="2"/>
          </rPr>
          <t xml:space="preserve">
Especifique el Área de Impacto:
Es todo Recurso, bien u oportunidad que tiene valor.
Ejemplos:
Ingresos por xxxxx
Descuentos por xxxxxxx
Crédito
Cartera
Intereses de XXXXXXX
Gastos por xxxxxx
Costos operacionales
Efectivo
Caja
Capital
etc .....................
Reputación, Imagen, Credibilidad, etc....
Vidas Humanas</t>
        </r>
      </text>
    </comment>
    <comment ref="I3" authorId="0" shapeId="0" xr:uid="{00000000-0006-0000-0400-000008000000}">
      <text>
        <r>
          <rPr>
            <b/>
            <sz val="9"/>
            <color indexed="81"/>
            <rFont val="Tahoma"/>
            <family val="2"/>
          </rPr>
          <t>Gabriel Tavera:</t>
        </r>
        <r>
          <rPr>
            <sz val="9"/>
            <color indexed="81"/>
            <rFont val="Tahoma"/>
            <family val="2"/>
          </rPr>
          <t xml:space="preserve">
Seleccione (</t>
        </r>
        <r>
          <rPr>
            <b/>
            <sz val="9"/>
            <color indexed="81"/>
            <rFont val="Tahoma"/>
            <family val="2"/>
          </rPr>
          <t>Si</t>
        </r>
        <r>
          <rPr>
            <sz val="9"/>
            <color indexed="81"/>
            <rFont val="Tahoma"/>
            <family val="2"/>
          </rPr>
          <t>) en la lista desplegable si el riesgo tiene un impacto reputacional.</t>
        </r>
      </text>
    </comment>
    <comment ref="J3" authorId="0" shapeId="0" xr:uid="{46FC4701-5BF6-4279-8B03-A459E3565BC1}">
      <text>
        <r>
          <rPr>
            <b/>
            <sz val="9"/>
            <color indexed="81"/>
            <rFont val="Tahoma"/>
            <family val="2"/>
          </rPr>
          <t>Gabriel Tavera:</t>
        </r>
        <r>
          <rPr>
            <sz val="9"/>
            <color indexed="81"/>
            <rFont val="Tahoma"/>
            <family val="2"/>
          </rPr>
          <t xml:space="preserve">
Seleccione (Si) en la lista desplegable si el riesgo tiene un impacto legal.</t>
        </r>
      </text>
    </comment>
    <comment ref="K3" authorId="0" shapeId="0" xr:uid="{80805023-53D4-433C-B0C6-191CF530B7EA}">
      <text>
        <r>
          <rPr>
            <b/>
            <sz val="9"/>
            <color indexed="81"/>
            <rFont val="Tahoma"/>
            <family val="2"/>
          </rPr>
          <t>Gabriel Tavera:</t>
        </r>
        <r>
          <rPr>
            <sz val="9"/>
            <color indexed="81"/>
            <rFont val="Tahoma"/>
            <family val="2"/>
          </rPr>
          <t xml:space="preserve">
Seleccione (Si) en la lista desplegable si el riesgo tiene un impacto Económico.</t>
        </r>
      </text>
    </comment>
    <comment ref="L3" authorId="0" shapeId="0" xr:uid="{81A59C22-A94F-4FE2-BEAC-83AAA47B542E}">
      <text>
        <r>
          <rPr>
            <b/>
            <sz val="9"/>
            <color indexed="81"/>
            <rFont val="Tahoma"/>
            <family val="2"/>
          </rPr>
          <t>Gabriel Tavera:</t>
        </r>
        <r>
          <rPr>
            <sz val="9"/>
            <color indexed="81"/>
            <rFont val="Tahoma"/>
            <family val="2"/>
          </rPr>
          <t xml:space="preserve">
Seleccione (Si) en la lista desplegable si el riesgo tiene un impacto en Vidas Humanas.</t>
        </r>
      </text>
    </comment>
    <comment ref="M3" authorId="0" shapeId="0" xr:uid="{00000000-0006-0000-0400-000009000000}">
      <text>
        <r>
          <rPr>
            <b/>
            <sz val="9"/>
            <color indexed="81"/>
            <rFont val="Tahoma"/>
            <family val="2"/>
          </rPr>
          <t>Gabriel Tavera:</t>
        </r>
        <r>
          <rPr>
            <sz val="9"/>
            <color indexed="81"/>
            <rFont val="Tahoma"/>
            <family val="2"/>
          </rPr>
          <t xml:space="preserve">
Especifique el Objetivo principal que se vería afectado por el Riesgo.</t>
        </r>
      </text>
    </comment>
    <comment ref="N3" authorId="0" shapeId="0" xr:uid="{68B9F11E-D7F6-4D92-96F9-0D6AE8A6B92B}">
      <text>
        <r>
          <rPr>
            <b/>
            <sz val="9"/>
            <color indexed="81"/>
            <rFont val="Tahoma"/>
            <family val="2"/>
          </rPr>
          <t>Gabriel Tavera:</t>
        </r>
        <r>
          <rPr>
            <sz val="9"/>
            <color indexed="81"/>
            <rFont val="Tahoma"/>
            <family val="2"/>
          </rPr>
          <t xml:space="preserve">
(Campo opcional) Especifique si el riesgo afecta un producto o servicio de la organización.</t>
        </r>
      </text>
    </comment>
    <comment ref="O3" authorId="0" shapeId="0" xr:uid="{8D928480-BB63-42EE-B868-13A001DF1A72}">
      <text>
        <r>
          <rPr>
            <b/>
            <sz val="9"/>
            <color indexed="81"/>
            <rFont val="Tahoma"/>
            <family val="2"/>
          </rPr>
          <t>Gabriel Tavera:</t>
        </r>
        <r>
          <rPr>
            <sz val="9"/>
            <color indexed="81"/>
            <rFont val="Tahoma"/>
            <family val="2"/>
          </rPr>
          <t xml:space="preserve">
Especifique un código para el riesgo:
Ejemplo: R1, R2, ….. Rn</t>
        </r>
      </text>
    </comment>
    <comment ref="R3" authorId="0" shapeId="0" xr:uid="{B2914CEB-7F3A-4B16-8F42-2FB515BDE4DF}">
      <text>
        <r>
          <rPr>
            <b/>
            <sz val="9"/>
            <color indexed="81"/>
            <rFont val="Tahoma"/>
            <family val="2"/>
          </rPr>
          <t>Gabriel Tavera:</t>
        </r>
        <r>
          <rPr>
            <sz val="9"/>
            <color indexed="81"/>
            <rFont val="Tahoma"/>
            <family val="2"/>
          </rPr>
          <t xml:space="preserve">
Especifique el resultado del valor del monto financiero para los riesgos que tienen un Impacto Económico.</t>
        </r>
      </text>
    </comment>
    <comment ref="Y3" authorId="0" shapeId="0" xr:uid="{00000000-0006-0000-0400-00000A000000}">
      <text>
        <r>
          <rPr>
            <b/>
            <sz val="9"/>
            <color indexed="81"/>
            <rFont val="Tahoma"/>
            <family val="2"/>
          </rPr>
          <t>Gabriel Tavera:</t>
        </r>
        <r>
          <rPr>
            <sz val="9"/>
            <color indexed="81"/>
            <rFont val="Tahoma"/>
            <family val="2"/>
          </rPr>
          <t xml:space="preserve">
Para la técnica de Juicio de Expertos o Lluvia de Ideas es importante dejar constancia del análisis y sustentación de la Valoración del Riesgo tanto en su IMPACTO como la PROBABILIDA de ocurrencia.</t>
        </r>
      </text>
    </comment>
    <comment ref="AA3" authorId="0" shapeId="0" xr:uid="{00000000-0006-0000-0400-00000B000000}">
      <text>
        <r>
          <rPr>
            <b/>
            <sz val="9"/>
            <color indexed="81"/>
            <rFont val="Tahoma"/>
            <family val="2"/>
          </rPr>
          <t>Gabriel Tavera:</t>
        </r>
        <r>
          <rPr>
            <sz val="9"/>
            <color indexed="81"/>
            <rFont val="Tahoma"/>
            <family val="2"/>
          </rPr>
          <t xml:space="preserve">
Descripción corta o breve del control</t>
        </r>
      </text>
    </comment>
    <comment ref="AD3" authorId="0" shapeId="0" xr:uid="{00000000-0006-0000-0400-00000C000000}">
      <text>
        <r>
          <rPr>
            <b/>
            <sz val="9"/>
            <color indexed="81"/>
            <rFont val="Tahoma"/>
            <family val="2"/>
          </rPr>
          <t>Gabriel Tavera:</t>
        </r>
        <r>
          <rPr>
            <sz val="9"/>
            <color indexed="81"/>
            <rFont val="Tahoma"/>
            <family val="2"/>
          </rPr>
          <t xml:space="preserve">
De acuerdo a las tipologías definidas, especifique si el control es:
Preventivo o Detectivo Preventivo (Reduce la Probabilidad del Riesgo)
Detectivo Correctivo ó Correctivo (Reduce el impacto del Riesgo)</t>
        </r>
      </text>
    </comment>
    <comment ref="AF3" authorId="0" shapeId="0" xr:uid="{00000000-0006-0000-0400-00000D000000}">
      <text>
        <r>
          <rPr>
            <b/>
            <sz val="9"/>
            <color indexed="81"/>
            <rFont val="Tahoma"/>
            <family val="2"/>
          </rPr>
          <t>Gabriel Tavera:</t>
        </r>
        <r>
          <rPr>
            <sz val="9"/>
            <color indexed="81"/>
            <rFont val="Tahoma"/>
            <family val="2"/>
          </rPr>
          <t xml:space="preserve">
</t>
        </r>
        <r>
          <rPr>
            <b/>
            <sz val="9"/>
            <color indexed="81"/>
            <rFont val="Tahoma"/>
            <family val="2"/>
          </rPr>
          <t>Manual</t>
        </r>
        <r>
          <rPr>
            <sz val="9"/>
            <color indexed="81"/>
            <rFont val="Tahoma"/>
            <family val="2"/>
          </rPr>
          <t xml:space="preserve">: El procedimiento de control es totalmente manual.
</t>
        </r>
        <r>
          <rPr>
            <b/>
            <sz val="9"/>
            <color indexed="81"/>
            <rFont val="Tahoma"/>
            <family val="2"/>
          </rPr>
          <t>Automático</t>
        </r>
        <r>
          <rPr>
            <sz val="9"/>
            <color indexed="81"/>
            <rFont val="Tahoma"/>
            <family val="2"/>
          </rPr>
          <t xml:space="preserve">: El procedimiento de control se encuentra Totalmente automatizado, no hay intervención humana en ninguna fase del procedimiento.
</t>
        </r>
        <r>
          <rPr>
            <b/>
            <sz val="9"/>
            <color indexed="81"/>
            <rFont val="Tahoma"/>
            <family val="2"/>
          </rPr>
          <t>Combinado</t>
        </r>
        <r>
          <rPr>
            <sz val="9"/>
            <color indexed="81"/>
            <rFont val="Tahoma"/>
            <family val="2"/>
          </rPr>
          <t xml:space="preserve"> (ó Semiautomático): El procedimiento de control tiene pasos automáticos pero con intervención manual en alguna fase del procedimiento.</t>
        </r>
      </text>
    </comment>
    <comment ref="AG3" authorId="0" shapeId="0" xr:uid="{00000000-0006-0000-0400-00000E000000}">
      <text>
        <r>
          <rPr>
            <b/>
            <sz val="9"/>
            <color indexed="81"/>
            <rFont val="Tahoma"/>
            <family val="2"/>
          </rPr>
          <t>Gabriel Tavera:</t>
        </r>
        <r>
          <rPr>
            <sz val="9"/>
            <color indexed="81"/>
            <rFont val="Tahoma"/>
            <family val="2"/>
          </rPr>
          <t xml:space="preserve">
</t>
        </r>
        <r>
          <rPr>
            <b/>
            <sz val="9"/>
            <color indexed="81"/>
            <rFont val="Tahoma"/>
            <family val="2"/>
          </rPr>
          <t>Siempre</t>
        </r>
        <r>
          <rPr>
            <sz val="9"/>
            <color indexed="81"/>
            <rFont val="Tahoma"/>
            <family val="2"/>
          </rPr>
          <t xml:space="preserve">: Si el procedimiento de control se ejecuta en el 100% de las veces.
</t>
        </r>
        <r>
          <rPr>
            <b/>
            <sz val="9"/>
            <color indexed="81"/>
            <rFont val="Tahoma"/>
            <family val="2"/>
          </rPr>
          <t>Casi Siempre</t>
        </r>
        <r>
          <rPr>
            <sz val="9"/>
            <color indexed="81"/>
            <rFont val="Tahoma"/>
            <family val="2"/>
          </rPr>
          <t xml:space="preserve">: El procedimiento de control no se ejecuta en el 100% de las veces pero se ejecuta en por lo menos un 60% de las veces.
</t>
        </r>
        <r>
          <rPr>
            <b/>
            <sz val="9"/>
            <color indexed="81"/>
            <rFont val="Tahoma"/>
            <family val="2"/>
          </rPr>
          <t>Ocasionalmente</t>
        </r>
        <r>
          <rPr>
            <sz val="9"/>
            <color indexed="81"/>
            <rFont val="Tahoma"/>
            <family val="2"/>
          </rPr>
          <t>: El procedimiento de control se ejecuta ocasionalmente, menos del 60% de las veces.</t>
        </r>
      </text>
    </comment>
    <comment ref="AH3" authorId="0" shapeId="0" xr:uid="{00000000-0006-0000-0400-00000F000000}">
      <text>
        <r>
          <rPr>
            <b/>
            <sz val="9"/>
            <color indexed="81"/>
            <rFont val="Tahoma"/>
            <family val="2"/>
          </rPr>
          <t>Gabriel Tavera:</t>
        </r>
        <r>
          <rPr>
            <sz val="9"/>
            <color indexed="81"/>
            <rFont val="Tahoma"/>
            <family val="2"/>
          </rPr>
          <t xml:space="preserve">
</t>
        </r>
        <r>
          <rPr>
            <b/>
            <sz val="9"/>
            <color indexed="81"/>
            <rFont val="Tahoma"/>
            <family val="2"/>
          </rPr>
          <t>No Documentado</t>
        </r>
        <r>
          <rPr>
            <sz val="9"/>
            <color indexed="81"/>
            <rFont val="Tahoma"/>
            <family val="2"/>
          </rPr>
          <t xml:space="preserve">: El procedimiento de control no se encuentra documentado de acuerdo a como se realiza el procedimiento de control.
</t>
        </r>
        <r>
          <rPr>
            <b/>
            <sz val="9"/>
            <color indexed="81"/>
            <rFont val="Tahoma"/>
            <family val="2"/>
          </rPr>
          <t>Parcialmente Documentado</t>
        </r>
        <r>
          <rPr>
            <sz val="9"/>
            <color indexed="81"/>
            <rFont val="Tahoma"/>
            <family val="2"/>
          </rPr>
          <t xml:space="preserve">: El procedimiento de control no se encuentra totalmente documentado.
</t>
        </r>
        <r>
          <rPr>
            <b/>
            <sz val="9"/>
            <color indexed="81"/>
            <rFont val="Tahoma"/>
            <family val="2"/>
          </rPr>
          <t>Documentado</t>
        </r>
        <r>
          <rPr>
            <sz val="9"/>
            <color indexed="81"/>
            <rFont val="Tahoma"/>
            <family val="2"/>
          </rPr>
          <t xml:space="preserve">: El procedimiento de control se encuentra documentado pero el mismo no ha sido divulgado.
</t>
        </r>
        <r>
          <rPr>
            <b/>
            <sz val="9"/>
            <color indexed="81"/>
            <rFont val="Tahoma"/>
            <family val="2"/>
          </rPr>
          <t>Documentado y Divulgado</t>
        </r>
        <r>
          <rPr>
            <sz val="9"/>
            <color indexed="81"/>
            <rFont val="Tahoma"/>
            <family val="2"/>
          </rPr>
          <t xml:space="preserve">: El procedimiento de control se encuentra totalmente documentado y ha sido divulgado y es de conocimiento por parte de los responsables. </t>
        </r>
      </text>
    </comment>
    <comment ref="AI3" authorId="0" shapeId="0" xr:uid="{00000000-0006-0000-0400-000010000000}">
      <text>
        <r>
          <rPr>
            <b/>
            <sz val="9"/>
            <color indexed="81"/>
            <rFont val="Tahoma"/>
            <family val="2"/>
          </rPr>
          <t>Gabriel Tavera:</t>
        </r>
        <r>
          <rPr>
            <sz val="9"/>
            <color indexed="81"/>
            <rFont val="Tahoma"/>
            <family val="2"/>
          </rPr>
          <t xml:space="preserve">
</t>
        </r>
        <r>
          <rPr>
            <b/>
            <sz val="9"/>
            <color indexed="81"/>
            <rFont val="Tahoma"/>
            <family val="2"/>
          </rPr>
          <t>Simple</t>
        </r>
        <r>
          <rPr>
            <sz val="9"/>
            <color indexed="81"/>
            <rFont val="Tahoma"/>
            <family val="2"/>
          </rPr>
          <t xml:space="preserve">: El procedimiento de control es sencillo con una serie de pasos o actividades en secuencia o listas de chequeo con ninguna bifurcación.
</t>
        </r>
        <r>
          <rPr>
            <b/>
            <sz val="9"/>
            <color indexed="81"/>
            <rFont val="Tahoma"/>
            <family val="2"/>
          </rPr>
          <t>Complejo</t>
        </r>
        <r>
          <rPr>
            <sz val="9"/>
            <color indexed="81"/>
            <rFont val="Tahoma"/>
            <family val="2"/>
          </rPr>
          <t xml:space="preserve">: El procedimiento de control requiere de pasos no extensos con algunas bifurcaciones de acuerdo a puntos de decisión.
</t>
        </r>
        <r>
          <rPr>
            <b/>
            <sz val="9"/>
            <color indexed="81"/>
            <rFont val="Tahoma"/>
            <family val="2"/>
          </rPr>
          <t>Muy Complejo</t>
        </r>
        <r>
          <rPr>
            <sz val="9"/>
            <color indexed="81"/>
            <rFont val="Tahoma"/>
            <family val="2"/>
          </rPr>
          <t>: El procedimiento de control es complejo y cuenta con múltiples pasos y bifurcaciones e interactúa con más de un sistema y/o proceso|.</t>
        </r>
      </text>
    </comment>
    <comment ref="AJ3" authorId="0" shapeId="0" xr:uid="{00000000-0006-0000-0400-000011000000}">
      <text>
        <r>
          <rPr>
            <b/>
            <sz val="9"/>
            <color indexed="81"/>
            <rFont val="Tahoma"/>
            <family val="2"/>
          </rPr>
          <t xml:space="preserve">Gabriel Tavera:
</t>
        </r>
        <r>
          <rPr>
            <sz val="9"/>
            <color indexed="81"/>
            <rFont val="Tahoma"/>
            <family val="2"/>
          </rPr>
          <t xml:space="preserve">
Especifique si en el último año, se han presentado debilidades, fallas, desviaciones o informes de auditorías internas o externas con respecto al procedimiento de control.</t>
        </r>
      </text>
    </comment>
    <comment ref="AK3" authorId="0" shapeId="0" xr:uid="{00000000-0006-0000-0400-000012000000}">
      <text>
        <r>
          <rPr>
            <b/>
            <sz val="9"/>
            <color indexed="81"/>
            <rFont val="Tahoma"/>
            <family val="2"/>
          </rPr>
          <t>Gabriel Tavera:</t>
        </r>
        <r>
          <rPr>
            <sz val="9"/>
            <color indexed="81"/>
            <rFont val="Tahoma"/>
            <family val="2"/>
          </rPr>
          <t xml:space="preserve">
Especifique el Nivel de Reducción del Control con respecto al Riesgo.
En que porcentage considera que el control puede reducir el riesgo. Seleccione de acuerdo a los rangos que se despliegan.</t>
        </r>
      </text>
    </comment>
  </commentList>
</comments>
</file>

<file path=xl/sharedStrings.xml><?xml version="1.0" encoding="utf-8"?>
<sst xmlns="http://schemas.openxmlformats.org/spreadsheetml/2006/main" count="4041" uniqueCount="759">
  <si>
    <t>Fuente de Riesgo</t>
  </si>
  <si>
    <t>Factor de Riesgo</t>
  </si>
  <si>
    <t>Categoría de Riesgo</t>
  </si>
  <si>
    <t>Código del Riesgo</t>
  </si>
  <si>
    <t>Descripción del Riesgo</t>
  </si>
  <si>
    <t>Nombre del Proceso</t>
  </si>
  <si>
    <t>Objetivos del Proceso</t>
  </si>
  <si>
    <t>Responsable del Proceso</t>
  </si>
  <si>
    <t>Partes Involucradas Internas</t>
  </si>
  <si>
    <t>Partes Involucradas Externas</t>
  </si>
  <si>
    <t>#</t>
  </si>
  <si>
    <t>Fecha de Inicio</t>
  </si>
  <si>
    <t>Ubicación</t>
  </si>
  <si>
    <t>Ubicación (Ciudad)</t>
  </si>
  <si>
    <t>País</t>
  </si>
  <si>
    <t>Datos Proceso</t>
  </si>
  <si>
    <t>Elementos del Riesgo</t>
  </si>
  <si>
    <t>Objetivos</t>
  </si>
  <si>
    <t>Impacto Inherente</t>
  </si>
  <si>
    <t>Probabilidad Inherente</t>
  </si>
  <si>
    <t>Justificación Valoración</t>
  </si>
  <si>
    <t>Valoración Riesgo Inherente</t>
  </si>
  <si>
    <t>Código del Control</t>
  </si>
  <si>
    <t>Descripción del Control</t>
  </si>
  <si>
    <t>Tipo de Control</t>
  </si>
  <si>
    <t>Grado de Automatización</t>
  </si>
  <si>
    <t>Ejecución del Control</t>
  </si>
  <si>
    <t>Documentación</t>
  </si>
  <si>
    <t>Complejidad</t>
  </si>
  <si>
    <t>Histórico de Fallas</t>
  </si>
  <si>
    <t>Nivel de Reducción</t>
  </si>
  <si>
    <t>Responsable del Control (Cargo)</t>
  </si>
  <si>
    <t>Impacto Residual</t>
  </si>
  <si>
    <t>Probabilidad Residual</t>
  </si>
  <si>
    <t>Severidad del Riesgo Residual</t>
  </si>
  <si>
    <t>Severidad del Riesgo Inherente</t>
  </si>
  <si>
    <t>Responsable del Riesgo (Cargo)</t>
  </si>
  <si>
    <t>Atributos del Control</t>
  </si>
  <si>
    <t>Valoración Riesgo Residual</t>
  </si>
  <si>
    <t>Objetivo principal Afectado</t>
  </si>
  <si>
    <t>Criterio de Seguridad Afectado</t>
  </si>
  <si>
    <t>Confidencialidad</t>
  </si>
  <si>
    <t>Integridad</t>
  </si>
  <si>
    <t>Disponibilidad</t>
  </si>
  <si>
    <t>Impacto</t>
  </si>
  <si>
    <t>Probabilidad</t>
  </si>
  <si>
    <t>Catastrófico</t>
  </si>
  <si>
    <t>Mayor</t>
  </si>
  <si>
    <t>Moderado</t>
  </si>
  <si>
    <t>Menor</t>
  </si>
  <si>
    <t xml:space="preserve"> -</t>
  </si>
  <si>
    <t>Probable</t>
  </si>
  <si>
    <t>Posible</t>
  </si>
  <si>
    <t>Severidad</t>
  </si>
  <si>
    <t>Extremo</t>
  </si>
  <si>
    <t>Alto</t>
  </si>
  <si>
    <t>Bajo</t>
  </si>
  <si>
    <t>Preventivo</t>
  </si>
  <si>
    <t>Correctivo</t>
  </si>
  <si>
    <t>Manual</t>
  </si>
  <si>
    <t>Automático</t>
  </si>
  <si>
    <t>Combinado</t>
  </si>
  <si>
    <t>Ejecución</t>
  </si>
  <si>
    <t>Casi Siempre</t>
  </si>
  <si>
    <t>Eventualmente</t>
  </si>
  <si>
    <t>Siempre</t>
  </si>
  <si>
    <t>Documentado y Divulgado</t>
  </si>
  <si>
    <t>Documentado</t>
  </si>
  <si>
    <t>Parcialmente Documentado</t>
  </si>
  <si>
    <t>No Documentado</t>
  </si>
  <si>
    <t>Muy Complejo</t>
  </si>
  <si>
    <t>Complejo</t>
  </si>
  <si>
    <t>Simple</t>
  </si>
  <si>
    <t>Si</t>
  </si>
  <si>
    <t>No</t>
  </si>
  <si>
    <t>Muy Baja ( 0% - 20%)</t>
  </si>
  <si>
    <t>Baja (21% - 40%)</t>
  </si>
  <si>
    <t>Media (41% - 60%)</t>
  </si>
  <si>
    <t>Alta (61% -80%)</t>
  </si>
  <si>
    <t>Muy Alta (81% - 100%)</t>
  </si>
  <si>
    <t>1. Personas</t>
  </si>
  <si>
    <t>2. Procesos</t>
  </si>
  <si>
    <t>3. Tecnología</t>
  </si>
  <si>
    <t>4. Infraestructura</t>
  </si>
  <si>
    <t>5. Acontecimientos Externos</t>
  </si>
  <si>
    <t>1. Fraude Interno</t>
  </si>
  <si>
    <t>2. Fraude Externo</t>
  </si>
  <si>
    <t>3. Relaciones Laborales</t>
  </si>
  <si>
    <t>4. Clientes</t>
  </si>
  <si>
    <t>5. Daños a activos físicos</t>
  </si>
  <si>
    <t>6. Fallas tecnológicas</t>
  </si>
  <si>
    <t>7. Ejecución y administración de procesos</t>
  </si>
  <si>
    <t>IMPACTO</t>
  </si>
  <si>
    <t>PROBABILIDAD</t>
  </si>
  <si>
    <t>Nivel de Severidad</t>
  </si>
  <si>
    <t>Valor Riesgo Inherente</t>
  </si>
  <si>
    <t>Eficacia del Control</t>
  </si>
  <si>
    <t>Valor I-I</t>
  </si>
  <si>
    <t>Valor P-I</t>
  </si>
  <si>
    <t>Valor I-R</t>
  </si>
  <si>
    <t>Valor P-R</t>
  </si>
  <si>
    <t>Valor Riesgo Residual</t>
  </si>
  <si>
    <t>Reputacional</t>
  </si>
  <si>
    <t>Legal</t>
  </si>
  <si>
    <t>Riesgos Asociados</t>
  </si>
  <si>
    <t>Preventivo - Detectivo</t>
  </si>
  <si>
    <t>Detectivo - Correctivo</t>
  </si>
  <si>
    <t>Histórico de Fallas (Si se han presentado en el último año)</t>
  </si>
  <si>
    <t>Excelente</t>
  </si>
  <si>
    <t>Bueno</t>
  </si>
  <si>
    <t>Regular</t>
  </si>
  <si>
    <t>Insatisfactorio</t>
  </si>
  <si>
    <t>Pobre</t>
  </si>
  <si>
    <t>Notas / Comentarios</t>
  </si>
  <si>
    <t>Valor</t>
  </si>
  <si>
    <t>Reduce</t>
  </si>
  <si>
    <t>% Prob Residual</t>
  </si>
  <si>
    <t>% Imp Residual</t>
  </si>
  <si>
    <t>% Reducción</t>
  </si>
  <si>
    <t>R1</t>
  </si>
  <si>
    <t>Inherente</t>
  </si>
  <si>
    <t>Residual</t>
  </si>
  <si>
    <t>Pr</t>
  </si>
  <si>
    <t>In</t>
  </si>
  <si>
    <t>Me</t>
  </si>
  <si>
    <t>Mo</t>
  </si>
  <si>
    <t>Ma</t>
  </si>
  <si>
    <t>Ca</t>
  </si>
  <si>
    <t>Factor</t>
  </si>
  <si>
    <t>Nombre Corto del Control</t>
  </si>
  <si>
    <t>TABLA DE MEDICIÓN DE IMPACTO</t>
  </si>
  <si>
    <t>Escala</t>
  </si>
  <si>
    <t>Vidas Humanas</t>
  </si>
  <si>
    <t>Sanciones a la entidad, directivos, socios y administradores implicando el cierre o pagos de altas indemnizaciones a terceros afectando el patrimonio. Procesos penales a directivos, socios y administradores.</t>
  </si>
  <si>
    <t>Lesiones o muerte de empleados o terceras partes.</t>
  </si>
  <si>
    <t>Sanciones moderadas a la entidad y/o empleados. Requerimientos de ente de supervisión con acciones correctivas inmediatas.</t>
  </si>
  <si>
    <t>Tratamiento médico de mediano impacto a empleados o terceras partes.</t>
  </si>
  <si>
    <t>Incapacidad de algunos días de empleados o terceras partes.</t>
  </si>
  <si>
    <t>Sin efecto publicitario, incremento en reclamos de clientes.</t>
  </si>
  <si>
    <t>Sin reportes al ente de Supervisión.</t>
  </si>
  <si>
    <t>No requiere tratamiento médico.</t>
  </si>
  <si>
    <t>TABLA DE MEDICIÓN DE LA PROBABILIDAD</t>
  </si>
  <si>
    <t>Posibilidad</t>
  </si>
  <si>
    <t>Probabilidad Matemática</t>
  </si>
  <si>
    <t>Frecuencia</t>
  </si>
  <si>
    <t>Idoneidad de personal</t>
  </si>
  <si>
    <t>Atributos</t>
  </si>
  <si>
    <t>Calificación</t>
  </si>
  <si>
    <t>Cod Riesgo</t>
  </si>
  <si>
    <t>Buena</t>
  </si>
  <si>
    <t>Insatisfactoria</t>
  </si>
  <si>
    <t>Cultura de Cumplimiento de Leyes y Regulaciones</t>
  </si>
  <si>
    <t>Rotación de Personal</t>
  </si>
  <si>
    <t>Alta (de 3 a 6 meses)</t>
  </si>
  <si>
    <t>Media (de 6 meses a 1 año)</t>
  </si>
  <si>
    <t>Baja ( de 1 a 3 años)</t>
  </si>
  <si>
    <t>Cultura de Gestión de Riesgos</t>
  </si>
  <si>
    <t>Muy Alta (Cada 3 meses)</t>
  </si>
  <si>
    <t>Muy Baja (Mayor a 3 años)</t>
  </si>
  <si>
    <t>Índice Percepción Corrupción Colombia (Transparencia Internacional)</t>
  </si>
  <si>
    <t>Excelente (81 a 10)</t>
  </si>
  <si>
    <t>Buena (61 a 80)</t>
  </si>
  <si>
    <t>Regular (41 a 60)</t>
  </si>
  <si>
    <t>Insatisfactoria (21 a 40)</t>
  </si>
  <si>
    <t>Pobre (0 a 20)</t>
  </si>
  <si>
    <t>Suma de Calificaciones</t>
  </si>
  <si>
    <t>Casi Certeza</t>
  </si>
  <si>
    <t>Improbable</t>
  </si>
  <si>
    <t>Inusual</t>
  </si>
  <si>
    <t>Cc</t>
  </si>
  <si>
    <t>Im</t>
  </si>
  <si>
    <t>Proceso</t>
  </si>
  <si>
    <t>Subproceso</t>
  </si>
  <si>
    <t>1 Fraude Interno</t>
  </si>
  <si>
    <t>2 Fraude Externo</t>
  </si>
  <si>
    <t>3 Relaciones laborales</t>
  </si>
  <si>
    <t>4 Asociados o Clientes</t>
  </si>
  <si>
    <t>5 Daños a Activos Físicos</t>
  </si>
  <si>
    <t>6 Fallas tecnológicas</t>
  </si>
  <si>
    <t>7 Ejecución y administración de procesos</t>
  </si>
  <si>
    <t>11 Actividades no autorizadas</t>
  </si>
  <si>
    <t>12 Hurto y Fraude</t>
  </si>
  <si>
    <t>21 Seguridad de los Sistemas</t>
  </si>
  <si>
    <t>22 Hurto y Fraude</t>
  </si>
  <si>
    <t>31 Relaciones Laborales</t>
  </si>
  <si>
    <t>32 Higiene y Seguridad en el Trabajo</t>
  </si>
  <si>
    <t>33 Discriminación</t>
  </si>
  <si>
    <t>34 Recurso Humano</t>
  </si>
  <si>
    <t>41 Adecuación, divulgación de información y confianza</t>
  </si>
  <si>
    <t>42 Prácticas empresariales o de mercado improcedentes</t>
  </si>
  <si>
    <t>43 Productos o Servicios defectuosos</t>
  </si>
  <si>
    <t>51 Desastres y otros acontecimientos</t>
  </si>
  <si>
    <t>61 Sistemas</t>
  </si>
  <si>
    <t>71 Recepción, ejecución y mantenimiento de operaciones</t>
  </si>
  <si>
    <t>72 Seguimiento y presentación de informes</t>
  </si>
  <si>
    <t>73 Aceptación de clientes y documentación en contratación</t>
  </si>
  <si>
    <t>74 Gestión de cuentas de clientes</t>
  </si>
  <si>
    <t>75 Contrapartes comerciales</t>
  </si>
  <si>
    <t>76 Proveedores</t>
  </si>
  <si>
    <t>111 Operaciones no reveladas intencionalmente</t>
  </si>
  <si>
    <t>121 Fraude: fraude crediticio, hurto, depósito sin valor, etc.</t>
  </si>
  <si>
    <t>211 Robo de información con pérdidas de dinero</t>
  </si>
  <si>
    <t>221 Robo o hurto</t>
  </si>
  <si>
    <t>311 Cuestiones relativas a remuneración</t>
  </si>
  <si>
    <t xml:space="preserve">321 Responsabilidad general: caídas, resbalones, cortadas, etc. </t>
  </si>
  <si>
    <t>331 Todo tipo de discriminación</t>
  </si>
  <si>
    <t>341 Falta de capacitación</t>
  </si>
  <si>
    <t>411 Incumplimiento de pautas, abuso de confianza</t>
  </si>
  <si>
    <t>421 Prácticas restrictivas de la competencia</t>
  </si>
  <si>
    <t>431 Defectos del producto</t>
  </si>
  <si>
    <t>511 Pérdida por desastres naturales</t>
  </si>
  <si>
    <t>611 Pérdida por problemas en software</t>
  </si>
  <si>
    <t>711 Comunicaciones defectuosas con contrapartes</t>
  </si>
  <si>
    <t>721 Incumplimiento de la obligación de informar</t>
  </si>
  <si>
    <t xml:space="preserve">731 Inexistencia de autorizaciones, rechazos de los clientes </t>
  </si>
  <si>
    <t>741 Accesos no autorizados a cuentas</t>
  </si>
  <si>
    <t>751 Pérdida por fallas con contrapartes</t>
  </si>
  <si>
    <t>761 Pérdida por fallas en subcontratación</t>
  </si>
  <si>
    <t>112 Operaciones no autorizadas con pérdida de dinero</t>
  </si>
  <si>
    <t>122 Extorción, malversación, o robo por apropiación indebida</t>
  </si>
  <si>
    <t>212 Daños por ataques informáticos</t>
  </si>
  <si>
    <t>222 Falsificación</t>
  </si>
  <si>
    <t>312 Cuestiones relativas a prestaciones sociales</t>
  </si>
  <si>
    <t xml:space="preserve">322 Casos relacionados con las normas de higiene y seguridad </t>
  </si>
  <si>
    <t>342 Alta rotación de personal</t>
  </si>
  <si>
    <t>412 Aspectos de adecuación, divulgación de la información</t>
  </si>
  <si>
    <t>422 Prácticas comerciales o de mercadeo improcedentes</t>
  </si>
  <si>
    <t xml:space="preserve">432 Error de los modelos </t>
  </si>
  <si>
    <t xml:space="preserve">512 Pérdida por causas externas: vandalismo, terrorismo, etc. </t>
  </si>
  <si>
    <t>612 Pérdida por daños o problemas en hardware</t>
  </si>
  <si>
    <t>712 Errores en digitación de datos, mantenimiento o descarga</t>
  </si>
  <si>
    <t>722 Pérdidas por inexactitud de los informes externos</t>
  </si>
  <si>
    <t>732 Documentos jurídicos inexistentes o incompletos</t>
  </si>
  <si>
    <t>742 Perdidas por registros incorrectos de clientes</t>
  </si>
  <si>
    <t>752 Otros litigios con contrapartes diferentes a clientes</t>
  </si>
  <si>
    <t>762 Litigios con proveedores</t>
  </si>
  <si>
    <t>113 Valoración errada de posiciones de forma intencional</t>
  </si>
  <si>
    <t xml:space="preserve">123 Apropiación indebida de activos </t>
  </si>
  <si>
    <t>313 Cuestiones relativas a terminación de contratos</t>
  </si>
  <si>
    <t>323 Indemnización a trabajadores</t>
  </si>
  <si>
    <t>343 Alta temporalidad</t>
  </si>
  <si>
    <t>413 Violar la privacidad de información sobre clientes minoristas</t>
  </si>
  <si>
    <t>423 Manipulación del mercado</t>
  </si>
  <si>
    <t>613 Pérdida por fallas en telecomunicaciones</t>
  </si>
  <si>
    <t>713 Incumplimiento de plazos o responsabilidades</t>
  </si>
  <si>
    <t>763 Incumplimiento de las actividades contratadas</t>
  </si>
  <si>
    <t>124 Destrucción dolosa de activos</t>
  </si>
  <si>
    <t>314 Organización laboral</t>
  </si>
  <si>
    <t>344 Falta de personal</t>
  </si>
  <si>
    <t xml:space="preserve">414 Otra violación de privacidad </t>
  </si>
  <si>
    <t>424 Abuso de información privilegiada en favor de la empresa</t>
  </si>
  <si>
    <t>614 Interrupción en el suministro de un servicio público que ocasione falla en los sistemas</t>
  </si>
  <si>
    <t>714 Ejecución errónea de modelos o de sistemas</t>
  </si>
  <si>
    <t xml:space="preserve">125 Falsificación </t>
  </si>
  <si>
    <t xml:space="preserve">345 Pérdida de talento </t>
  </si>
  <si>
    <t>415 Ventas/Colocaciones agresivas</t>
  </si>
  <si>
    <t>425 Actividades no autorizadas</t>
  </si>
  <si>
    <t>715 Error contable</t>
  </si>
  <si>
    <t xml:space="preserve">126 Apropiación de: cuentas, identidad, etc. </t>
  </si>
  <si>
    <t>416 Confusión de cuentas</t>
  </si>
  <si>
    <t>716 Falla en la gestión documental</t>
  </si>
  <si>
    <t>127 Evasión intencional de impuestos</t>
  </si>
  <si>
    <t>417 Información confidencial</t>
  </si>
  <si>
    <t>717 Problema en el mantenimiento de datos de referencia</t>
  </si>
  <si>
    <t>128 Abuso de información privilegiada (no a favor de la empresa)</t>
  </si>
  <si>
    <t>718 Error en otras tareas, falla en la entrega</t>
  </si>
  <si>
    <t>129 Soborno, cohecho, otros relacionados en la ley</t>
  </si>
  <si>
    <t>719 Seguridad de la información</t>
  </si>
  <si>
    <t>7110 Exceso de manualidad</t>
  </si>
  <si>
    <t>Categoría de Riesgo Nivel 1</t>
  </si>
  <si>
    <t>Categoría de Riesgo Nivel 2</t>
  </si>
  <si>
    <t>Categoría de Riesgo Nivel 3</t>
  </si>
  <si>
    <t>Económico</t>
  </si>
  <si>
    <t>Área de Impacto Principal</t>
  </si>
  <si>
    <t>Servicio / Producto</t>
  </si>
  <si>
    <t>Servicio o Producto afectado por el riesgo (Si Aplica)</t>
  </si>
  <si>
    <t>Criterio Supersolidaria</t>
  </si>
  <si>
    <t>Financiero</t>
  </si>
  <si>
    <t>Perjuicios que generan importantes problemas de funcionamiento, pérdidas financieras, legales y de reputación.</t>
  </si>
  <si>
    <t>Efecto publicitario sostenido a nivel país, pérdida de asociados en gran escala, intervención y sanciones de organismo regulador, implicación directa de la Junta y de la alta gerencia.</t>
  </si>
  <si>
    <t>Perjuicios que se controlan localmente y/o con asistencia externa y que pueden generar riesgos asociados.</t>
  </si>
  <si>
    <t>Efecto publicitario en el país limitado, gran incremento en reclamos de asociados, alguna pérdida de asociados, requerimiento informal de organismo regulador, posible implicación de la alta gerencia.</t>
  </si>
  <si>
    <t>Pocos perjuicios que se controlan, local e inmediatamente.</t>
  </si>
  <si>
    <t>Efecto publicitario local o en la industria limitado, incremento en reclamos de asociados, posible cierre de cuentas, sin efecto negativo en el precio de la acción.</t>
  </si>
  <si>
    <t>Llamadas de atención por parte del ente de Supervisión y reporte de incidentes menores al ente de Supervisión.</t>
  </si>
  <si>
    <t>No genera perjuicios.</t>
  </si>
  <si>
    <t>Probablemente ocurrirá en la mayoría de las circunstancias.</t>
  </si>
  <si>
    <t>El evento puede ocurrir cada 20 Operaciones</t>
  </si>
  <si>
    <t>Podría ocurrir en algún momento.</t>
  </si>
  <si>
    <t>entre el 45% y el 65%</t>
  </si>
  <si>
    <t>El evento puede ocurrir cada 50 operaciones</t>
  </si>
  <si>
    <t>Es difícil que ocurra.</t>
  </si>
  <si>
    <t>Entre el 22 y el 45%</t>
  </si>
  <si>
    <t>El evento puede ocurrir cada 100 operaciones</t>
  </si>
  <si>
    <t>Puede ocurrir sólo en circunstancias excepcionales.</t>
  </si>
  <si>
    <t>Menor al 22%</t>
  </si>
  <si>
    <t>El evento puede ocurrir cada 1000 Operaciones</t>
  </si>
  <si>
    <t>Valor Impacto Económico Inherente (Aplica para riesgos de consecuencia financiera)</t>
  </si>
  <si>
    <t>Valor ($)</t>
  </si>
  <si>
    <t>SERVICIOS RECAUDOS</t>
  </si>
  <si>
    <t>CJ-PR-1 CONSIGNACIÓN Y RETIRO EN CUENTAS DE AHORROS</t>
  </si>
  <si>
    <t>EMPLEADO</t>
  </si>
  <si>
    <r>
      <rPr>
        <b/>
        <sz val="12"/>
        <color rgb="FFFFC000"/>
        <rFont val="Arial"/>
        <family val="2"/>
      </rPr>
      <t>Que puede suceder</t>
    </r>
    <r>
      <rPr>
        <b/>
        <sz val="12"/>
        <color theme="0"/>
        <rFont val="Arial"/>
        <family val="2"/>
      </rPr>
      <t xml:space="preserve">: Consecuencia
</t>
    </r>
    <r>
      <rPr>
        <b/>
        <sz val="12"/>
        <color rgb="FFFFC000"/>
        <rFont val="Arial"/>
        <family val="2"/>
      </rPr>
      <t>Porque puede suceder</t>
    </r>
    <r>
      <rPr>
        <b/>
        <sz val="12"/>
        <color theme="0"/>
        <rFont val="Arial"/>
        <family val="2"/>
      </rPr>
      <t xml:space="preserve">: Evento
</t>
    </r>
    <r>
      <rPr>
        <b/>
        <sz val="12"/>
        <color rgb="FFFFC000"/>
        <rFont val="Arial"/>
        <family val="2"/>
      </rPr>
      <t>Como puede suceder</t>
    </r>
    <r>
      <rPr>
        <b/>
        <sz val="12"/>
        <color theme="0"/>
        <rFont val="Arial"/>
        <family val="2"/>
      </rPr>
      <t xml:space="preserve">: Causa
</t>
    </r>
    <r>
      <rPr>
        <b/>
        <sz val="12"/>
        <color rgb="FFFFC000"/>
        <rFont val="Arial"/>
        <family val="2"/>
      </rPr>
      <t>Cuando y Donde puede suceder</t>
    </r>
    <r>
      <rPr>
        <b/>
        <sz val="12"/>
        <color theme="0"/>
        <rFont val="Arial"/>
        <family val="2"/>
      </rPr>
      <t>: Momento y ubicación.</t>
    </r>
  </si>
  <si>
    <t>CAJA</t>
  </si>
  <si>
    <t>Ahorros</t>
  </si>
  <si>
    <t xml:space="preserve">Pérdida de efectivo en caja por fraude debido a la apropiación de los recursos por parte del funcionario al momento de realizar las transacciones </t>
  </si>
  <si>
    <t>Area de Caja</t>
  </si>
  <si>
    <t>300 smmlv</t>
  </si>
  <si>
    <t>Debido a la familiaridad que el funcionario puede lograr con el tiempo puede realizar actividades que comprometan la apropaicion de los recursos</t>
  </si>
  <si>
    <t>ADMINISTRADOR COMERCIAL Y TESORERIA</t>
  </si>
  <si>
    <t>R2</t>
  </si>
  <si>
    <t>R3</t>
  </si>
  <si>
    <t>R4</t>
  </si>
  <si>
    <t>R5</t>
  </si>
  <si>
    <t>R6</t>
  </si>
  <si>
    <t>R7</t>
  </si>
  <si>
    <t>R8</t>
  </si>
  <si>
    <t>R9</t>
  </si>
  <si>
    <t>R10</t>
  </si>
  <si>
    <t>R11</t>
  </si>
  <si>
    <t>R12</t>
  </si>
  <si>
    <t>R13</t>
  </si>
  <si>
    <t>R14</t>
  </si>
  <si>
    <t>R15</t>
  </si>
  <si>
    <t>R16</t>
  </si>
  <si>
    <t>R17</t>
  </si>
  <si>
    <t>R18</t>
  </si>
  <si>
    <t>R19</t>
  </si>
  <si>
    <t>R20</t>
  </si>
  <si>
    <t>R21</t>
  </si>
  <si>
    <t>R22</t>
  </si>
  <si>
    <t>R23</t>
  </si>
  <si>
    <t>R24</t>
  </si>
  <si>
    <t>R25</t>
  </si>
  <si>
    <t>R26</t>
  </si>
  <si>
    <t>R27</t>
  </si>
  <si>
    <t>R28</t>
  </si>
  <si>
    <t>R29</t>
  </si>
  <si>
    <t>R30</t>
  </si>
  <si>
    <t>R31</t>
  </si>
  <si>
    <t>R32</t>
  </si>
  <si>
    <t>R33</t>
  </si>
  <si>
    <t>R34</t>
  </si>
  <si>
    <t>R35</t>
  </si>
  <si>
    <t>R36</t>
  </si>
  <si>
    <t>R37</t>
  </si>
  <si>
    <t>R38</t>
  </si>
  <si>
    <t>R39</t>
  </si>
  <si>
    <t>R40</t>
  </si>
  <si>
    <t>R41</t>
  </si>
  <si>
    <t>R42</t>
  </si>
  <si>
    <t>R43</t>
  </si>
  <si>
    <t>R44</t>
  </si>
  <si>
    <t>R45</t>
  </si>
  <si>
    <t>R46</t>
  </si>
  <si>
    <t>R47</t>
  </si>
  <si>
    <t>R48</t>
  </si>
  <si>
    <t>R49</t>
  </si>
  <si>
    <t>R50</t>
  </si>
  <si>
    <t>R51</t>
  </si>
  <si>
    <t>R52</t>
  </si>
  <si>
    <t>R53</t>
  </si>
  <si>
    <t>R54</t>
  </si>
  <si>
    <t>R55</t>
  </si>
  <si>
    <t>R56</t>
  </si>
  <si>
    <t>R57</t>
  </si>
  <si>
    <t>R58</t>
  </si>
  <si>
    <t>R59</t>
  </si>
  <si>
    <t>R60</t>
  </si>
  <si>
    <t>R61</t>
  </si>
  <si>
    <t>R62</t>
  </si>
  <si>
    <t>R63</t>
  </si>
  <si>
    <t>R64</t>
  </si>
  <si>
    <t>R65</t>
  </si>
  <si>
    <t>R66</t>
  </si>
  <si>
    <t>R67</t>
  </si>
  <si>
    <t>R68</t>
  </si>
  <si>
    <t>R69</t>
  </si>
  <si>
    <t>R70</t>
  </si>
  <si>
    <t>R71</t>
  </si>
  <si>
    <t>R72</t>
  </si>
  <si>
    <t>R73</t>
  </si>
  <si>
    <t>R74</t>
  </si>
  <si>
    <t>R75</t>
  </si>
  <si>
    <t>R76</t>
  </si>
  <si>
    <t>R77</t>
  </si>
  <si>
    <t>R78</t>
  </si>
  <si>
    <t>R79</t>
  </si>
  <si>
    <t>R80</t>
  </si>
  <si>
    <t>R81</t>
  </si>
  <si>
    <t>R82</t>
  </si>
  <si>
    <t>R83</t>
  </si>
  <si>
    <t>R84</t>
  </si>
  <si>
    <t>R85</t>
  </si>
  <si>
    <t>R86</t>
  </si>
  <si>
    <t>R87</t>
  </si>
  <si>
    <t>R88</t>
  </si>
  <si>
    <t>R89</t>
  </si>
  <si>
    <t>R90</t>
  </si>
  <si>
    <t>R91</t>
  </si>
  <si>
    <t>R92</t>
  </si>
  <si>
    <t>R93</t>
  </si>
  <si>
    <t>R94</t>
  </si>
  <si>
    <t>R95</t>
  </si>
  <si>
    <t>R96</t>
  </si>
  <si>
    <t>R97</t>
  </si>
  <si>
    <t>R98</t>
  </si>
  <si>
    <t>R99</t>
  </si>
  <si>
    <t>R100</t>
  </si>
  <si>
    <t>R101</t>
  </si>
  <si>
    <t>R102</t>
  </si>
  <si>
    <t>R103</t>
  </si>
  <si>
    <t>R104</t>
  </si>
  <si>
    <t>R105</t>
  </si>
  <si>
    <t>R106</t>
  </si>
  <si>
    <t>R107</t>
  </si>
  <si>
    <t>R108</t>
  </si>
  <si>
    <t>R109</t>
  </si>
  <si>
    <t>R110</t>
  </si>
  <si>
    <t>R111</t>
  </si>
  <si>
    <t>R112</t>
  </si>
  <si>
    <t>R113</t>
  </si>
  <si>
    <t>R114</t>
  </si>
  <si>
    <t>R115</t>
  </si>
  <si>
    <t>R116</t>
  </si>
  <si>
    <t>R117</t>
  </si>
  <si>
    <t>R118</t>
  </si>
  <si>
    <t>R119</t>
  </si>
  <si>
    <t>R120</t>
  </si>
  <si>
    <t>R121</t>
  </si>
  <si>
    <t>R122</t>
  </si>
  <si>
    <t>R123</t>
  </si>
  <si>
    <t>R124</t>
  </si>
  <si>
    <t>R125</t>
  </si>
  <si>
    <t>R126</t>
  </si>
  <si>
    <t>R127</t>
  </si>
  <si>
    <t>R128</t>
  </si>
  <si>
    <t>R129</t>
  </si>
  <si>
    <t>R130</t>
  </si>
  <si>
    <t>R131</t>
  </si>
  <si>
    <t>R132</t>
  </si>
  <si>
    <t>R133</t>
  </si>
  <si>
    <t>R134</t>
  </si>
  <si>
    <t>R135</t>
  </si>
  <si>
    <t>R136</t>
  </si>
  <si>
    <t>R137</t>
  </si>
  <si>
    <t>R138</t>
  </si>
  <si>
    <t>R139</t>
  </si>
  <si>
    <t>R140</t>
  </si>
  <si>
    <t>R141</t>
  </si>
  <si>
    <t>R142</t>
  </si>
  <si>
    <t>R143</t>
  </si>
  <si>
    <t>R144</t>
  </si>
  <si>
    <t>R145</t>
  </si>
  <si>
    <t>R146</t>
  </si>
  <si>
    <t>R147</t>
  </si>
  <si>
    <t>R148</t>
  </si>
  <si>
    <t>R149</t>
  </si>
  <si>
    <t>R150</t>
  </si>
  <si>
    <t>R151</t>
  </si>
  <si>
    <t>R152</t>
  </si>
  <si>
    <t>R153</t>
  </si>
  <si>
    <t>R154</t>
  </si>
  <si>
    <t>R155</t>
  </si>
  <si>
    <t>R156</t>
  </si>
  <si>
    <t>R157</t>
  </si>
  <si>
    <t>R158</t>
  </si>
  <si>
    <t>R159</t>
  </si>
  <si>
    <t>R160</t>
  </si>
  <si>
    <t>R161</t>
  </si>
  <si>
    <t>R162</t>
  </si>
  <si>
    <t>R163</t>
  </si>
  <si>
    <t>R164</t>
  </si>
  <si>
    <t>R165</t>
  </si>
  <si>
    <t>R166</t>
  </si>
  <si>
    <t>R167</t>
  </si>
  <si>
    <t>R168</t>
  </si>
  <si>
    <t>R169</t>
  </si>
  <si>
    <t>R170</t>
  </si>
  <si>
    <t>R171</t>
  </si>
  <si>
    <t>R172</t>
  </si>
  <si>
    <t>R173</t>
  </si>
  <si>
    <t>R174</t>
  </si>
  <si>
    <t>Pérdida de efectivo en caja por fraude debido a la suplantación de identidad por parte de terceros que presentan documento de identidad de cliente o asociado de la entidad para cometer el delito</t>
  </si>
  <si>
    <t>Valores ciudadanos</t>
  </si>
  <si>
    <t>Nivel de seguridad del entorno</t>
  </si>
  <si>
    <t>Tasa de Desempleo Nacional/Regional/local</t>
  </si>
  <si>
    <t>Zona influencia bandas criminales</t>
  </si>
  <si>
    <t>las bandas organizadas dedicadas a robo y suplantación de indentidad con articulos robados, o falsificados aprovechan de las entidades que tienen bajo o ningun control de validacion de indentidad para realizar el fraude.</t>
  </si>
  <si>
    <t>R1-CT1</t>
  </si>
  <si>
    <t>R2-CT1</t>
  </si>
  <si>
    <t xml:space="preserve">Verificación de la información </t>
  </si>
  <si>
    <t>Registro operación en el sistema</t>
  </si>
  <si>
    <t>Revisión operaciones diarias registradas con el soporte</t>
  </si>
  <si>
    <t>AUXILIAR DE CAJA Y AUXILIAR DE SERVICAJA</t>
  </si>
  <si>
    <t>TERCERO</t>
  </si>
  <si>
    <t>Perdida de efectivo en caja por la realizacion por parte del funcioanrio de operaciones no autorizadas y/o permitidas, logrando la apropiación de recursos de los asociados</t>
  </si>
  <si>
    <t>El funcionario puede realizar operaciones que no esten autorizadas y logran apropiacion de maner ilegal de los dinero de los asociados</t>
  </si>
  <si>
    <t>R3-CT1</t>
  </si>
  <si>
    <t>Arqueo Exporadico</t>
  </si>
  <si>
    <t>Se  verifica la información del asociado que se registra en la base de datos</t>
  </si>
  <si>
    <t>Se realizan arqueos de manera exporadica para determinar posibles errores en la ejecución de las tareas</t>
  </si>
  <si>
    <t>Pérdida de efectivo por el robo de dinero y activos financieros realizada por delincuentes que asaltan a las personas o  vehículos de transporte al momento del traslado de los mismos.</t>
  </si>
  <si>
    <t>Muy Alta</t>
  </si>
  <si>
    <t xml:space="preserve">Alta </t>
  </si>
  <si>
    <t>Media</t>
  </si>
  <si>
    <t xml:space="preserve">Baja </t>
  </si>
  <si>
    <t>Muy Baja</t>
  </si>
  <si>
    <t>Estabilidad social / Orden Público</t>
  </si>
  <si>
    <t>El riesgo se  puede materializar por el no cumplimiento de la norma  en los traslados de efectivo, la inseguridad actual en toda la ciudad,  confabulacion de la fuerza publica con la delincuencia.</t>
  </si>
  <si>
    <t>R4-CT1</t>
  </si>
  <si>
    <t>Acompañamiento Policial</t>
  </si>
  <si>
    <t>Poliza de Seguro</t>
  </si>
  <si>
    <t xml:space="preserve">Se cuenta con Poliza de Seguro contra robo. </t>
  </si>
  <si>
    <t>R4-CT2</t>
  </si>
  <si>
    <t>Funcionarios encargados de realizar el traslado</t>
  </si>
  <si>
    <t>Gerente</t>
  </si>
  <si>
    <t>CJ-PR-3 GESTIÓN Y TRÁMITE DE CHEQUES</t>
  </si>
  <si>
    <t>Perdida de recursos por la recepcion  liberacion de cheques falsos o sin recursos para ser cobrados y que son liberados debido al pago de sobornos al funcionario</t>
  </si>
  <si>
    <t>Valores éticos empleados</t>
  </si>
  <si>
    <t>Excelentes</t>
  </si>
  <si>
    <t>Buenos</t>
  </si>
  <si>
    <t>Regulares</t>
  </si>
  <si>
    <t>Bajos</t>
  </si>
  <si>
    <t>Muy bajos</t>
  </si>
  <si>
    <t>Estabilidad económica</t>
  </si>
  <si>
    <t>Indice de percepcion corrupcion colombia</t>
  </si>
  <si>
    <t xml:space="preserve">Media </t>
  </si>
  <si>
    <t>Baja</t>
  </si>
  <si>
    <t xml:space="preserve">Muy Baja </t>
  </si>
  <si>
    <t>Motivación costo/beneficio para cometer el delito</t>
  </si>
  <si>
    <t>R5-CT1</t>
  </si>
  <si>
    <t>Liberación de cheques auomaticos</t>
  </si>
  <si>
    <t>Los cheques se liberan de manera automatica despues de 3 dias en canje</t>
  </si>
  <si>
    <t>CJ-PR-4 ARQUEO PROVISIONAL DE CAJA</t>
  </si>
  <si>
    <t>Perdida de efectivo en caja por la apropiacion de los recursos por parte del funcionario para beneficio propio</t>
  </si>
  <si>
    <t>el funcionario puede apropiarse de los dinero del area de caja para su uso personal, y ocultando la realidad del efecivo en casa</t>
  </si>
  <si>
    <t>R6-CT1</t>
  </si>
  <si>
    <t xml:space="preserve">Pérdida de efectivo por el robo de dinero y activos financieros realizada por delincuentes que asaltan la oficina </t>
  </si>
  <si>
    <t xml:space="preserve">Las bandas organizadas dedicadas a robo aprovechan los dias de mayor recaudo para poder realizar robos </t>
  </si>
  <si>
    <t>R7-CT1</t>
  </si>
  <si>
    <t>Control de Efectivo en cajas</t>
  </si>
  <si>
    <t xml:space="preserve">Durante el día el valor de efectivo disponible en el área de caja no debe superar el valor de 35 S.M.M.L.V, </t>
  </si>
  <si>
    <t xml:space="preserve">Los asociados en algunos caso pueden autorizar a un tercero para poder retirar usando la TD </t>
  </si>
  <si>
    <t>Perdida de efectivo por retiro con tarjeta debito realizado por  terceros no autorizados</t>
  </si>
  <si>
    <t>Perdida de efectivo por retiro con tarjeta debito con documento de identidad falsificado por tercero</t>
  </si>
  <si>
    <t>Las bandas organizadas  dedicadas a robo falsifican documentos de identidad para practicar los robos</t>
  </si>
  <si>
    <t>SC-PR-1 SEMILLA COOPERATIVA</t>
  </si>
  <si>
    <t>CJ-PR-7 TRANSACCIONES EN CAJA TARJETA DEBITO</t>
  </si>
  <si>
    <t>CJ-PR-5 PROCESOS DE CAJA</t>
  </si>
  <si>
    <t>SEMILLA COOPERATIVA</t>
  </si>
  <si>
    <t>Asociado</t>
  </si>
  <si>
    <t>Perdida reputacional por la vinculacion de personas que presentan documentacion falsa al momento de solicitar la vinculacion en los grupos de inclusion financiera</t>
  </si>
  <si>
    <t>Semilla Cooperativa</t>
  </si>
  <si>
    <t>Valores eticos de los asociados o terceros</t>
  </si>
  <si>
    <t>Capacidad tecnica requerida</t>
  </si>
  <si>
    <t>Conocimiento avanzado</t>
  </si>
  <si>
    <t>Buenos conocimientos</t>
  </si>
  <si>
    <t>Conocimiento moderado</t>
  </si>
  <si>
    <t>Bajos Conocimientos</t>
  </si>
  <si>
    <t>Muy bajos conocimientos</t>
  </si>
  <si>
    <t>Motivación (costo - beneficio) en cometer el delito</t>
  </si>
  <si>
    <t>Muy Alta (Mayor a 130.000.000)</t>
  </si>
  <si>
    <t>Alta (de 80 a 130 millones)</t>
  </si>
  <si>
    <t>Media (de 40 a 80 millones)</t>
  </si>
  <si>
    <t>Baja ( de 20a 40 millones)</t>
  </si>
  <si>
    <t>Muy Baja (has 20 millones)</t>
  </si>
  <si>
    <t>Tasa de desempleo</t>
  </si>
  <si>
    <t>Muy Alta (mayor a 50 %)</t>
  </si>
  <si>
    <t>Alta (Entre 20 a 49 %)</t>
  </si>
  <si>
    <t>Media (ente 10 a 19%)</t>
  </si>
  <si>
    <t>Baja (ente 6 a 9%)</t>
  </si>
  <si>
    <t>Muy Baja (menor a 5)</t>
  </si>
  <si>
    <t>La información falsa no permite o dificulta el funcionar del negocio en la colocación y posterior recaudo de los recursos, se matearealiza cuando el asociado utiliza el servicio, el efecto publicitario es limitado, se pierde imagen con el voz a voz se pensaria que no existe controles o no funcionan y seria muy facil cometer un delito o fraude.</t>
  </si>
  <si>
    <t>Verificación de la información y referenciación</t>
  </si>
  <si>
    <t>Visacion de verificación</t>
  </si>
  <si>
    <t>Revisión, verificación y auditoria</t>
  </si>
  <si>
    <t>R10-CT1</t>
  </si>
  <si>
    <t>R10-CT2</t>
  </si>
  <si>
    <t>R10-CT3</t>
  </si>
  <si>
    <t>Se verifica la información por diferentes mediós, llamadas, Whatsapp y Correos.</t>
  </si>
  <si>
    <t>se valida que la información haya sido constatada</t>
  </si>
  <si>
    <t>verificacion que la vinculacion cumpla con los requerimientos del SARLAFT</t>
  </si>
  <si>
    <t>Oficial de Cumplimiento</t>
  </si>
  <si>
    <t>Asesor Rural</t>
  </si>
  <si>
    <t>SC-PR-2 MANEJO DE DINERO, SEGUIMIENTO Y EVALUACIÓN DE ACTIVIDADES SEMILLA COOPERATIVA</t>
  </si>
  <si>
    <t xml:space="preserve">Pérdida de efectivo por el robo de dinero y activos financieros realizada por delincuentes que asaltan al funcionarios mientras traslada el dinero </t>
  </si>
  <si>
    <t>Asesos Rural</t>
  </si>
  <si>
    <t>ASOCIADOS</t>
  </si>
  <si>
    <t>EFECTIVO</t>
  </si>
  <si>
    <t>COMERCIAL</t>
  </si>
  <si>
    <t>IMAGEN</t>
  </si>
  <si>
    <t>Perdida de imagen y credibilidad por el incuplimiento de los servicios ofertados debido a la demoras y negligencia en la prestacion de los servicios por parte de los empleados  a los asociados</t>
  </si>
  <si>
    <t>ACTIVOS FIJOS</t>
  </si>
  <si>
    <t>Perdida de activos de oficina por robo por personal interno que facilita copia de las llaves y claves de seguridad a funcionarios para realizar actividades fuera del horario laboral.</t>
  </si>
  <si>
    <t>Sanciones emitidas por el ente de fiscalizacion por la presentacion de informacion incorrecta en las declaraciones tributarias, debido a errores al momento del ingreso de los datos en el sistema de informacion por parte del area contable.</t>
  </si>
  <si>
    <t xml:space="preserve">Incremento en las cuentas por cobrar a los asociados por sobregiros de las cuentas de ahorro debido al olvido por parte del personal responsable de solicitar la actualizacion y cargue de saldos. </t>
  </si>
  <si>
    <t>PROVEEDOR</t>
  </si>
  <si>
    <t>INGRESOS</t>
  </si>
  <si>
    <t>Incremento en los costos operacionales por el pago de demandas de los asociados debido a reportes negativos errados a centrales de riesgo</t>
  </si>
  <si>
    <t xml:space="preserve"> Dejar de percibir ingresos por la no colocacion de créditos, debido a la información erronea de tasas de interes créditicio, suministrada al asociado por parte del asesor de credito</t>
  </si>
  <si>
    <t>Dejar de percibir ingresos por la no colocacion, debido a que los asociados prefieren los creditos en otras entidades  por la flexibilidad en sus politicas de otorgamiento.</t>
  </si>
  <si>
    <t xml:space="preserve">Perdida de ingresos por fraude en la asignacion de autoprestamos girados a cuentas de ahorro ficticias, debido a la suplantación de identidad de asociados fallecidos o retirados, por parte del asesor de credito. </t>
  </si>
  <si>
    <t>DIRECTIVOS</t>
  </si>
  <si>
    <t>perdida de efectivo en el  otrogamiento de credito por el no pago de los mismo debido a presión ejercida por parte de directivos al personal responsable en la asignacion de créditos a asociados que no cumplen con los requisitos minimos.</t>
  </si>
  <si>
    <t>perdida de efectivo en el  otrogamiento de credito por el no pago de los mismo debido al pago de sobornos por parte del asociado al funcionario resposable en el desembolso de creditos.</t>
  </si>
  <si>
    <t>Dejar de percibir ingresos por la no colocación de créditos, debido al vencimiento de claves del perfil crediticio y la ausencia de personal con perfil administrativo para renovación de las mismas.</t>
  </si>
  <si>
    <t>Perdida de dinero por el robo o secuestro de información ocasionada por ciberdelincuentes que ingresan a los sistemas de información, a cambio de solicitar un rescate monetario.</t>
  </si>
  <si>
    <t>Pérdida de imagen y prestigio por interrupcion de las operaciones de la entidad ocasionado por errores o demoras en los procesos de actualizaciones de software  por parte del proveedor del ERP, que soporta los procesos misionales de la entidad.</t>
  </si>
  <si>
    <t>si</t>
  </si>
  <si>
    <t>COSTOS</t>
  </si>
  <si>
    <t>Perdida de recursos provenientes de intereses de cartera por la modificación de la fecha de vencimiento de las cuotas, debido a la confabulación entre el asociado deudor y un usuario administrador del sistema.</t>
  </si>
  <si>
    <t>DISPOSITIVOS ELECTRONICOS</t>
  </si>
  <si>
    <t>REPUTACIONAL</t>
  </si>
  <si>
    <t>Perdida de Imagen y credibilidad por la interrupcion en la prestacion del servicio a los asociados debido a fallas externas de componentes de red.</t>
  </si>
  <si>
    <t>Dejar de percibir ingresos por interrupcion en la prestacion del servicio a los asociados debido a fallas en el suministro eléctrico ocasionado por reparaciones eléctricas en el área donde se encuentra la oficina por parte del proveedor del servicio.</t>
  </si>
  <si>
    <t xml:space="preserve">
Incremento en los costos por la reposición de dispositivos electrónicos debido a daños ocasionados en los equipos  por el incumplimiento de las normas de RETIE por parte de la entidad.
</t>
  </si>
  <si>
    <t>Pérdida de imagen de la entidad por la atención no opurtuna de las solicitudes y requerimientos de los asociados debido a que los empleados estan realizando actividades personales utilizando las herramientas y recursos de la organización.</t>
  </si>
  <si>
    <t>Perdida de imagen por interrupción del servicio a los asociados, debido a la ocurrencia terremotos que impida el acceso a las instalaciones.</t>
  </si>
  <si>
    <t>Perdida de activos del centro de procesamiento por incendio en las instalaciones debido a cortos circuitos.</t>
  </si>
  <si>
    <t>Perdida de recursos por transaferencias fraudulenta de cuotas por devolver a exasociados debido a funcionarios que desvian los recursos a sus cuentas personales o de terceros</t>
  </si>
  <si>
    <t>perdida de recursos por fraude debido a la modificacion o alteracion de documentos contables Transfiriendolo a cuentas no autorizadas de manera intencional por parte de los usuarios de COOPEAIPE con perfil de administrador en el sistema de informacion</t>
  </si>
  <si>
    <t>Se debe solicitar acompañamiento a la PoNal frente de seguridad Bancaria, para el debido acompañamiento desde el banco de donde se retira hasta la oficina de COOPEAIPE, realizando el cierre de oficina una vez ingrese el dinero</t>
  </si>
  <si>
    <t>Perdida de recursos para la entidad por transferencias fraudulentas de las cuentas bancarias de COOPEIAPE realizada por funcionarios  a cuentas personales o cuentas de terceros</t>
  </si>
  <si>
    <t>Perdida de la reputacion por la vinculacion de asociados que presentaron documentacion falsa al momento de solicitar la vinculacion para beneficio propio o de un tercero debido al desconocimiento del personal responsable por falta de capacitación</t>
  </si>
  <si>
    <t>SERVICIO DE RECAUDOS</t>
  </si>
  <si>
    <t>AS-PR-1 VINCULACIÓN DE ASOCIADOS
SC-PR-1 SEMILLA COOPERATIVA</t>
  </si>
  <si>
    <t>La falta de capacitacion al funcionario no permite la apropiacion de los conocimientos basicos para evitar el fraude</t>
  </si>
  <si>
    <t>R12-CT1</t>
  </si>
  <si>
    <t>R12-CT2</t>
  </si>
  <si>
    <t>R12-CT3</t>
  </si>
  <si>
    <t>R12-CT4</t>
  </si>
  <si>
    <t>Asesor Rural - Auxiliar Operativo</t>
  </si>
  <si>
    <t>Plan de Capacitacion Anual</t>
  </si>
  <si>
    <t>Anualmente se crea el plan de capacitacion para funcionarios</t>
  </si>
  <si>
    <t>siempre</t>
  </si>
  <si>
    <t>Asesor Rural 
Auxiliar Operativo</t>
  </si>
  <si>
    <t>Vinculacion</t>
  </si>
  <si>
    <t>Dejar de percibir ingresos por la imposiblidad de captar recursos por medio de las cuenta de ahorro programado</t>
  </si>
  <si>
    <t>Perdida de pertenencia</t>
  </si>
  <si>
    <t>Calidad de la Comunicación</t>
  </si>
  <si>
    <t xml:space="preserve">Excelente </t>
  </si>
  <si>
    <t xml:space="preserve">Buena </t>
  </si>
  <si>
    <t xml:space="preserve">Regular </t>
  </si>
  <si>
    <t xml:space="preserve">Insatisfactoria </t>
  </si>
  <si>
    <t xml:space="preserve">Pobre </t>
  </si>
  <si>
    <t>El funcionario al cancelar un ahorro programado no promueve la apertura de uno nuevo</t>
  </si>
  <si>
    <t>Score Riesgo Inherente</t>
  </si>
  <si>
    <t>Score Riesgo Residual</t>
  </si>
  <si>
    <t>ATENCION AL ASOCIADO</t>
  </si>
  <si>
    <t>Atencion al asociado</t>
  </si>
  <si>
    <t>Perdidia de Pertenencia</t>
  </si>
  <si>
    <t>Desmotivación</t>
  </si>
  <si>
    <t>Concentración de funciones</t>
  </si>
  <si>
    <t>Muy Alta ()</t>
  </si>
  <si>
    <t>Alta ()</t>
  </si>
  <si>
    <t>Media ()</t>
  </si>
  <si>
    <t>Baja ( )</t>
  </si>
  <si>
    <t>Muy Baja ()</t>
  </si>
  <si>
    <t xml:space="preserve">Se pierde credibilidad cuando al momento de utilizar el servicio es totalmente diferente a lo ofrecido por el asesor en el proceso de la vinculación, Ej. Cuando se ofrece un servicio ágil y oportuno, pero cuando el asociado lo viene a utilizar es demorado y con largas filas, el hecho de no contestar el teléfono también genera perdida de imagen, </t>
  </si>
  <si>
    <t>Trabajo en Equipo</t>
  </si>
  <si>
    <t>Para que la atención sea mas agil, rapida y oprtuna se está apoyando con otro funcionarios de la oficina cunado la necesidad del servicio lo amerite, especialmente los comienzos y fines de mes.</t>
  </si>
  <si>
    <t>Asesoria No Presencial</t>
  </si>
  <si>
    <t>R14-CT1</t>
  </si>
  <si>
    <t>R14-CT2</t>
  </si>
  <si>
    <t>se hace uso de las herramientas y canales tecnologicos como correo electronico y mensajeria instantanea para brindar atención al asociado.</t>
  </si>
  <si>
    <t>Subgerente Adminsitrativo</t>
  </si>
  <si>
    <t>SEGRIDAD FISICA</t>
  </si>
  <si>
    <t>SEGURIDAD FISICA</t>
  </si>
  <si>
    <t>Subgernte Administrativo</t>
  </si>
  <si>
    <t>Excelente ( de 81 a 100%)</t>
  </si>
  <si>
    <t>Buena  (de  61 a 80%)</t>
  </si>
  <si>
    <t>Regular ( de 41 a 60%)</t>
  </si>
  <si>
    <t>Insatisfactoria  ( de 21 a 40%)</t>
  </si>
  <si>
    <t>Pobre (de 0 al 20%)</t>
  </si>
  <si>
    <t>Capacidad Tecnica</t>
  </si>
  <si>
    <t>Valores Eticos de los Empleados</t>
  </si>
  <si>
    <t>Motivación (Costo - beneficio)</t>
  </si>
  <si>
    <t>Es muy importante los controles duales y las cámaras de seguridad.</t>
  </si>
  <si>
    <t>R15-CT1</t>
  </si>
  <si>
    <t>Control de acceso a la oficina</t>
  </si>
  <si>
    <t>Se utiliza para apertura de oficina, los funcionarios responsables de las llaves solo las prestan por orden escrita de la Gerencia.</t>
  </si>
  <si>
    <t>Subgernte Financiera</t>
  </si>
  <si>
    <t>Teniendo en cuenta que este riesgo puede generar sanciones mayores y procesos de fiscalización, se dio la calificación mayor al impacto inherente, y en cuanto a la probabilidad se calificó como posible dado el grado de manualidad en la elaboración del proceso, así como su complejidad y el requerimiento de conocimientos técnico que debe tener el personal encargado de este proceso.</t>
  </si>
  <si>
    <t>IMPUESTOS</t>
  </si>
  <si>
    <t>PAGO DE IMPUESTOS</t>
  </si>
  <si>
    <t>Complejidad del proceso</t>
  </si>
  <si>
    <t>Grado de manualidad</t>
  </si>
  <si>
    <t>Calidad de la documentación</t>
  </si>
  <si>
    <t>Rotación del personal</t>
  </si>
  <si>
    <t>Revisión y Firma Revisor Fiscal</t>
  </si>
  <si>
    <t>Revision y validacion de la informacion de las declaraciones de impuestos nacionales con la informacion contable.</t>
  </si>
  <si>
    <t>Verificación, Firma y Presentación Representante Legal</t>
  </si>
  <si>
    <t>verificacion de la información contenida en el formulio en proceso de firma y presenta el respectivo documento, comparada con libros contables.</t>
  </si>
  <si>
    <t>R16-CT1</t>
  </si>
  <si>
    <t>R16-CT2</t>
  </si>
  <si>
    <t>Revisor Fiscal</t>
  </si>
  <si>
    <t xml:space="preserve">AS-PR-2 RETIRO DE ASOCIADOS </t>
  </si>
  <si>
    <t>Admisnitrador de Tesoreria y Comercial</t>
  </si>
  <si>
    <t>Concentración de las funciones</t>
  </si>
  <si>
    <t>Capacidad técnica</t>
  </si>
  <si>
    <t xml:space="preserve">Conocimiento avanzado </t>
  </si>
  <si>
    <t xml:space="preserve">Bajos conocimientos </t>
  </si>
  <si>
    <t>Muy Bajos Conocimientos</t>
  </si>
  <si>
    <t>Facilidades de acceso a la información</t>
  </si>
  <si>
    <t>Muy seguro</t>
  </si>
  <si>
    <t xml:space="preserve">Seguro </t>
  </si>
  <si>
    <t>Medianamente seguro</t>
  </si>
  <si>
    <t>Poco seguro</t>
  </si>
  <si>
    <t>Seguridad muy baja</t>
  </si>
  <si>
    <t xml:space="preserve">Auditoria de documentos </t>
  </si>
  <si>
    <t>Se realiza verificacion y arqueo de los documentos generados por el sistema y los documentos que se cargan al sistema de gestión documental.</t>
  </si>
  <si>
    <t xml:space="preserve">Auditoria de las cuentas </t>
  </si>
  <si>
    <t>Se realiza la verificacion de las cuentas contables</t>
  </si>
  <si>
    <t>R17-CT1</t>
  </si>
  <si>
    <t>R17-CT2</t>
  </si>
  <si>
    <t>TESORERIA</t>
  </si>
  <si>
    <t>Motivacion (costo - beneficio)</t>
  </si>
  <si>
    <t>Muy Alta (mayor a $130.000.000)</t>
  </si>
  <si>
    <t>Sanciones emitidas por el ente de control por  la no renovacion de  las licencias de softwarte  dentro del plazo establecido por negligencia por parte del personal responsable.</t>
  </si>
  <si>
    <t>Sanciones emitidas por el ente de control por  la no renovacion de los requisitos legales (registro mercantil, libranzas, cuotas de contribucion de la superintendencia) dentro del plazo establecido por negligencia por parte del personal responsable.</t>
  </si>
  <si>
    <t>perdida de recursos por contabilizaciones de consignaciones nacionales con soportes falsos enviados por asociados o terceros</t>
  </si>
  <si>
    <t>LICENCIAS</t>
  </si>
  <si>
    <t>PAGO DE LICENCIAS</t>
  </si>
  <si>
    <t>Subgente Financiero</t>
  </si>
  <si>
    <t>Desmotivacion del personal</t>
  </si>
  <si>
    <t>Muy complejo</t>
  </si>
  <si>
    <t>Medianamente complejo</t>
  </si>
  <si>
    <t>Poco complejo</t>
  </si>
  <si>
    <t>Sin Complejidad</t>
  </si>
  <si>
    <t>Carga de trabajo</t>
  </si>
  <si>
    <t>Aportes</t>
  </si>
  <si>
    <t>Perdida de la reputacion al momento que el asociado no encuentra en el extracto el  registro de las operaiciones, efectuadas  en el area de caja en la cooperativa debido a manipúlacion al momento del ingreso de la informacion por parte del Cajero para apropaicion del dinero</t>
  </si>
  <si>
    <t>Perdida de recursos en el pago de adelantos a  proveedores a cambio de beneficio economicos para el funcionario y el proveedor.</t>
  </si>
  <si>
    <t xml:space="preserve"> Dejar de percibir ingresos por la no colocacion de créditos, debido a la no competividad  de tasas de interes créditicio frente a la competencia</t>
  </si>
  <si>
    <t>Perdida de la Reputación por las molestias e insatisfaccion en la prestación del servicio oportuno , debido a fallas en los dispositivos como los datafonos</t>
  </si>
  <si>
    <t>Dejar de percibir ingresos por la interrupcion del servicio debido a las lincencias de salud a personal clave  ocasionados por la proliferación de virus infecciosos y no contar con el personal idoneo para su remplazo</t>
  </si>
  <si>
    <t>AHOROS</t>
  </si>
  <si>
    <t>Pérdidas entre $15,000,001.00 y $70,000,000.00</t>
  </si>
  <si>
    <t>Pérdidas entre $6,000,001.00 y $15,000,000.00</t>
  </si>
  <si>
    <t>Pérdidas de hasta $6,000,000.00</t>
  </si>
  <si>
    <t>mayor al 65 %</t>
  </si>
  <si>
    <t>Pérdidas superiores a $70,000,001.00</t>
  </si>
  <si>
    <t>Las leyes en Colombia establecen una serie de requisitos para el fucionamiento de establecimientos comerciales o de servicios, para el caso de COOPEAIPE, entidad regulada por la Supersolidaria, debe cumplir anualmente con la renovación de registros, licencias y pagos de contribuciones a diferentes entes, si no se realizan oportunamente, se podría incurrir en sanciones</t>
  </si>
  <si>
    <t>R11-CT1</t>
  </si>
  <si>
    <t>R11-CT2</t>
  </si>
  <si>
    <r>
      <t xml:space="preserve">Impactos secundarios  </t>
    </r>
    <r>
      <rPr>
        <b/>
        <sz val="12"/>
        <color rgb="FFFFC000"/>
        <rFont val="Arial"/>
        <family val="2"/>
      </rPr>
      <t>Riesgo Asociado</t>
    </r>
  </si>
  <si>
    <t>VINCULACION DE ASOCIADOS</t>
  </si>
  <si>
    <t>RETIRO DE ASOCIADOS</t>
  </si>
  <si>
    <t>Raro</t>
  </si>
  <si>
    <t>Insignificante</t>
  </si>
  <si>
    <t>Matriz Riesgo Raherente y Residual</t>
  </si>
  <si>
    <t>Ra</t>
  </si>
  <si>
    <t>ImModerado</t>
  </si>
  <si>
    <t>GESTION DE AHORROS</t>
  </si>
  <si>
    <t>PROVEEDORES</t>
  </si>
  <si>
    <t>GESTION DE CREDITOS</t>
  </si>
  <si>
    <t>SISTEMAS</t>
  </si>
  <si>
    <t>GESTION DE CARTERA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</si>
</sst>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9" x14ac:knownFonts="1">
    <font>
      <sz val="11"/>
      <color theme="1"/>
      <name val="Calibri"/>
      <family val="2"/>
      <scheme val="minor"/>
    </font>
    <font>
      <sz val="12"/>
      <color theme="1"/>
      <name val="Arial"/>
      <family val="2"/>
    </font>
    <font>
      <sz val="12"/>
      <color theme="1"/>
      <name val="Arial"/>
      <family val="2"/>
    </font>
    <font>
      <sz val="12"/>
      <color theme="1"/>
      <name val="Arial"/>
      <family val="2"/>
    </font>
    <font>
      <b/>
      <sz val="14"/>
      <color theme="0"/>
      <name val="Calibri"/>
      <family val="2"/>
      <scheme val="minor"/>
    </font>
    <font>
      <b/>
      <sz val="12"/>
      <color theme="0"/>
      <name val="Calibri"/>
      <family val="2"/>
      <scheme val="minor"/>
    </font>
    <font>
      <b/>
      <sz val="12"/>
      <color theme="1"/>
      <name val="Calibri"/>
      <family val="2"/>
      <scheme val="minor"/>
    </font>
    <font>
      <sz val="9"/>
      <color indexed="81"/>
      <name val="Tahoma"/>
      <family val="2"/>
    </font>
    <font>
      <b/>
      <sz val="9"/>
      <color indexed="81"/>
      <name val="Tahoma"/>
      <family val="2"/>
    </font>
    <font>
      <b/>
      <sz val="11"/>
      <color theme="1"/>
      <name val="Calibri"/>
      <family val="2"/>
      <scheme val="minor"/>
    </font>
    <font>
      <b/>
      <sz val="10"/>
      <color theme="1"/>
      <name val="Calibri"/>
      <family val="2"/>
      <scheme val="minor"/>
    </font>
    <font>
      <b/>
      <sz val="14"/>
      <color rgb="FF0070C0"/>
      <name val="Calibri"/>
      <family val="2"/>
      <scheme val="minor"/>
    </font>
    <font>
      <b/>
      <sz val="10"/>
      <color theme="0"/>
      <name val="Arial"/>
      <family val="2"/>
    </font>
    <font>
      <sz val="8"/>
      <name val="Calibri"/>
      <family val="2"/>
      <scheme val="minor"/>
    </font>
    <font>
      <sz val="11"/>
      <color theme="7"/>
      <name val="Calibri"/>
      <family val="2"/>
      <scheme val="minor"/>
    </font>
    <font>
      <sz val="12"/>
      <color theme="1"/>
      <name val="Arial"/>
      <family val="2"/>
    </font>
    <font>
      <b/>
      <sz val="12"/>
      <color theme="1"/>
      <name val="Arial"/>
      <family val="2"/>
    </font>
    <font>
      <b/>
      <sz val="12"/>
      <color theme="0"/>
      <name val="Arial"/>
      <family val="2"/>
    </font>
    <font>
      <b/>
      <sz val="12"/>
      <color rgb="FFFFC000"/>
      <name val="Arial"/>
      <family val="2"/>
    </font>
    <font>
      <b/>
      <sz val="12"/>
      <name val="Arial"/>
      <family val="2"/>
    </font>
    <font>
      <b/>
      <sz val="12"/>
      <color theme="1"/>
      <name val="Calibri"/>
      <family val="2"/>
    </font>
    <font>
      <b/>
      <sz val="12"/>
      <name val="Calibri"/>
      <family val="2"/>
    </font>
    <font>
      <b/>
      <sz val="12"/>
      <color theme="0"/>
      <name val="Calibri"/>
      <family val="2"/>
    </font>
    <font>
      <b/>
      <sz val="12"/>
      <color rgb="FF0070C0"/>
      <name val="Calibri"/>
      <family val="2"/>
    </font>
    <font>
      <b/>
      <sz val="12"/>
      <color rgb="FFFFFFFF"/>
      <name val="Calibri"/>
      <family val="2"/>
    </font>
    <font>
      <sz val="11"/>
      <color theme="1"/>
      <name val="Arial"/>
      <family val="2"/>
    </font>
    <font>
      <sz val="11"/>
      <color theme="1"/>
      <name val="Arial"/>
    </font>
    <font>
      <b/>
      <sz val="11"/>
      <color theme="1"/>
      <name val="Arial"/>
      <family val="2"/>
    </font>
    <font>
      <sz val="12"/>
      <name val="Arial"/>
      <family val="2"/>
    </font>
  </fonts>
  <fills count="49">
    <fill>
      <patternFill patternType="none"/>
    </fill>
    <fill>
      <patternFill patternType="gray125"/>
    </fill>
    <fill>
      <patternFill patternType="solid">
        <fgColor rgb="FF006699"/>
        <bgColor indexed="64"/>
      </patternFill>
    </fill>
    <fill>
      <patternFill patternType="solid">
        <fgColor rgb="FFCC6600"/>
        <bgColor indexed="64"/>
      </patternFill>
    </fill>
    <fill>
      <patternFill patternType="solid">
        <fgColor rgb="FF000066"/>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339933"/>
        <bgColor indexed="64"/>
      </patternFill>
    </fill>
    <fill>
      <patternFill patternType="solid">
        <fgColor rgb="FF009999"/>
        <bgColor indexed="64"/>
      </patternFill>
    </fill>
    <fill>
      <patternFill patternType="solid">
        <fgColor rgb="FFFF0000"/>
        <bgColor indexed="64"/>
      </patternFill>
    </fill>
    <fill>
      <patternFill patternType="solid">
        <fgColor rgb="FFFFFF00"/>
        <bgColor indexed="64"/>
      </patternFill>
    </fill>
    <fill>
      <patternFill patternType="solid">
        <fgColor rgb="FF3366CC"/>
        <bgColor indexed="64"/>
      </patternFill>
    </fill>
    <fill>
      <patternFill patternType="solid">
        <fgColor rgb="FF996633"/>
        <bgColor indexed="64"/>
      </patternFill>
    </fill>
    <fill>
      <patternFill patternType="solid">
        <fgColor rgb="FF66FF33"/>
        <bgColor indexed="64"/>
      </patternFill>
    </fill>
    <fill>
      <patternFill patternType="solid">
        <fgColor rgb="FF990033"/>
        <bgColor indexed="64"/>
      </patternFill>
    </fill>
    <fill>
      <patternFill patternType="solid">
        <fgColor rgb="FF336600"/>
        <bgColor indexed="64"/>
      </patternFill>
    </fill>
    <fill>
      <patternFill patternType="solid">
        <fgColor rgb="FFFF9900"/>
        <bgColor indexed="64"/>
      </patternFill>
    </fill>
    <fill>
      <patternFill patternType="solid">
        <fgColor rgb="FF666699"/>
        <bgColor indexed="64"/>
      </patternFill>
    </fill>
    <fill>
      <patternFill patternType="solid">
        <fgColor rgb="FFCC9900"/>
        <bgColor indexed="64"/>
      </patternFill>
    </fill>
    <fill>
      <patternFill patternType="gray0625">
        <bgColor theme="0" tint="-4.9989318521683403E-2"/>
      </patternFill>
    </fill>
    <fill>
      <patternFill patternType="solid">
        <fgColor rgb="FF00FF00"/>
        <bgColor indexed="64"/>
      </patternFill>
    </fill>
    <fill>
      <patternFill patternType="solid">
        <fgColor rgb="FFFFC000"/>
        <bgColor indexed="64"/>
      </patternFill>
    </fill>
    <fill>
      <patternFill patternType="solid">
        <fgColor rgb="FF00B050"/>
        <bgColor indexed="64"/>
      </patternFill>
    </fill>
    <fill>
      <patternFill patternType="solid">
        <fgColor theme="4" tint="-0.249977111117893"/>
        <bgColor indexed="64"/>
      </patternFill>
    </fill>
    <fill>
      <patternFill patternType="solid">
        <fgColor rgb="FF008080"/>
        <bgColor indexed="64"/>
      </patternFill>
    </fill>
    <fill>
      <patternFill patternType="solid">
        <fgColor rgb="FFACB9CA"/>
        <bgColor indexed="64"/>
      </patternFill>
    </fill>
    <fill>
      <patternFill patternType="solid">
        <fgColor rgb="FF4472C4"/>
        <bgColor indexed="64"/>
      </patternFill>
    </fill>
    <fill>
      <patternFill patternType="solid">
        <fgColor rgb="FFA5A5A5"/>
        <bgColor indexed="64"/>
      </patternFill>
    </fill>
    <fill>
      <patternFill patternType="solid">
        <fgColor rgb="FF70AD47"/>
        <bgColor indexed="64"/>
      </patternFill>
    </fill>
    <fill>
      <patternFill patternType="solid">
        <fgColor rgb="FFED7D31"/>
        <bgColor indexed="64"/>
      </patternFill>
    </fill>
    <fill>
      <patternFill patternType="solid">
        <fgColor rgb="FFF2F2F2"/>
        <bgColor indexed="64"/>
      </patternFill>
    </fill>
    <fill>
      <patternFill patternType="solid">
        <fgColor rgb="FFB4C6E7"/>
        <bgColor indexed="64"/>
      </patternFill>
    </fill>
    <fill>
      <patternFill patternType="solid">
        <fgColor rgb="FFFFE699"/>
        <bgColor indexed="64"/>
      </patternFill>
    </fill>
    <fill>
      <patternFill patternType="solid">
        <fgColor rgb="FFEDEDED"/>
        <bgColor indexed="64"/>
      </patternFill>
    </fill>
    <fill>
      <patternFill patternType="solid">
        <fgColor rgb="FFC6E0B4"/>
        <bgColor indexed="64"/>
      </patternFill>
    </fill>
    <fill>
      <patternFill patternType="solid">
        <fgColor rgb="FFF8CBAD"/>
        <bgColor indexed="64"/>
      </patternFill>
    </fill>
    <fill>
      <patternFill patternType="solid">
        <fgColor rgb="FFD9E1F2"/>
        <bgColor indexed="64"/>
      </patternFill>
    </fill>
    <fill>
      <patternFill patternType="solid">
        <fgColor rgb="FFFFF2CC"/>
        <bgColor indexed="64"/>
      </patternFill>
    </fill>
    <fill>
      <patternFill patternType="solid">
        <fgColor rgb="FFE2EFDA"/>
        <bgColor indexed="64"/>
      </patternFill>
    </fill>
    <fill>
      <patternFill patternType="solid">
        <fgColor rgb="FFFCE4D6"/>
        <bgColor indexed="64"/>
      </patternFill>
    </fill>
    <fill>
      <patternFill patternType="solid">
        <fgColor rgb="FF0099FF"/>
        <bgColor indexed="64"/>
      </patternFill>
    </fill>
    <fill>
      <patternFill patternType="solid">
        <fgColor theme="3" tint="-0.499984740745262"/>
        <bgColor indexed="64"/>
      </patternFill>
    </fill>
    <fill>
      <patternFill patternType="solid">
        <fgColor rgb="FFFF3300"/>
        <bgColor indexed="64"/>
      </patternFill>
    </fill>
    <fill>
      <patternFill patternType="solid">
        <fgColor theme="4" tint="-0.499984740745262"/>
        <bgColor indexed="64"/>
      </patternFill>
    </fill>
    <fill>
      <patternFill patternType="lightGray"/>
    </fill>
    <fill>
      <patternFill patternType="solid">
        <fgColor rgb="FF2F5496"/>
        <bgColor rgb="FF2F5496"/>
      </patternFill>
    </fill>
    <fill>
      <patternFill patternType="solid">
        <fgColor rgb="FF2F5496"/>
        <bgColor indexed="64"/>
      </patternFill>
    </fill>
    <fill>
      <patternFill patternType="solid">
        <fgColor rgb="FFFFFFFF"/>
        <bgColor indexed="64"/>
      </patternFill>
    </fill>
    <fill>
      <patternFill patternType="solid">
        <fgColor theme="0"/>
        <bgColor theme="0"/>
      </patternFill>
    </fill>
  </fills>
  <borders count="212">
    <border>
      <left/>
      <right/>
      <top/>
      <bottom/>
      <diagonal/>
    </border>
    <border>
      <left style="thin">
        <color indexed="64"/>
      </left>
      <right style="thin">
        <color indexed="64"/>
      </right>
      <top style="thin">
        <color indexed="64"/>
      </top>
      <bottom style="thin">
        <color indexed="64"/>
      </bottom>
      <diagonal/>
    </border>
    <border>
      <left style="thick">
        <color theme="0"/>
      </left>
      <right style="thick">
        <color theme="0"/>
      </right>
      <top style="thick">
        <color theme="0"/>
      </top>
      <bottom style="thick">
        <color theme="0"/>
      </bottom>
      <diagonal/>
    </border>
    <border>
      <left style="thick">
        <color rgb="FF339933"/>
      </left>
      <right style="thick">
        <color rgb="FF339933"/>
      </right>
      <top style="thick">
        <color rgb="FF339933"/>
      </top>
      <bottom style="thick">
        <color rgb="FF339933"/>
      </bottom>
      <diagonal/>
    </border>
    <border>
      <left style="thick">
        <color rgb="FF006699"/>
      </left>
      <right style="thick">
        <color rgb="FF006699"/>
      </right>
      <top style="thick">
        <color rgb="FF006699"/>
      </top>
      <bottom style="thick">
        <color rgb="FF006699"/>
      </bottom>
      <diagonal/>
    </border>
    <border>
      <left style="thick">
        <color rgb="FF3366CC"/>
      </left>
      <right style="thick">
        <color rgb="FF3366CC"/>
      </right>
      <top style="thick">
        <color rgb="FF3366CC"/>
      </top>
      <bottom style="thick">
        <color rgb="FF3366CC"/>
      </bottom>
      <diagonal/>
    </border>
    <border>
      <left style="thick">
        <color rgb="FF990033"/>
      </left>
      <right style="thick">
        <color rgb="FF990033"/>
      </right>
      <top style="thick">
        <color rgb="FF990033"/>
      </top>
      <bottom style="thick">
        <color rgb="FF990033"/>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ck">
        <color rgb="FF666699"/>
      </left>
      <right style="thick">
        <color rgb="FF666699"/>
      </right>
      <top style="thick">
        <color rgb="FF666699"/>
      </top>
      <bottom style="thick">
        <color rgb="FF666699"/>
      </bottom>
      <diagonal/>
    </border>
    <border>
      <left style="thin">
        <color rgb="FF996633"/>
      </left>
      <right style="thin">
        <color rgb="FF996633"/>
      </right>
      <top style="thin">
        <color rgb="FF996633"/>
      </top>
      <bottom style="thin">
        <color rgb="FF996633"/>
      </bottom>
      <diagonal/>
    </border>
    <border>
      <left style="thick">
        <color rgb="FF339933"/>
      </left>
      <right style="thick">
        <color rgb="FF339933"/>
      </right>
      <top style="thick">
        <color rgb="FF339933"/>
      </top>
      <bottom/>
      <diagonal/>
    </border>
    <border>
      <left style="thick">
        <color rgb="FF996633"/>
      </left>
      <right style="thin">
        <color rgb="FF996633"/>
      </right>
      <top style="thick">
        <color rgb="FF996633"/>
      </top>
      <bottom style="thin">
        <color rgb="FF996633"/>
      </bottom>
      <diagonal/>
    </border>
    <border>
      <left style="thin">
        <color rgb="FF996633"/>
      </left>
      <right style="thin">
        <color rgb="FF996633"/>
      </right>
      <top style="thick">
        <color rgb="FF996633"/>
      </top>
      <bottom style="thin">
        <color rgb="FF996633"/>
      </bottom>
      <diagonal/>
    </border>
    <border>
      <left style="thin">
        <color rgb="FF996633"/>
      </left>
      <right style="thick">
        <color rgb="FF996633"/>
      </right>
      <top style="thick">
        <color rgb="FF996633"/>
      </top>
      <bottom style="thin">
        <color rgb="FF996633"/>
      </bottom>
      <diagonal/>
    </border>
    <border>
      <left style="thick">
        <color rgb="FF996633"/>
      </left>
      <right style="thin">
        <color rgb="FF996633"/>
      </right>
      <top style="thin">
        <color rgb="FF996633"/>
      </top>
      <bottom style="thin">
        <color rgb="FF996633"/>
      </bottom>
      <diagonal/>
    </border>
    <border>
      <left style="thin">
        <color rgb="FF996633"/>
      </left>
      <right style="thick">
        <color rgb="FF996633"/>
      </right>
      <top style="thin">
        <color rgb="FF996633"/>
      </top>
      <bottom style="thin">
        <color rgb="FF996633"/>
      </bottom>
      <diagonal/>
    </border>
    <border>
      <left style="thick">
        <color rgb="FF996633"/>
      </left>
      <right style="thin">
        <color rgb="FF996633"/>
      </right>
      <top style="thin">
        <color rgb="FF996633"/>
      </top>
      <bottom style="thick">
        <color rgb="FF996633"/>
      </bottom>
      <diagonal/>
    </border>
    <border>
      <left style="thin">
        <color rgb="FF996633"/>
      </left>
      <right style="thin">
        <color rgb="FF996633"/>
      </right>
      <top style="thin">
        <color rgb="FF996633"/>
      </top>
      <bottom style="thick">
        <color rgb="FF996633"/>
      </bottom>
      <diagonal/>
    </border>
    <border>
      <left style="thin">
        <color rgb="FF996633"/>
      </left>
      <right style="thick">
        <color rgb="FF996633"/>
      </right>
      <top style="thin">
        <color rgb="FF996633"/>
      </top>
      <bottom style="thick">
        <color rgb="FF996633"/>
      </bottom>
      <diagonal/>
    </border>
    <border>
      <left style="thick">
        <color rgb="FF336600"/>
      </left>
      <right style="thin">
        <color rgb="FF336600"/>
      </right>
      <top style="thin">
        <color rgb="FF336600"/>
      </top>
      <bottom style="thin">
        <color rgb="FF336600"/>
      </bottom>
      <diagonal/>
    </border>
    <border>
      <left style="thin">
        <color rgb="FF336600"/>
      </left>
      <right style="thin">
        <color rgb="FF336600"/>
      </right>
      <top style="thin">
        <color rgb="FF336600"/>
      </top>
      <bottom style="thin">
        <color rgb="FF336600"/>
      </bottom>
      <diagonal/>
    </border>
    <border>
      <left style="thin">
        <color rgb="FF336600"/>
      </left>
      <right style="thick">
        <color rgb="FF336600"/>
      </right>
      <top style="thin">
        <color rgb="FF336600"/>
      </top>
      <bottom style="thin">
        <color rgb="FF336600"/>
      </bottom>
      <diagonal/>
    </border>
    <border>
      <left style="thick">
        <color rgb="FF336600"/>
      </left>
      <right style="thin">
        <color rgb="FF336600"/>
      </right>
      <top style="thin">
        <color rgb="FF336600"/>
      </top>
      <bottom style="thick">
        <color rgb="FF336600"/>
      </bottom>
      <diagonal/>
    </border>
    <border>
      <left style="thin">
        <color rgb="FF336600"/>
      </left>
      <right style="thin">
        <color rgb="FF336600"/>
      </right>
      <top style="thin">
        <color rgb="FF336600"/>
      </top>
      <bottom style="thick">
        <color rgb="FF336600"/>
      </bottom>
      <diagonal/>
    </border>
    <border>
      <left style="thin">
        <color rgb="FF336600"/>
      </left>
      <right style="thick">
        <color rgb="FF336600"/>
      </right>
      <top style="thin">
        <color rgb="FF336600"/>
      </top>
      <bottom style="thick">
        <color rgb="FF336600"/>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rgb="FF009999"/>
      </left>
      <right style="thin">
        <color rgb="FF009999"/>
      </right>
      <top style="thick">
        <color rgb="FF009999"/>
      </top>
      <bottom/>
      <diagonal/>
    </border>
    <border>
      <left style="thin">
        <color rgb="FF009999"/>
      </left>
      <right style="thin">
        <color rgb="FF009999"/>
      </right>
      <top/>
      <bottom/>
      <diagonal/>
    </border>
    <border>
      <left style="thick">
        <color rgb="FF009999"/>
      </left>
      <right style="thin">
        <color rgb="FF009999"/>
      </right>
      <top style="thick">
        <color rgb="FF009999"/>
      </top>
      <bottom/>
      <diagonal/>
    </border>
    <border>
      <left style="thick">
        <color rgb="FF009999"/>
      </left>
      <right style="thin">
        <color rgb="FF009999"/>
      </right>
      <top/>
      <bottom/>
      <diagonal/>
    </border>
    <border>
      <left style="thin">
        <color rgb="FF339933"/>
      </left>
      <right style="thick">
        <color rgb="FF339933"/>
      </right>
      <top style="thick">
        <color rgb="FF339933"/>
      </top>
      <bottom/>
      <diagonal/>
    </border>
    <border>
      <left style="thin">
        <color rgb="FF339933"/>
      </left>
      <right style="thick">
        <color rgb="FF339933"/>
      </right>
      <top/>
      <bottom/>
      <diagonal/>
    </border>
    <border>
      <left style="thick">
        <color rgb="FF339933"/>
      </left>
      <right style="thin">
        <color rgb="FF339933"/>
      </right>
      <top style="thick">
        <color rgb="FF339933"/>
      </top>
      <bottom/>
      <diagonal/>
    </border>
    <border>
      <left style="thick">
        <color rgb="FF339933"/>
      </left>
      <right style="thin">
        <color rgb="FF339933"/>
      </right>
      <top/>
      <bottom/>
      <diagonal/>
    </border>
    <border>
      <left style="thick">
        <color rgb="FF666699"/>
      </left>
      <right style="thin">
        <color rgb="FF666699"/>
      </right>
      <top style="thick">
        <color rgb="FF666699"/>
      </top>
      <bottom/>
      <diagonal/>
    </border>
    <border>
      <left style="thick">
        <color rgb="FF666699"/>
      </left>
      <right style="thin">
        <color rgb="FF666699"/>
      </right>
      <top/>
      <bottom/>
      <diagonal/>
    </border>
    <border>
      <left style="thin">
        <color rgb="FF666699"/>
      </left>
      <right style="thin">
        <color rgb="FF666699"/>
      </right>
      <top style="thick">
        <color rgb="FF666699"/>
      </top>
      <bottom/>
      <diagonal/>
    </border>
    <border>
      <left style="thin">
        <color rgb="FF666699"/>
      </left>
      <right style="thin">
        <color rgb="FF666699"/>
      </right>
      <top/>
      <bottom/>
      <diagonal/>
    </border>
    <border>
      <left style="thin">
        <color rgb="FF666699"/>
      </left>
      <right style="thick">
        <color rgb="FF666699"/>
      </right>
      <top style="thick">
        <color rgb="FF666699"/>
      </top>
      <bottom/>
      <diagonal/>
    </border>
    <border>
      <left style="thin">
        <color rgb="FF666699"/>
      </left>
      <right style="thick">
        <color rgb="FF666699"/>
      </right>
      <top/>
      <bottom/>
      <diagonal/>
    </border>
    <border>
      <left style="thick">
        <color rgb="FF3366CC"/>
      </left>
      <right style="thick">
        <color rgb="FF3366CC"/>
      </right>
      <top style="thick">
        <color rgb="FF3366CC"/>
      </top>
      <bottom/>
      <diagonal/>
    </border>
    <border>
      <left style="thick">
        <color rgb="FF3366CC"/>
      </left>
      <right style="thick">
        <color rgb="FF3366CC"/>
      </right>
      <top/>
      <bottom/>
      <diagonal/>
    </border>
    <border>
      <left style="thin">
        <color rgb="FF006699"/>
      </left>
      <right style="thin">
        <color rgb="FF006699"/>
      </right>
      <top style="thick">
        <color rgb="FF006699"/>
      </top>
      <bottom/>
      <diagonal/>
    </border>
    <border>
      <left style="thin">
        <color rgb="FF006699"/>
      </left>
      <right style="thin">
        <color rgb="FF006699"/>
      </right>
      <top/>
      <bottom/>
      <diagonal/>
    </border>
    <border>
      <left style="thin">
        <color rgb="FF006699"/>
      </left>
      <right style="thick">
        <color rgb="FF006699"/>
      </right>
      <top style="thick">
        <color rgb="FF006699"/>
      </top>
      <bottom/>
      <diagonal/>
    </border>
    <border>
      <left style="thin">
        <color rgb="FF006699"/>
      </left>
      <right style="thick">
        <color rgb="FF006699"/>
      </right>
      <top/>
      <bottom/>
      <diagonal/>
    </border>
    <border>
      <left style="thick">
        <color rgb="FF990033"/>
      </left>
      <right style="thin">
        <color rgb="FF990033"/>
      </right>
      <top style="thick">
        <color rgb="FF990033"/>
      </top>
      <bottom/>
      <diagonal/>
    </border>
    <border>
      <left style="thick">
        <color rgb="FF990033"/>
      </left>
      <right style="thin">
        <color rgb="FF990033"/>
      </right>
      <top/>
      <bottom/>
      <diagonal/>
    </border>
    <border>
      <left style="thin">
        <color rgb="FF990033"/>
      </left>
      <right style="thin">
        <color rgb="FF990033"/>
      </right>
      <top style="thick">
        <color rgb="FF990033"/>
      </top>
      <bottom/>
      <diagonal/>
    </border>
    <border>
      <left style="thin">
        <color rgb="FF990033"/>
      </left>
      <right style="thin">
        <color rgb="FF990033"/>
      </right>
      <top/>
      <bottom/>
      <diagonal/>
    </border>
    <border>
      <left style="thin">
        <color rgb="FF990033"/>
      </left>
      <right style="thick">
        <color rgb="FF990033"/>
      </right>
      <top style="thick">
        <color rgb="FF990033"/>
      </top>
      <bottom/>
      <diagonal/>
    </border>
    <border>
      <left style="thin">
        <color rgb="FF990033"/>
      </left>
      <right style="thick">
        <color rgb="FF990033"/>
      </right>
      <top/>
      <bottom/>
      <diagonal/>
    </border>
    <border>
      <left style="thick">
        <color rgb="FF339933"/>
      </left>
      <right style="thin">
        <color rgb="FF339933"/>
      </right>
      <top/>
      <bottom style="thick">
        <color rgb="FF339933"/>
      </bottom>
      <diagonal/>
    </border>
    <border>
      <left style="thin">
        <color rgb="FF339933"/>
      </left>
      <right style="thick">
        <color rgb="FF339933"/>
      </right>
      <top/>
      <bottom style="thick">
        <color rgb="FF339933"/>
      </bottom>
      <diagonal/>
    </border>
    <border>
      <left style="thick">
        <color rgb="FF009999"/>
      </left>
      <right style="thin">
        <color rgb="FF009999"/>
      </right>
      <top/>
      <bottom style="thick">
        <color rgb="FF009999"/>
      </bottom>
      <diagonal/>
    </border>
    <border>
      <left style="thin">
        <color rgb="FF009999"/>
      </left>
      <right style="thin">
        <color rgb="FF009999"/>
      </right>
      <top/>
      <bottom style="thick">
        <color rgb="FF009999"/>
      </bottom>
      <diagonal/>
    </border>
    <border>
      <left style="thick">
        <color rgb="FF666699"/>
      </left>
      <right style="thin">
        <color rgb="FF666699"/>
      </right>
      <top/>
      <bottom style="thick">
        <color rgb="FF666699"/>
      </bottom>
      <diagonal/>
    </border>
    <border>
      <left style="thin">
        <color rgb="FF666699"/>
      </left>
      <right style="thin">
        <color rgb="FF666699"/>
      </right>
      <top/>
      <bottom style="thick">
        <color rgb="FF666699"/>
      </bottom>
      <diagonal/>
    </border>
    <border>
      <left style="thin">
        <color rgb="FF666699"/>
      </left>
      <right style="thick">
        <color rgb="FF666699"/>
      </right>
      <top/>
      <bottom style="thick">
        <color rgb="FF666699"/>
      </bottom>
      <diagonal/>
    </border>
    <border>
      <left style="thick">
        <color rgb="FF3366CC"/>
      </left>
      <right style="thick">
        <color rgb="FF3366CC"/>
      </right>
      <top/>
      <bottom style="thick">
        <color rgb="FF3366CC"/>
      </bottom>
      <diagonal/>
    </border>
    <border>
      <left style="thin">
        <color rgb="FF006699"/>
      </left>
      <right style="thin">
        <color rgb="FF006699"/>
      </right>
      <top/>
      <bottom style="thick">
        <color rgb="FF006699"/>
      </bottom>
      <diagonal/>
    </border>
    <border>
      <left style="thin">
        <color rgb="FF006699"/>
      </left>
      <right style="thick">
        <color rgb="FF006699"/>
      </right>
      <top/>
      <bottom style="thick">
        <color rgb="FF006699"/>
      </bottom>
      <diagonal/>
    </border>
    <border>
      <left style="thick">
        <color rgb="FF990033"/>
      </left>
      <right style="thin">
        <color rgb="FF990033"/>
      </right>
      <top/>
      <bottom style="thick">
        <color rgb="FF990033"/>
      </bottom>
      <diagonal/>
    </border>
    <border>
      <left style="thin">
        <color rgb="FF990033"/>
      </left>
      <right style="thin">
        <color rgb="FF990033"/>
      </right>
      <top/>
      <bottom style="thick">
        <color rgb="FF990033"/>
      </bottom>
      <diagonal/>
    </border>
    <border>
      <left style="thin">
        <color rgb="FF990033"/>
      </left>
      <right style="thick">
        <color rgb="FF990033"/>
      </right>
      <top/>
      <bottom style="thick">
        <color rgb="FF990033"/>
      </bottom>
      <diagonal/>
    </border>
    <border>
      <left style="thick">
        <color rgb="FF996633"/>
      </left>
      <right style="thin">
        <color rgb="FF996633"/>
      </right>
      <top style="thick">
        <color rgb="FF996633"/>
      </top>
      <bottom/>
      <diagonal/>
    </border>
    <border>
      <left style="thin">
        <color rgb="FF996633"/>
      </left>
      <right style="thin">
        <color rgb="FF996633"/>
      </right>
      <top style="thick">
        <color rgb="FF996633"/>
      </top>
      <bottom/>
      <diagonal/>
    </border>
    <border>
      <left style="thin">
        <color rgb="FF996633"/>
      </left>
      <right style="thick">
        <color rgb="FF996633"/>
      </right>
      <top style="thick">
        <color rgb="FF996633"/>
      </top>
      <bottom/>
      <diagonal/>
    </border>
    <border>
      <left style="thick">
        <color rgb="FF336600"/>
      </left>
      <right style="thin">
        <color rgb="FF336600"/>
      </right>
      <top style="thick">
        <color rgb="FF336600"/>
      </top>
      <bottom style="thin">
        <color rgb="FF336600"/>
      </bottom>
      <diagonal/>
    </border>
    <border>
      <left style="thin">
        <color rgb="FF336600"/>
      </left>
      <right style="thin">
        <color rgb="FF336600"/>
      </right>
      <top style="thick">
        <color rgb="FF336600"/>
      </top>
      <bottom style="thin">
        <color rgb="FF336600"/>
      </bottom>
      <diagonal/>
    </border>
    <border>
      <left style="thin">
        <color rgb="FF336600"/>
      </left>
      <right style="thick">
        <color rgb="FF336600"/>
      </right>
      <top style="thick">
        <color rgb="FF336600"/>
      </top>
      <bottom style="thin">
        <color rgb="FF336600"/>
      </bottom>
      <diagonal/>
    </border>
    <border>
      <left style="thick">
        <color rgb="FFCC9900"/>
      </left>
      <right style="thin">
        <color rgb="FFCC9900"/>
      </right>
      <top style="thick">
        <color rgb="FFCC9900"/>
      </top>
      <bottom style="thin">
        <color rgb="FFCC9900"/>
      </bottom>
      <diagonal/>
    </border>
    <border>
      <left style="thin">
        <color rgb="FFCC9900"/>
      </left>
      <right style="thick">
        <color rgb="FFCC9900"/>
      </right>
      <top style="thick">
        <color rgb="FFCC9900"/>
      </top>
      <bottom style="thin">
        <color rgb="FFCC9900"/>
      </bottom>
      <diagonal/>
    </border>
    <border>
      <left style="thick">
        <color rgb="FFCC9900"/>
      </left>
      <right style="thin">
        <color rgb="FFCC9900"/>
      </right>
      <top style="thin">
        <color rgb="FFCC9900"/>
      </top>
      <bottom style="thin">
        <color rgb="FFCC9900"/>
      </bottom>
      <diagonal/>
    </border>
    <border>
      <left style="thin">
        <color rgb="FFCC9900"/>
      </left>
      <right style="thick">
        <color rgb="FFCC9900"/>
      </right>
      <top style="thin">
        <color rgb="FFCC9900"/>
      </top>
      <bottom style="thin">
        <color rgb="FFCC9900"/>
      </bottom>
      <diagonal/>
    </border>
    <border>
      <left style="thick">
        <color rgb="FFCC9900"/>
      </left>
      <right style="thin">
        <color rgb="FFCC9900"/>
      </right>
      <top style="thin">
        <color rgb="FFCC9900"/>
      </top>
      <bottom style="thick">
        <color rgb="FFCC9900"/>
      </bottom>
      <diagonal/>
    </border>
    <border>
      <left style="thin">
        <color rgb="FFCC9900"/>
      </left>
      <right style="thick">
        <color rgb="FFCC9900"/>
      </right>
      <top style="thin">
        <color rgb="FFCC9900"/>
      </top>
      <bottom style="thick">
        <color rgb="FFCC9900"/>
      </bottom>
      <diagonal/>
    </border>
    <border>
      <left/>
      <right/>
      <top style="thin">
        <color indexed="64"/>
      </top>
      <bottom style="thin">
        <color indexed="64"/>
      </bottom>
      <diagonal/>
    </border>
    <border>
      <left style="thick">
        <color rgb="FF336600"/>
      </left>
      <right/>
      <top style="thick">
        <color rgb="FF336600"/>
      </top>
      <bottom style="thick">
        <color rgb="FF336600"/>
      </bottom>
      <diagonal/>
    </border>
    <border>
      <left/>
      <right/>
      <top style="thick">
        <color rgb="FF336600"/>
      </top>
      <bottom style="thick">
        <color rgb="FF336600"/>
      </bottom>
      <diagonal/>
    </border>
    <border>
      <left/>
      <right style="thick">
        <color rgb="FF336600"/>
      </right>
      <top style="thick">
        <color rgb="FF336600"/>
      </top>
      <bottom style="thick">
        <color rgb="FF336600"/>
      </bottom>
      <diagonal/>
    </border>
    <border>
      <left style="thin">
        <color indexed="64"/>
      </left>
      <right style="thin">
        <color indexed="64"/>
      </right>
      <top/>
      <bottom style="thin">
        <color indexed="64"/>
      </bottom>
      <diagonal/>
    </border>
    <border>
      <left style="medium">
        <color indexed="64"/>
      </left>
      <right/>
      <top style="medium">
        <color indexed="64"/>
      </top>
      <bottom style="medium">
        <color indexed="64"/>
      </bottom>
      <diagonal/>
    </border>
    <border>
      <left style="medium">
        <color theme="4" tint="-0.24994659260841701"/>
      </left>
      <right style="thin">
        <color indexed="64"/>
      </right>
      <top style="medium">
        <color theme="4" tint="-0.24994659260841701"/>
      </top>
      <bottom style="thin">
        <color indexed="64"/>
      </bottom>
      <diagonal/>
    </border>
    <border>
      <left style="thin">
        <color indexed="64"/>
      </left>
      <right style="thin">
        <color indexed="64"/>
      </right>
      <top style="medium">
        <color theme="4" tint="-0.24994659260841701"/>
      </top>
      <bottom style="thin">
        <color indexed="64"/>
      </bottom>
      <diagonal/>
    </border>
    <border>
      <left style="thin">
        <color indexed="64"/>
      </left>
      <right style="medium">
        <color theme="4" tint="-0.24994659260841701"/>
      </right>
      <top style="medium">
        <color theme="4" tint="-0.24994659260841701"/>
      </top>
      <bottom style="thin">
        <color indexed="64"/>
      </bottom>
      <diagonal/>
    </border>
    <border>
      <left style="medium">
        <color theme="4" tint="-0.24994659260841701"/>
      </left>
      <right style="thin">
        <color indexed="64"/>
      </right>
      <top style="thin">
        <color indexed="64"/>
      </top>
      <bottom style="thin">
        <color indexed="64"/>
      </bottom>
      <diagonal/>
    </border>
    <border>
      <left style="thin">
        <color indexed="64"/>
      </left>
      <right style="medium">
        <color theme="4" tint="-0.24994659260841701"/>
      </right>
      <top style="thin">
        <color indexed="64"/>
      </top>
      <bottom style="thin">
        <color indexed="64"/>
      </bottom>
      <diagonal/>
    </border>
    <border>
      <left style="medium">
        <color theme="4" tint="-0.24994659260841701"/>
      </left>
      <right style="thin">
        <color indexed="64"/>
      </right>
      <top style="thin">
        <color indexed="64"/>
      </top>
      <bottom style="medium">
        <color theme="4" tint="-0.24994659260841701"/>
      </bottom>
      <diagonal/>
    </border>
    <border>
      <left style="thin">
        <color indexed="64"/>
      </left>
      <right style="thin">
        <color indexed="64"/>
      </right>
      <top style="thin">
        <color indexed="64"/>
      </top>
      <bottom style="medium">
        <color theme="4" tint="-0.24994659260841701"/>
      </bottom>
      <diagonal/>
    </border>
    <border>
      <left style="thin">
        <color indexed="64"/>
      </left>
      <right style="medium">
        <color theme="4" tint="-0.24994659260841701"/>
      </right>
      <top style="thin">
        <color indexed="64"/>
      </top>
      <bottom style="medium">
        <color theme="4" tint="-0.24994659260841701"/>
      </bottom>
      <diagonal/>
    </border>
    <border>
      <left style="thin">
        <color indexed="64"/>
      </left>
      <right style="medium">
        <color theme="4" tint="-0.24994659260841701"/>
      </right>
      <top style="thin">
        <color indexed="64"/>
      </top>
      <bottom/>
      <diagonal/>
    </border>
    <border>
      <left/>
      <right style="thin">
        <color indexed="64"/>
      </right>
      <top style="medium">
        <color theme="4" tint="-0.24994659260841701"/>
      </top>
      <bottom style="thin">
        <color indexed="64"/>
      </bottom>
      <diagonal/>
    </border>
    <border>
      <left/>
      <right style="thin">
        <color indexed="64"/>
      </right>
      <top style="thin">
        <color indexed="64"/>
      </top>
      <bottom/>
      <diagonal/>
    </border>
    <border>
      <left/>
      <right style="thin">
        <color indexed="64"/>
      </right>
      <top style="thin">
        <color indexed="64"/>
      </top>
      <bottom style="medium">
        <color theme="4" tint="-0.24994659260841701"/>
      </bottom>
      <diagonal/>
    </border>
    <border>
      <left style="medium">
        <color theme="4" tint="-0.24994659260841701"/>
      </left>
      <right style="medium">
        <color theme="4" tint="-0.24994659260841701"/>
      </right>
      <top style="medium">
        <color theme="4" tint="-0.24994659260841701"/>
      </top>
      <bottom/>
      <diagonal/>
    </border>
    <border>
      <left style="medium">
        <color theme="4" tint="-0.24994659260841701"/>
      </left>
      <right style="medium">
        <color theme="4" tint="-0.24994659260841701"/>
      </right>
      <top/>
      <bottom/>
      <diagonal/>
    </border>
    <border>
      <left style="medium">
        <color theme="4" tint="-0.24994659260841701"/>
      </left>
      <right style="medium">
        <color theme="4" tint="-0.24994659260841701"/>
      </right>
      <top/>
      <bottom style="medium">
        <color theme="4" tint="-0.24994659260841701"/>
      </bottom>
      <diagonal/>
    </border>
    <border>
      <left style="medium">
        <color theme="4" tint="-0.24994659260841701"/>
      </left>
      <right/>
      <top style="medium">
        <color theme="4" tint="-0.24994659260841701"/>
      </top>
      <bottom/>
      <diagonal/>
    </border>
    <border>
      <left/>
      <right/>
      <top style="medium">
        <color theme="4" tint="-0.24994659260841701"/>
      </top>
      <bottom/>
      <diagonal/>
    </border>
    <border>
      <left/>
      <right style="medium">
        <color theme="4" tint="-0.24994659260841701"/>
      </right>
      <top style="medium">
        <color theme="4" tint="-0.24994659260841701"/>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rgb="FF3366CC"/>
      </right>
      <top style="thick">
        <color rgb="FF3366CC"/>
      </top>
      <bottom style="thick">
        <color rgb="FF3366CC"/>
      </bottom>
      <diagonal/>
    </border>
    <border>
      <left/>
      <right/>
      <top style="thick">
        <color rgb="FF666699"/>
      </top>
      <bottom style="thick">
        <color rgb="FF666699"/>
      </bottom>
      <diagonal/>
    </border>
    <border>
      <left/>
      <right style="thick">
        <color rgb="FF666699"/>
      </right>
      <top style="thick">
        <color rgb="FF666699"/>
      </top>
      <bottom style="thick">
        <color rgb="FF666699"/>
      </bottom>
      <diagonal/>
    </border>
    <border>
      <left style="thick">
        <color rgb="FF666699"/>
      </left>
      <right style="thick">
        <color rgb="FF666699"/>
      </right>
      <top style="thick">
        <color rgb="FF666699"/>
      </top>
      <bottom/>
      <diagonal/>
    </border>
    <border>
      <left/>
      <right/>
      <top style="thick">
        <color rgb="FF3366CC"/>
      </top>
      <bottom/>
      <diagonal/>
    </border>
    <border>
      <left/>
      <right/>
      <top/>
      <bottom style="thick">
        <color rgb="FF3366CC"/>
      </bottom>
      <diagonal/>
    </border>
    <border>
      <left/>
      <right style="thin">
        <color rgb="FF006699"/>
      </right>
      <top style="thick">
        <color rgb="FF006699"/>
      </top>
      <bottom/>
      <diagonal/>
    </border>
    <border>
      <left/>
      <right style="thin">
        <color rgb="FF006699"/>
      </right>
      <top/>
      <bottom/>
      <diagonal/>
    </border>
    <border>
      <left/>
      <right style="thin">
        <color rgb="FF006699"/>
      </right>
      <top/>
      <bottom style="thick">
        <color rgb="FF006699"/>
      </bottom>
      <diagonal/>
    </border>
    <border>
      <left style="thick">
        <color rgb="FF008080"/>
      </left>
      <right style="thick">
        <color rgb="FF008080"/>
      </right>
      <top style="thick">
        <color rgb="FF008080"/>
      </top>
      <bottom/>
      <diagonal/>
    </border>
    <border>
      <left style="thick">
        <color rgb="FF008080"/>
      </left>
      <right style="thick">
        <color rgb="FF008080"/>
      </right>
      <top/>
      <bottom/>
      <diagonal/>
    </border>
    <border>
      <left style="thick">
        <color rgb="FF008080"/>
      </left>
      <right style="thick">
        <color rgb="FF008080"/>
      </right>
      <top/>
      <bottom style="thick">
        <color rgb="FF008080"/>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bottom style="thin">
        <color indexed="64"/>
      </bottom>
      <diagonal/>
    </border>
    <border>
      <left style="thick">
        <color theme="0" tint="-0.14996795556505021"/>
      </left>
      <right style="thick">
        <color theme="0" tint="-0.14996795556505021"/>
      </right>
      <top style="thick">
        <color theme="0" tint="-0.14996795556505021"/>
      </top>
      <bottom/>
      <diagonal/>
    </border>
    <border>
      <left style="thin">
        <color theme="1" tint="0.24994659260841701"/>
      </left>
      <right style="thin">
        <color theme="1" tint="0.24994659260841701"/>
      </right>
      <top style="thin">
        <color theme="1" tint="0.24994659260841701"/>
      </top>
      <bottom style="thin">
        <color theme="0" tint="-0.14996795556505021"/>
      </bottom>
      <diagonal/>
    </border>
    <border>
      <left style="thin">
        <color theme="1" tint="0.24994659260841701"/>
      </left>
      <right style="thin">
        <color theme="1" tint="0.24994659260841701"/>
      </right>
      <top style="thin">
        <color theme="0" tint="-0.14996795556505021"/>
      </top>
      <bottom style="thin">
        <color theme="0" tint="-0.14996795556505021"/>
      </bottom>
      <diagonal/>
    </border>
    <border>
      <left style="thin">
        <color theme="1" tint="0.24994659260841701"/>
      </left>
      <right style="thin">
        <color theme="1" tint="0.24994659260841701"/>
      </right>
      <top style="thin">
        <color theme="0" tint="-0.14996795556505021"/>
      </top>
      <bottom style="thin">
        <color theme="1" tint="0.24994659260841701"/>
      </bottom>
      <diagonal/>
    </border>
    <border>
      <left style="thick">
        <color rgb="FF006699"/>
      </left>
      <right style="thick">
        <color rgb="FF990033"/>
      </right>
      <top/>
      <bottom/>
      <diagonal/>
    </border>
    <border>
      <left/>
      <right style="thick">
        <color rgb="FF990033"/>
      </right>
      <top style="thick">
        <color rgb="FF990033"/>
      </top>
      <bottom style="thick">
        <color rgb="FF990033"/>
      </bottom>
      <diagonal/>
    </border>
    <border>
      <left/>
      <right style="thin">
        <color rgb="FF990033"/>
      </right>
      <top style="thick">
        <color rgb="FF990033"/>
      </top>
      <bottom/>
      <diagonal/>
    </border>
    <border>
      <left/>
      <right style="thin">
        <color rgb="FF990033"/>
      </right>
      <top/>
      <bottom/>
      <diagonal/>
    </border>
    <border>
      <left/>
      <right style="thin">
        <color rgb="FF990033"/>
      </right>
      <top/>
      <bottom style="thick">
        <color rgb="FF990033"/>
      </bottom>
      <diagonal/>
    </border>
    <border>
      <left style="thick">
        <color rgb="FF006699"/>
      </left>
      <right style="thick">
        <color rgb="FFC00000"/>
      </right>
      <top style="thick">
        <color rgb="FFFF3300"/>
      </top>
      <bottom style="thick">
        <color rgb="FFFF3300"/>
      </bottom>
      <diagonal/>
    </border>
    <border>
      <left style="thick">
        <color rgb="FF006699"/>
      </left>
      <right style="thick">
        <color rgb="FFC00000"/>
      </right>
      <top style="thick">
        <color rgb="FFFF3300"/>
      </top>
      <bottom/>
      <diagonal/>
    </border>
    <border>
      <left style="thick">
        <color rgb="FF006699"/>
      </left>
      <right style="thick">
        <color rgb="FFC00000"/>
      </right>
      <top/>
      <bottom/>
      <diagonal/>
    </border>
    <border>
      <left style="thick">
        <color rgb="FF006699"/>
      </left>
      <right style="thick">
        <color rgb="FFC00000"/>
      </right>
      <top/>
      <bottom style="thick">
        <color rgb="FFFF3300"/>
      </bottom>
      <diagonal/>
    </border>
    <border>
      <left style="thick">
        <color rgb="FF339933"/>
      </left>
      <right/>
      <top style="thick">
        <color rgb="FF339933"/>
      </top>
      <bottom style="thick">
        <color rgb="FF339933"/>
      </bottom>
      <diagonal/>
    </border>
    <border>
      <left style="thick">
        <color rgb="FF009999"/>
      </left>
      <right style="thick">
        <color rgb="FF009999"/>
      </right>
      <top/>
      <bottom style="thick">
        <color rgb="FF009999"/>
      </bottom>
      <diagonal/>
    </border>
    <border>
      <left style="thick">
        <color rgb="FF008080"/>
      </left>
      <right/>
      <top style="thick">
        <color rgb="FF008080"/>
      </top>
      <bottom style="thick">
        <color rgb="FF008080"/>
      </bottom>
      <diagonal/>
    </border>
    <border>
      <left/>
      <right/>
      <top style="thick">
        <color rgb="FF008080"/>
      </top>
      <bottom style="thick">
        <color rgb="FF008080"/>
      </bottom>
      <diagonal/>
    </border>
    <border>
      <left/>
      <right style="thick">
        <color rgb="FF008080"/>
      </right>
      <top style="thick">
        <color rgb="FF008080"/>
      </top>
      <bottom style="thick">
        <color rgb="FF008080"/>
      </bottom>
      <diagonal/>
    </border>
    <border>
      <left style="medium">
        <color rgb="FF2F5496"/>
      </left>
      <right/>
      <top style="medium">
        <color rgb="FF2F5496"/>
      </top>
      <bottom/>
      <diagonal/>
    </border>
    <border>
      <left/>
      <right/>
      <top style="medium">
        <color rgb="FF2F5496"/>
      </top>
      <bottom/>
      <diagonal/>
    </border>
    <border>
      <left/>
      <right style="medium">
        <color rgb="FF2F5496"/>
      </right>
      <top style="medium">
        <color rgb="FF2F5496"/>
      </top>
      <bottom/>
      <diagonal/>
    </border>
    <border>
      <left style="medium">
        <color rgb="FF2F5496"/>
      </left>
      <right style="medium">
        <color rgb="FF2F5496"/>
      </right>
      <top style="medium">
        <color rgb="FF2F5496"/>
      </top>
      <bottom/>
      <diagonal/>
    </border>
    <border>
      <left/>
      <right style="thin">
        <color rgb="FF000000"/>
      </right>
      <top style="medium">
        <color rgb="FF2F5496"/>
      </top>
      <bottom/>
      <diagonal/>
    </border>
    <border>
      <left style="thin">
        <color rgb="FF000000"/>
      </left>
      <right style="thin">
        <color rgb="FF000000"/>
      </right>
      <top style="medium">
        <color rgb="FF2F5496"/>
      </top>
      <bottom style="thin">
        <color rgb="FF000000"/>
      </bottom>
      <diagonal/>
    </border>
    <border>
      <left style="thin">
        <color rgb="FF000000"/>
      </left>
      <right style="medium">
        <color rgb="FF2F5496"/>
      </right>
      <top style="medium">
        <color rgb="FF2F5496"/>
      </top>
      <bottom/>
      <diagonal/>
    </border>
    <border>
      <left style="medium">
        <color rgb="FF2F5496"/>
      </left>
      <right style="medium">
        <color rgb="FF2F5496"/>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medium">
        <color rgb="FF2F5496"/>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2F5496"/>
      </right>
      <top/>
      <bottom style="thin">
        <color rgb="FF000000"/>
      </bottom>
      <diagonal/>
    </border>
    <border>
      <left/>
      <right style="thin">
        <color rgb="FF000000"/>
      </right>
      <top/>
      <bottom style="medium">
        <color rgb="FF2F5496"/>
      </bottom>
      <diagonal/>
    </border>
    <border>
      <left style="thin">
        <color rgb="FF000000"/>
      </left>
      <right style="thin">
        <color rgb="FF000000"/>
      </right>
      <top style="thin">
        <color rgb="FF000000"/>
      </top>
      <bottom style="medium">
        <color rgb="FF2F5496"/>
      </bottom>
      <diagonal/>
    </border>
    <border>
      <left style="thin">
        <color rgb="FF000000"/>
      </left>
      <right style="medium">
        <color rgb="FF2F5496"/>
      </right>
      <top/>
      <bottom style="medium">
        <color rgb="FF2F5496"/>
      </bottom>
      <diagonal/>
    </border>
    <border>
      <left style="medium">
        <color rgb="FF2F5496"/>
      </left>
      <right style="thin">
        <color rgb="FF000000"/>
      </right>
      <top style="medium">
        <color rgb="FF2F5496"/>
      </top>
      <bottom/>
      <diagonal/>
    </border>
    <border>
      <left style="medium">
        <color rgb="FF2F5496"/>
      </left>
      <right style="thin">
        <color rgb="FF000000"/>
      </right>
      <top/>
      <bottom/>
      <diagonal/>
    </border>
    <border>
      <left style="medium">
        <color rgb="FF2F5496"/>
      </left>
      <right style="thin">
        <color rgb="FF000000"/>
      </right>
      <top/>
      <bottom style="medium">
        <color rgb="FF2F5496"/>
      </bottom>
      <diagonal/>
    </border>
    <border>
      <left style="medium">
        <color rgb="FF2F5496"/>
      </left>
      <right style="medium">
        <color rgb="FF2F5496"/>
      </right>
      <top/>
      <bottom style="medium">
        <color rgb="FF2F5496"/>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ck">
        <color rgb="FF2F5496"/>
      </left>
      <right/>
      <top/>
      <bottom style="thick">
        <color rgb="FF2F5496"/>
      </bottom>
      <diagonal/>
    </border>
    <border>
      <left/>
      <right/>
      <top/>
      <bottom style="thick">
        <color rgb="FF2F5496"/>
      </bottom>
      <diagonal/>
    </border>
    <border>
      <left/>
      <right style="thick">
        <color rgb="FF2F5496"/>
      </right>
      <top/>
      <bottom style="thick">
        <color rgb="FF2F5496"/>
      </bottom>
      <diagonal/>
    </border>
    <border>
      <left style="thick">
        <color rgb="FF2F5496"/>
      </left>
      <right style="thick">
        <color rgb="FF2F5496"/>
      </right>
      <top/>
      <bottom style="thick">
        <color rgb="FF2F5496"/>
      </bottom>
      <diagonal/>
    </border>
    <border>
      <left style="thick">
        <color rgb="FF2F5496"/>
      </left>
      <right style="thick">
        <color rgb="FF2F5496"/>
      </right>
      <top/>
      <bottom/>
      <diagonal/>
    </border>
    <border>
      <left/>
      <right style="medium">
        <color rgb="FF000000"/>
      </right>
      <top/>
      <bottom style="thick">
        <color rgb="FF2F5496"/>
      </bottom>
      <diagonal/>
    </border>
    <border>
      <left/>
      <right style="medium">
        <color rgb="FF000000"/>
      </right>
      <top/>
      <bottom style="medium">
        <color rgb="FF000000"/>
      </bottom>
      <diagonal/>
    </border>
    <border>
      <left/>
      <right style="medium">
        <color rgb="FF000000"/>
      </right>
      <top/>
      <bottom style="thick">
        <color rgb="FF000000"/>
      </bottom>
      <diagonal/>
    </border>
    <border>
      <left/>
      <right style="thick">
        <color rgb="FF000000"/>
      </right>
      <top/>
      <bottom/>
      <diagonal/>
    </border>
    <border>
      <left/>
      <right style="thick">
        <color rgb="FF000000"/>
      </right>
      <top/>
      <bottom style="thick">
        <color rgb="FF000000"/>
      </bottom>
      <diagonal/>
    </border>
    <border>
      <left style="thick">
        <color rgb="FF2F5496"/>
      </left>
      <right style="thick">
        <color rgb="FF2F5496"/>
      </right>
      <top style="thick">
        <color rgb="FF2F5496"/>
      </top>
      <bottom/>
      <diagonal/>
    </border>
    <border>
      <left style="thick">
        <color rgb="FF2F5496"/>
      </left>
      <right style="medium">
        <color rgb="FF000000"/>
      </right>
      <top style="thick">
        <color rgb="FF2F5496"/>
      </top>
      <bottom/>
      <diagonal/>
    </border>
    <border>
      <left style="thick">
        <color rgb="FF2F5496"/>
      </left>
      <right style="medium">
        <color rgb="FF000000"/>
      </right>
      <top/>
      <bottom/>
      <diagonal/>
    </border>
    <border>
      <left style="thick">
        <color rgb="FF2F5496"/>
      </left>
      <right style="medium">
        <color rgb="FF000000"/>
      </right>
      <top/>
      <bottom style="thick">
        <color rgb="FF2F5496"/>
      </bottom>
      <diagonal/>
    </border>
    <border>
      <left style="medium">
        <color rgb="FF000000"/>
      </left>
      <right style="thick">
        <color rgb="FF2F5496"/>
      </right>
      <top style="thick">
        <color rgb="FF2F5496"/>
      </top>
      <bottom/>
      <diagonal/>
    </border>
    <border>
      <left style="medium">
        <color rgb="FF000000"/>
      </left>
      <right style="thick">
        <color rgb="FF2F5496"/>
      </right>
      <top/>
      <bottom/>
      <diagonal/>
    </border>
    <border>
      <left style="medium">
        <color rgb="FF000000"/>
      </left>
      <right style="thick">
        <color rgb="FF2F5496"/>
      </right>
      <top/>
      <bottom style="thick">
        <color rgb="FF2F5496"/>
      </bottom>
      <diagonal/>
    </border>
    <border>
      <left style="thick">
        <color rgb="FF000000"/>
      </left>
      <right/>
      <top style="thick">
        <color rgb="FF000000"/>
      </top>
      <bottom style="thick">
        <color rgb="FF000000"/>
      </bottom>
      <diagonal/>
    </border>
    <border>
      <left/>
      <right style="thick">
        <color rgb="FF000000"/>
      </right>
      <top style="thick">
        <color rgb="FF000000"/>
      </top>
      <bottom style="thick">
        <color rgb="FF000000"/>
      </bottom>
      <diagonal/>
    </border>
    <border>
      <left style="medium">
        <color rgb="FF996633"/>
      </left>
      <right style="medium">
        <color rgb="FF996633"/>
      </right>
      <top style="medium">
        <color rgb="FF996633"/>
      </top>
      <bottom style="medium">
        <color rgb="FF996633"/>
      </bottom>
      <diagonal/>
    </border>
    <border>
      <left style="medium">
        <color rgb="FF996633"/>
      </left>
      <right style="medium">
        <color rgb="FF996633"/>
      </right>
      <top style="medium">
        <color rgb="FFCCCCCC"/>
      </top>
      <bottom style="medium">
        <color rgb="FF996633"/>
      </bottom>
      <diagonal/>
    </border>
    <border>
      <left style="thin">
        <color rgb="FF009999"/>
      </left>
      <right style="thick">
        <color rgb="FF666699"/>
      </right>
      <top/>
      <bottom/>
      <diagonal/>
    </border>
    <border>
      <left style="thick">
        <color rgb="FF3366CC"/>
      </left>
      <right style="thin">
        <color rgb="FF006699"/>
      </right>
      <top style="thick">
        <color rgb="FF006699"/>
      </top>
      <bottom/>
      <diagonal/>
    </border>
    <border>
      <left style="thick">
        <color rgb="FF3366CC"/>
      </left>
      <right style="thin">
        <color rgb="FF006699"/>
      </right>
      <top/>
      <bottom/>
      <diagonal/>
    </border>
    <border>
      <left style="thick">
        <color rgb="FF3366CC"/>
      </left>
      <right style="thin">
        <color rgb="FF006699"/>
      </right>
      <top/>
      <bottom style="thick">
        <color rgb="FF006699"/>
      </bottom>
      <diagonal/>
    </border>
    <border>
      <left style="thin">
        <color rgb="FF009999"/>
      </left>
      <right style="thick">
        <color rgb="FF666699"/>
      </right>
      <top style="thick">
        <color rgb="FF009999"/>
      </top>
      <bottom/>
      <diagonal/>
    </border>
    <border>
      <left style="thin">
        <color rgb="FF666699"/>
      </left>
      <right style="thick">
        <color rgb="FF3366CC"/>
      </right>
      <top style="thick">
        <color rgb="FF666699"/>
      </top>
      <bottom/>
      <diagonal/>
    </border>
    <border>
      <left style="thin">
        <color rgb="FF666699"/>
      </left>
      <right style="thick">
        <color rgb="FF3366CC"/>
      </right>
      <top/>
      <bottom/>
      <diagonal/>
    </border>
    <border>
      <left style="thin">
        <color rgb="FF009999"/>
      </left>
      <right style="thick">
        <color rgb="FF666699"/>
      </right>
      <top/>
      <bottom style="thick">
        <color rgb="FF009999"/>
      </bottom>
      <diagonal/>
    </border>
    <border>
      <left style="thin">
        <color rgb="FF666699"/>
      </left>
      <right style="thick">
        <color rgb="FF3366CC"/>
      </right>
      <top/>
      <bottom style="thick">
        <color rgb="FF666699"/>
      </bottom>
      <diagonal/>
    </border>
    <border>
      <left style="medium">
        <color rgb="FF2F5496"/>
      </left>
      <right/>
      <top/>
      <bottom/>
      <diagonal/>
    </border>
    <border>
      <left/>
      <right style="medium">
        <color rgb="FF2F5496"/>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thin">
        <color indexed="64"/>
      </top>
      <bottom/>
      <diagonal/>
    </border>
    <border>
      <left style="thin">
        <color rgb="FF000000"/>
      </left>
      <right style="medium">
        <color rgb="FF2F5496"/>
      </right>
      <top/>
      <bottom style="medium">
        <color rgb="FF000000"/>
      </bottom>
      <diagonal/>
    </border>
    <border>
      <left/>
      <right/>
      <top/>
      <bottom style="medium">
        <color indexed="64"/>
      </bottom>
      <diagonal/>
    </border>
  </borders>
  <cellStyleXfs count="2">
    <xf numFmtId="0" fontId="0" fillId="0" borderId="0"/>
    <xf numFmtId="0" fontId="26" fillId="0" borderId="0"/>
  </cellStyleXfs>
  <cellXfs count="484">
    <xf numFmtId="0" fontId="0" fillId="0" borderId="0" xfId="0"/>
    <xf numFmtId="0" fontId="0" fillId="0" borderId="0" xfId="0" applyAlignment="1">
      <alignment horizontal="center" vertical="center"/>
    </xf>
    <xf numFmtId="0" fontId="4" fillId="2" borderId="0" xfId="0" applyFont="1" applyFill="1" applyAlignment="1">
      <alignment horizontal="center" vertical="center"/>
    </xf>
    <xf numFmtId="0" fontId="4" fillId="3" borderId="0" xfId="0" applyFont="1" applyFill="1" applyAlignment="1">
      <alignment horizontal="center" vertical="center"/>
    </xf>
    <xf numFmtId="0" fontId="6" fillId="0" borderId="0" xfId="0" applyFont="1" applyAlignment="1">
      <alignment horizontal="center"/>
    </xf>
    <xf numFmtId="0" fontId="6" fillId="0" borderId="0" xfId="0" applyFont="1" applyAlignment="1">
      <alignment horizontal="center" vertical="center"/>
    </xf>
    <xf numFmtId="0" fontId="0" fillId="2" borderId="1" xfId="0" applyFill="1" applyBorder="1" applyAlignment="1">
      <alignment horizontal="center" vertical="center"/>
    </xf>
    <xf numFmtId="0" fontId="0" fillId="10" borderId="1" xfId="0" applyFill="1" applyBorder="1" applyAlignment="1">
      <alignment horizontal="center" vertical="center"/>
    </xf>
    <xf numFmtId="0" fontId="0" fillId="3" borderId="1" xfId="0" applyFill="1" applyBorder="1" applyAlignment="1">
      <alignment horizontal="center" vertical="center"/>
    </xf>
    <xf numFmtId="0" fontId="0" fillId="16" borderId="1" xfId="0" applyFill="1" applyBorder="1" applyAlignment="1">
      <alignment horizontal="center" vertical="center"/>
    </xf>
    <xf numFmtId="0" fontId="0" fillId="9" borderId="1" xfId="0" applyFill="1" applyBorder="1" applyAlignment="1">
      <alignment horizontal="center" vertical="center"/>
    </xf>
    <xf numFmtId="0" fontId="0" fillId="13" borderId="1" xfId="0" applyFill="1" applyBorder="1" applyAlignment="1">
      <alignment horizontal="center" vertical="center"/>
    </xf>
    <xf numFmtId="0" fontId="0" fillId="0" borderId="1" xfId="0" applyBorder="1"/>
    <xf numFmtId="0" fontId="0" fillId="0" borderId="0" xfId="0" applyProtection="1">
      <protection locked="0"/>
    </xf>
    <xf numFmtId="0" fontId="6" fillId="0" borderId="0" xfId="0" applyFont="1" applyAlignment="1" applyProtection="1">
      <alignment horizontal="center" vertical="center"/>
      <protection locked="0"/>
    </xf>
    <xf numFmtId="0" fontId="6" fillId="0" borderId="0" xfId="0" applyFont="1" applyAlignment="1" applyProtection="1">
      <alignment horizontal="left" vertical="top" wrapText="1"/>
      <protection locked="0"/>
    </xf>
    <xf numFmtId="0" fontId="6" fillId="0" borderId="1" xfId="0" applyFont="1" applyBorder="1" applyAlignment="1">
      <alignment horizontal="center" vertical="center"/>
    </xf>
    <xf numFmtId="0" fontId="10" fillId="0" borderId="0" xfId="0" applyFont="1" applyAlignment="1">
      <alignment horizontal="center" vertical="center" textRotation="255"/>
    </xf>
    <xf numFmtId="0" fontId="6" fillId="0" borderId="7" xfId="0" applyFont="1" applyBorder="1" applyAlignment="1">
      <alignment horizontal="center" vertical="center"/>
    </xf>
    <xf numFmtId="0" fontId="6" fillId="0" borderId="29" xfId="0" applyFont="1" applyBorder="1" applyAlignment="1">
      <alignment horizontal="center" vertical="center"/>
    </xf>
    <xf numFmtId="0" fontId="6" fillId="0" borderId="30" xfId="0" applyFont="1" applyBorder="1" applyAlignment="1">
      <alignment horizontal="center" vertical="center"/>
    </xf>
    <xf numFmtId="0" fontId="0" fillId="9" borderId="30" xfId="0" applyFill="1" applyBorder="1" applyAlignment="1">
      <alignment horizontal="center" vertical="center"/>
    </xf>
    <xf numFmtId="0" fontId="0" fillId="10" borderId="29" xfId="0" applyFill="1" applyBorder="1" applyAlignment="1">
      <alignment horizontal="center" vertical="center"/>
    </xf>
    <xf numFmtId="0" fontId="0" fillId="13" borderId="29" xfId="0" applyFill="1" applyBorder="1" applyAlignment="1">
      <alignment horizontal="center" vertical="center"/>
    </xf>
    <xf numFmtId="0" fontId="0" fillId="13" borderId="31" xfId="0" applyFill="1" applyBorder="1" applyAlignment="1">
      <alignment horizontal="center" vertical="center"/>
    </xf>
    <xf numFmtId="0" fontId="0" fillId="13" borderId="32" xfId="0" applyFill="1" applyBorder="1" applyAlignment="1">
      <alignment horizontal="center" vertical="center"/>
    </xf>
    <xf numFmtId="0" fontId="0" fillId="10" borderId="32" xfId="0" applyFill="1" applyBorder="1" applyAlignment="1">
      <alignment horizontal="center" vertical="center"/>
    </xf>
    <xf numFmtId="0" fontId="0" fillId="16" borderId="32" xfId="0" applyFill="1" applyBorder="1" applyAlignment="1">
      <alignment horizontal="center" vertical="center"/>
    </xf>
    <xf numFmtId="0" fontId="0" fillId="16" borderId="33" xfId="0" applyFill="1" applyBorder="1" applyAlignment="1">
      <alignment horizontal="center" vertical="center"/>
    </xf>
    <xf numFmtId="0" fontId="9" fillId="0" borderId="34" xfId="0" applyFont="1" applyBorder="1" applyAlignment="1">
      <alignment horizontal="center" vertical="center"/>
    </xf>
    <xf numFmtId="0" fontId="6" fillId="0" borderId="35" xfId="0" applyFont="1" applyBorder="1" applyAlignment="1">
      <alignment horizontal="center" vertical="center"/>
    </xf>
    <xf numFmtId="0" fontId="6" fillId="0" borderId="36" xfId="0" applyFont="1" applyBorder="1" applyAlignment="1">
      <alignment horizontal="center" vertical="center"/>
    </xf>
    <xf numFmtId="0" fontId="6" fillId="0" borderId="37" xfId="0" applyFont="1" applyBorder="1" applyAlignment="1">
      <alignment horizontal="center" vertical="center"/>
    </xf>
    <xf numFmtId="0" fontId="6" fillId="0" borderId="27" xfId="0" applyFont="1" applyBorder="1" applyAlignment="1">
      <alignment horizontal="center" vertical="center"/>
    </xf>
    <xf numFmtId="0" fontId="6" fillId="0" borderId="38" xfId="0" applyFont="1" applyBorder="1" applyAlignment="1">
      <alignment horizontal="center" vertical="center"/>
    </xf>
    <xf numFmtId="0" fontId="0" fillId="16" borderId="26" xfId="0" applyFill="1" applyBorder="1" applyAlignment="1">
      <alignment horizontal="center" vertical="center"/>
    </xf>
    <xf numFmtId="0" fontId="0" fillId="16" borderId="27" xfId="0" applyFill="1" applyBorder="1" applyAlignment="1">
      <alignment horizontal="center" vertical="center"/>
    </xf>
    <xf numFmtId="0" fontId="0" fillId="9" borderId="27" xfId="0" applyFill="1" applyBorder="1" applyAlignment="1">
      <alignment horizontal="center" vertical="center"/>
    </xf>
    <xf numFmtId="0" fontId="0" fillId="9" borderId="28" xfId="0" applyFill="1" applyBorder="1" applyAlignment="1">
      <alignment horizontal="center" vertical="center"/>
    </xf>
    <xf numFmtId="0" fontId="6" fillId="0" borderId="32" xfId="0" applyFont="1" applyBorder="1" applyAlignment="1">
      <alignment horizontal="center" vertical="center"/>
    </xf>
    <xf numFmtId="0" fontId="6" fillId="0" borderId="39" xfId="0" applyFont="1" applyBorder="1" applyAlignment="1">
      <alignment horizontal="center" vertical="center"/>
    </xf>
    <xf numFmtId="0" fontId="9" fillId="0" borderId="1" xfId="0" applyFont="1" applyBorder="1"/>
    <xf numFmtId="0" fontId="0" fillId="0" borderId="0" xfId="0" applyAlignment="1">
      <alignment horizontal="right"/>
    </xf>
    <xf numFmtId="0" fontId="12" fillId="23" borderId="112" xfId="0" applyFont="1" applyFill="1" applyBorder="1" applyAlignment="1">
      <alignment horizontal="center" vertical="center"/>
    </xf>
    <xf numFmtId="0" fontId="12" fillId="23" borderId="113" xfId="0" applyFont="1" applyFill="1" applyBorder="1" applyAlignment="1">
      <alignment horizontal="center" vertical="center"/>
    </xf>
    <xf numFmtId="0" fontId="12" fillId="23" borderId="114" xfId="0" applyFont="1" applyFill="1" applyBorder="1" applyAlignment="1">
      <alignment horizontal="center" vertical="center"/>
    </xf>
    <xf numFmtId="0" fontId="9" fillId="0" borderId="98" xfId="0" applyFont="1" applyBorder="1" applyAlignment="1">
      <alignment horizontal="center" vertical="center"/>
    </xf>
    <xf numFmtId="0" fontId="9" fillId="0" borderId="1" xfId="0" applyFont="1" applyBorder="1" applyAlignment="1">
      <alignment horizontal="center" vertical="center"/>
    </xf>
    <xf numFmtId="0" fontId="9" fillId="0" borderId="36" xfId="0" applyFont="1" applyBorder="1" applyAlignment="1">
      <alignment horizontal="center" vertical="center"/>
    </xf>
    <xf numFmtId="0" fontId="9" fillId="0" borderId="103" xfId="0" applyFont="1" applyBorder="1" applyAlignment="1">
      <alignment horizontal="center" vertical="center"/>
    </xf>
    <xf numFmtId="0" fontId="9" fillId="0" borderId="98" xfId="0" applyFont="1" applyBorder="1"/>
    <xf numFmtId="0" fontId="9" fillId="0" borderId="36" xfId="0" applyFont="1" applyBorder="1"/>
    <xf numFmtId="0" fontId="9" fillId="0" borderId="103" xfId="0" applyFont="1" applyBorder="1"/>
    <xf numFmtId="0" fontId="6" fillId="0" borderId="116" xfId="0" applyFont="1" applyBorder="1" applyAlignment="1">
      <alignment horizontal="center" vertical="center"/>
    </xf>
    <xf numFmtId="2" fontId="11" fillId="0" borderId="116" xfId="0" applyNumberFormat="1" applyFont="1" applyBorder="1" applyAlignment="1">
      <alignment horizontal="center" vertical="center"/>
    </xf>
    <xf numFmtId="0" fontId="6" fillId="0" borderId="0" xfId="0" applyFont="1"/>
    <xf numFmtId="0" fontId="9" fillId="0" borderId="0" xfId="0" applyFont="1"/>
    <xf numFmtId="0" fontId="14" fillId="43" borderId="0" xfId="0" applyFont="1" applyFill="1"/>
    <xf numFmtId="0" fontId="15" fillId="0" borderId="0" xfId="0" applyFont="1" applyProtection="1">
      <protection locked="0"/>
    </xf>
    <xf numFmtId="0" fontId="16" fillId="0" borderId="0" xfId="0" applyFont="1" applyAlignment="1" applyProtection="1">
      <alignment horizontal="center" vertical="center"/>
      <protection locked="0"/>
    </xf>
    <xf numFmtId="0" fontId="16" fillId="0" borderId="0" xfId="0" applyFont="1" applyAlignment="1">
      <alignment horizontal="center" vertical="center"/>
    </xf>
    <xf numFmtId="0" fontId="16" fillId="0" borderId="117" xfId="0" applyFont="1" applyBorder="1" applyAlignment="1" applyProtection="1">
      <alignment horizontal="center" vertical="center"/>
      <protection locked="0"/>
    </xf>
    <xf numFmtId="0" fontId="16" fillId="0" borderId="117" xfId="0" applyFont="1" applyBorder="1" applyAlignment="1" applyProtection="1">
      <alignment horizontal="center" vertical="center" wrapText="1"/>
      <protection locked="0"/>
    </xf>
    <xf numFmtId="0" fontId="16" fillId="0" borderId="141" xfId="0" applyFont="1" applyBorder="1" applyAlignment="1" applyProtection="1">
      <alignment horizontal="center" vertical="center"/>
      <protection locked="0"/>
    </xf>
    <xf numFmtId="0" fontId="17" fillId="7" borderId="11" xfId="0" applyFont="1" applyFill="1" applyBorder="1" applyAlignment="1" applyProtection="1">
      <alignment horizontal="center" vertical="center" wrapText="1"/>
      <protection locked="0"/>
    </xf>
    <xf numFmtId="0" fontId="17" fillId="8" borderId="146" xfId="0" applyFont="1" applyFill="1" applyBorder="1" applyAlignment="1" applyProtection="1">
      <alignment horizontal="center" vertical="center" wrapText="1"/>
      <protection locked="0"/>
    </xf>
    <xf numFmtId="0" fontId="17" fillId="17" borderId="9" xfId="0" applyFont="1" applyFill="1" applyBorder="1" applyAlignment="1" applyProtection="1">
      <alignment horizontal="center" vertical="center" wrapText="1"/>
      <protection locked="0"/>
    </xf>
    <xf numFmtId="0" fontId="17" fillId="17" borderId="120" xfId="0" applyFont="1" applyFill="1" applyBorder="1" applyAlignment="1" applyProtection="1">
      <alignment horizontal="center" vertical="center" wrapText="1"/>
      <protection locked="0"/>
    </xf>
    <xf numFmtId="0" fontId="17" fillId="11" borderId="5" xfId="0" applyFont="1" applyFill="1" applyBorder="1" applyAlignment="1" applyProtection="1">
      <alignment horizontal="center" vertical="center" wrapText="1"/>
      <protection locked="0"/>
    </xf>
    <xf numFmtId="0" fontId="17" fillId="24" borderId="54" xfId="0" applyFont="1" applyFill="1" applyBorder="1" applyAlignment="1" applyProtection="1">
      <alignment horizontal="center" vertical="center" wrapText="1"/>
      <protection locked="0"/>
    </xf>
    <xf numFmtId="0" fontId="17" fillId="41" borderId="4" xfId="0" applyFont="1" applyFill="1" applyBorder="1" applyAlignment="1" applyProtection="1">
      <alignment horizontal="center" vertical="center" wrapText="1"/>
      <protection locked="0"/>
    </xf>
    <xf numFmtId="0" fontId="17" fillId="41" borderId="4" xfId="0" applyFont="1" applyFill="1" applyBorder="1" applyAlignment="1" applyProtection="1">
      <alignment horizontal="left" vertical="center" wrapText="1"/>
      <protection locked="0"/>
    </xf>
    <xf numFmtId="0" fontId="17" fillId="40" borderId="4" xfId="0" applyFont="1" applyFill="1" applyBorder="1" applyAlignment="1" applyProtection="1">
      <alignment horizontal="center" vertical="center" wrapText="1"/>
      <protection locked="0"/>
    </xf>
    <xf numFmtId="0" fontId="17" fillId="42" borderId="136" xfId="0" applyFont="1" applyFill="1" applyBorder="1" applyAlignment="1" applyProtection="1">
      <alignment horizontal="center" vertical="center" wrapText="1"/>
      <protection locked="0"/>
    </xf>
    <xf numFmtId="0" fontId="17" fillId="14" borderId="6" xfId="0" applyFont="1" applyFill="1" applyBorder="1" applyAlignment="1" applyProtection="1">
      <alignment horizontal="center" vertical="center" wrapText="1"/>
      <protection locked="0"/>
    </xf>
    <xf numFmtId="0" fontId="17" fillId="14" borderId="6" xfId="0" applyFont="1" applyFill="1" applyBorder="1" applyAlignment="1">
      <alignment horizontal="center" vertical="center" wrapText="1"/>
    </xf>
    <xf numFmtId="0" fontId="17" fillId="12" borderId="12" xfId="0" applyFont="1" applyFill="1" applyBorder="1" applyAlignment="1" applyProtection="1">
      <alignment horizontal="center" vertical="center" wrapText="1"/>
      <protection locked="0"/>
    </xf>
    <xf numFmtId="0" fontId="17" fillId="12" borderId="13" xfId="0" applyFont="1" applyFill="1" applyBorder="1" applyAlignment="1" applyProtection="1">
      <alignment horizontal="center" vertical="center" wrapText="1"/>
      <protection locked="0"/>
    </xf>
    <xf numFmtId="0" fontId="17" fillId="12" borderId="13" xfId="0" applyFont="1" applyFill="1" applyBorder="1" applyAlignment="1">
      <alignment horizontal="center" vertical="center" wrapText="1"/>
    </xf>
    <xf numFmtId="0" fontId="17" fillId="12" borderId="14" xfId="0" applyFont="1" applyFill="1" applyBorder="1" applyAlignment="1">
      <alignment horizontal="center" vertical="center" wrapText="1"/>
    </xf>
    <xf numFmtId="0" fontId="19" fillId="18" borderId="87" xfId="0" applyFont="1" applyFill="1" applyBorder="1" applyAlignment="1">
      <alignment horizontal="center" vertical="center" wrapText="1"/>
    </xf>
    <xf numFmtId="0" fontId="19" fillId="18" borderId="88" xfId="0" applyFont="1" applyFill="1" applyBorder="1" applyAlignment="1">
      <alignment horizontal="center" vertical="center" wrapText="1"/>
    </xf>
    <xf numFmtId="0" fontId="17" fillId="15" borderId="82" xfId="0" applyFont="1" applyFill="1" applyBorder="1" applyAlignment="1">
      <alignment horizontal="center" vertical="center" wrapText="1"/>
    </xf>
    <xf numFmtId="0" fontId="17" fillId="15" borderId="83" xfId="0" applyFont="1" applyFill="1" applyBorder="1" applyAlignment="1">
      <alignment horizontal="center" vertical="center" wrapText="1"/>
    </xf>
    <xf numFmtId="0" fontId="17" fillId="15" borderId="84" xfId="0" applyFont="1" applyFill="1" applyBorder="1" applyAlignment="1">
      <alignment horizontal="center" vertical="center" wrapText="1"/>
    </xf>
    <xf numFmtId="0" fontId="15" fillId="0" borderId="0" xfId="0" applyFont="1" applyAlignment="1" applyProtection="1">
      <alignment horizontal="left" vertical="top" wrapText="1"/>
      <protection locked="0"/>
    </xf>
    <xf numFmtId="0" fontId="16" fillId="0" borderId="0" xfId="0" applyFont="1" applyAlignment="1" applyProtection="1">
      <alignment horizontal="left" vertical="top" wrapText="1"/>
      <protection locked="0"/>
    </xf>
    <xf numFmtId="0" fontId="16" fillId="0" borderId="0" xfId="0" applyFont="1" applyAlignment="1">
      <alignment horizontal="left" vertical="top" wrapText="1"/>
    </xf>
    <xf numFmtId="0" fontId="15" fillId="0" borderId="0" xfId="0" applyFont="1"/>
    <xf numFmtId="0" fontId="15" fillId="6" borderId="132" xfId="0" applyFont="1" applyFill="1" applyBorder="1" applyAlignment="1" applyProtection="1">
      <alignment horizontal="center" vertical="center" wrapText="1"/>
      <protection locked="0"/>
    </xf>
    <xf numFmtId="0" fontId="15" fillId="0" borderId="0" xfId="0" applyFont="1" applyAlignment="1" applyProtection="1">
      <alignment horizontal="center" vertical="center" wrapText="1"/>
      <protection locked="0"/>
    </xf>
    <xf numFmtId="0" fontId="15" fillId="0" borderId="15" xfId="0" applyFont="1" applyBorder="1" applyAlignment="1" applyProtection="1">
      <alignment horizontal="left" vertical="center" wrapText="1"/>
      <protection locked="0"/>
    </xf>
    <xf numFmtId="0" fontId="15" fillId="0" borderId="10" xfId="0" applyFont="1" applyBorder="1" applyAlignment="1" applyProtection="1">
      <alignment horizontal="left" vertical="center" wrapText="1"/>
      <protection locked="0"/>
    </xf>
    <xf numFmtId="0" fontId="15" fillId="0" borderId="10" xfId="0" applyFont="1" applyBorder="1" applyAlignment="1" applyProtection="1">
      <alignment horizontal="center" vertical="center" wrapText="1"/>
      <protection locked="0"/>
    </xf>
    <xf numFmtId="0" fontId="15" fillId="19" borderId="10" xfId="0" applyFont="1" applyFill="1" applyBorder="1" applyAlignment="1">
      <alignment horizontal="center" vertical="center" wrapText="1"/>
    </xf>
    <xf numFmtId="1" fontId="15" fillId="19" borderId="10" xfId="0" applyNumberFormat="1" applyFont="1" applyFill="1" applyBorder="1" applyAlignment="1">
      <alignment horizontal="center" vertical="center" wrapText="1"/>
    </xf>
    <xf numFmtId="0" fontId="15" fillId="19" borderId="16" xfId="0" applyFont="1" applyFill="1" applyBorder="1" applyAlignment="1">
      <alignment horizontal="center" vertical="center" wrapText="1"/>
    </xf>
    <xf numFmtId="0" fontId="16" fillId="16" borderId="95" xfId="0" applyFont="1" applyFill="1" applyBorder="1" applyAlignment="1">
      <alignment horizontal="center" vertical="center"/>
    </xf>
    <xf numFmtId="0" fontId="16" fillId="9" borderId="95" xfId="0" applyFont="1" applyFill="1" applyBorder="1" applyAlignment="1">
      <alignment horizontal="center" vertical="center"/>
    </xf>
    <xf numFmtId="0" fontId="16" fillId="9" borderId="131" xfId="0" applyFont="1" applyFill="1" applyBorder="1" applyAlignment="1">
      <alignment horizontal="center" vertical="center"/>
    </xf>
    <xf numFmtId="0" fontId="15" fillId="0" borderId="133" xfId="0" applyFont="1" applyBorder="1" applyAlignment="1" applyProtection="1">
      <alignment horizontal="left" vertical="top" wrapText="1"/>
      <protection locked="0"/>
    </xf>
    <xf numFmtId="0" fontId="16" fillId="10" borderId="1" xfId="0" applyFont="1" applyFill="1" applyBorder="1" applyAlignment="1">
      <alignment horizontal="center" vertical="center"/>
    </xf>
    <xf numFmtId="0" fontId="16" fillId="16" borderId="1" xfId="0" applyFont="1" applyFill="1" applyBorder="1" applyAlignment="1">
      <alignment horizontal="center" vertical="center"/>
    </xf>
    <xf numFmtId="0" fontId="16" fillId="9" borderId="1" xfId="0" applyFont="1" applyFill="1" applyBorder="1" applyAlignment="1">
      <alignment horizontal="center" vertical="center"/>
    </xf>
    <xf numFmtId="0" fontId="16" fillId="9" borderId="7" xfId="0" applyFont="1" applyFill="1" applyBorder="1" applyAlignment="1">
      <alignment horizontal="center" vertical="center"/>
    </xf>
    <xf numFmtId="0" fontId="15" fillId="0" borderId="134" xfId="0" applyFont="1" applyBorder="1" applyAlignment="1" applyProtection="1">
      <alignment horizontal="left" vertical="top" wrapText="1"/>
      <protection locked="0"/>
    </xf>
    <xf numFmtId="0" fontId="16" fillId="20" borderId="1" xfId="0" applyFont="1" applyFill="1" applyBorder="1" applyAlignment="1">
      <alignment horizontal="center" vertical="center"/>
    </xf>
    <xf numFmtId="0" fontId="16" fillId="16" borderId="7" xfId="0" applyFont="1" applyFill="1" applyBorder="1" applyAlignment="1">
      <alignment horizontal="center" vertical="center"/>
    </xf>
    <xf numFmtId="0" fontId="15" fillId="0" borderId="17" xfId="0" applyFont="1" applyBorder="1" applyAlignment="1" applyProtection="1">
      <alignment horizontal="left" vertical="center" wrapText="1"/>
      <protection locked="0"/>
    </xf>
    <xf numFmtId="0" fontId="15" fillId="0" borderId="18" xfId="0" applyFont="1" applyBorder="1" applyAlignment="1" applyProtection="1">
      <alignment horizontal="left" vertical="center" wrapText="1"/>
      <protection locked="0"/>
    </xf>
    <xf numFmtId="0" fontId="15" fillId="0" borderId="18" xfId="0" applyFont="1" applyBorder="1" applyAlignment="1" applyProtection="1">
      <alignment horizontal="center" vertical="center" wrapText="1"/>
      <protection locked="0"/>
    </xf>
    <xf numFmtId="0" fontId="15" fillId="19" borderId="18" xfId="0" applyFont="1" applyFill="1" applyBorder="1" applyAlignment="1">
      <alignment horizontal="center" vertical="center" wrapText="1"/>
    </xf>
    <xf numFmtId="0" fontId="15" fillId="19" borderId="19" xfId="0" applyFont="1" applyFill="1" applyBorder="1" applyAlignment="1">
      <alignment horizontal="center" vertical="center" wrapText="1"/>
    </xf>
    <xf numFmtId="0" fontId="15" fillId="0" borderId="135" xfId="0" applyFont="1" applyBorder="1" applyAlignment="1" applyProtection="1">
      <alignment horizontal="left" vertical="top" wrapText="1"/>
      <protection locked="0"/>
    </xf>
    <xf numFmtId="0" fontId="15" fillId="0" borderId="0" xfId="0" applyFont="1" applyAlignment="1">
      <alignment horizontal="left" vertical="top" wrapText="1"/>
    </xf>
    <xf numFmtId="0" fontId="15" fillId="0" borderId="0" xfId="0" applyFont="1" applyAlignment="1" applyProtection="1">
      <alignment wrapText="1"/>
      <protection locked="0"/>
    </xf>
    <xf numFmtId="0" fontId="22" fillId="45" borderId="150" xfId="0" applyFont="1" applyFill="1" applyBorder="1" applyAlignment="1">
      <alignment horizontal="center" vertical="center"/>
    </xf>
    <xf numFmtId="0" fontId="22" fillId="45" borderId="151" xfId="0" applyFont="1" applyFill="1" applyBorder="1" applyAlignment="1">
      <alignment horizontal="center" vertical="center"/>
    </xf>
    <xf numFmtId="0" fontId="22" fillId="45" borderId="151" xfId="0" applyFont="1" applyFill="1" applyBorder="1" applyAlignment="1">
      <alignment horizontal="center" vertical="center" wrapText="1"/>
    </xf>
    <xf numFmtId="0" fontId="22" fillId="45" borderId="152" xfId="0" applyFont="1" applyFill="1" applyBorder="1" applyAlignment="1">
      <alignment horizontal="center" vertical="center"/>
    </xf>
    <xf numFmtId="0" fontId="20" fillId="0" borderId="155" xfId="0" applyFont="1" applyBorder="1" applyAlignment="1">
      <alignment wrapText="1"/>
    </xf>
    <xf numFmtId="0" fontId="20" fillId="0" borderId="155" xfId="0" applyFont="1" applyBorder="1" applyAlignment="1">
      <alignment horizontal="center" vertical="center"/>
    </xf>
    <xf numFmtId="0" fontId="20" fillId="0" borderId="159" xfId="0" applyFont="1" applyBorder="1" applyAlignment="1">
      <alignment wrapText="1"/>
    </xf>
    <xf numFmtId="0" fontId="20" fillId="0" borderId="159" xfId="0" applyFont="1" applyBorder="1" applyAlignment="1">
      <alignment horizontal="center" vertical="center"/>
    </xf>
    <xf numFmtId="0" fontId="20" fillId="0" borderId="162" xfId="0" applyFont="1" applyBorder="1" applyAlignment="1">
      <alignment wrapText="1"/>
    </xf>
    <xf numFmtId="0" fontId="20" fillId="0" borderId="162" xfId="0" applyFont="1" applyBorder="1" applyAlignment="1">
      <alignment horizontal="center" vertical="center"/>
    </xf>
    <xf numFmtId="0" fontId="20" fillId="0" borderId="165" xfId="0" applyFont="1" applyBorder="1" applyAlignment="1">
      <alignment wrapText="1"/>
    </xf>
    <xf numFmtId="0" fontId="20" fillId="0" borderId="165" xfId="0" applyFont="1" applyBorder="1" applyAlignment="1">
      <alignment horizontal="center" vertical="center"/>
    </xf>
    <xf numFmtId="0" fontId="20" fillId="0" borderId="0" xfId="0" applyFont="1" applyAlignment="1">
      <alignment horizontal="right"/>
    </xf>
    <xf numFmtId="0" fontId="20" fillId="0" borderId="0" xfId="0" applyFont="1"/>
    <xf numFmtId="0" fontId="20" fillId="0" borderId="173" xfId="0" applyFont="1" applyBorder="1" applyAlignment="1">
      <alignment horizontal="center" vertical="center"/>
    </xf>
    <xf numFmtId="2" fontId="23" fillId="0" borderId="173" xfId="0" applyNumberFormat="1" applyFont="1" applyBorder="1" applyAlignment="1">
      <alignment horizontal="center" vertical="center"/>
    </xf>
    <xf numFmtId="0" fontId="0" fillId="0" borderId="10" xfId="0" applyBorder="1" applyAlignment="1">
      <alignment horizontal="left" vertical="center"/>
    </xf>
    <xf numFmtId="0" fontId="2" fillId="0" borderId="15" xfId="0" applyFont="1" applyBorder="1" applyAlignment="1" applyProtection="1">
      <alignment horizontal="left" vertical="center" wrapText="1"/>
      <protection locked="0"/>
    </xf>
    <xf numFmtId="0" fontId="2" fillId="0" borderId="10" xfId="0" applyFont="1" applyBorder="1" applyAlignment="1" applyProtection="1">
      <alignment horizontal="left" vertical="center" wrapText="1"/>
      <protection locked="0"/>
    </xf>
    <xf numFmtId="0" fontId="24" fillId="46" borderId="174" xfId="0" applyFont="1" applyFill="1" applyBorder="1" applyAlignment="1">
      <alignment horizontal="center" vertical="center" wrapText="1"/>
    </xf>
    <xf numFmtId="0" fontId="24" fillId="46" borderId="175" xfId="0" applyFont="1" applyFill="1" applyBorder="1" applyAlignment="1">
      <alignment horizontal="center" vertical="center" wrapText="1"/>
    </xf>
    <xf numFmtId="0" fontId="24" fillId="46" borderId="176" xfId="0" applyFont="1" applyFill="1" applyBorder="1" applyAlignment="1">
      <alignment horizontal="center" vertical="center" wrapText="1"/>
    </xf>
    <xf numFmtId="0" fontId="20" fillId="47" borderId="180" xfId="0" applyFont="1" applyFill="1" applyBorder="1" applyAlignment="1">
      <alignment wrapText="1"/>
    </xf>
    <xf numFmtId="0" fontId="20" fillId="47" borderId="180" xfId="0" applyFont="1" applyFill="1" applyBorder="1" applyAlignment="1">
      <alignment horizontal="center" vertical="center" wrapText="1"/>
    </xf>
    <xf numFmtId="0" fontId="20" fillId="47" borderId="179" xfId="0" applyFont="1" applyFill="1" applyBorder="1" applyAlignment="1">
      <alignment wrapText="1"/>
    </xf>
    <xf numFmtId="0" fontId="20" fillId="47" borderId="179" xfId="0" applyFont="1" applyFill="1" applyBorder="1" applyAlignment="1">
      <alignment horizontal="center" vertical="center" wrapText="1"/>
    </xf>
    <xf numFmtId="0" fontId="20" fillId="0" borderId="180" xfId="0" applyFont="1" applyBorder="1" applyAlignment="1">
      <alignment wrapText="1"/>
    </xf>
    <xf numFmtId="0" fontId="20" fillId="0" borderId="180" xfId="0" applyFont="1" applyBorder="1" applyAlignment="1">
      <alignment horizontal="center" vertical="center" wrapText="1"/>
    </xf>
    <xf numFmtId="0" fontId="20" fillId="0" borderId="179" xfId="0" applyFont="1" applyBorder="1" applyAlignment="1">
      <alignment wrapText="1"/>
    </xf>
    <xf numFmtId="0" fontId="20" fillId="0" borderId="179" xfId="0" applyFont="1" applyBorder="1" applyAlignment="1">
      <alignment horizontal="center" vertical="center" wrapText="1"/>
    </xf>
    <xf numFmtId="0" fontId="20" fillId="0" borderId="181" xfId="0" applyFont="1" applyBorder="1" applyAlignment="1">
      <alignment wrapText="1"/>
    </xf>
    <xf numFmtId="0" fontId="20" fillId="0" borderId="181" xfId="0" applyFont="1" applyBorder="1" applyAlignment="1">
      <alignment horizontal="center" vertical="center" wrapText="1"/>
    </xf>
    <xf numFmtId="0" fontId="25" fillId="0" borderId="0" xfId="0" applyFont="1" applyAlignment="1">
      <alignment wrapText="1"/>
    </xf>
    <xf numFmtId="0" fontId="25" fillId="0" borderId="182" xfId="0" applyFont="1" applyBorder="1" applyAlignment="1">
      <alignment wrapText="1"/>
    </xf>
    <xf numFmtId="0" fontId="20" fillId="0" borderId="183" xfId="0" applyFont="1" applyBorder="1" applyAlignment="1">
      <alignment horizontal="center" vertical="center" wrapText="1"/>
    </xf>
    <xf numFmtId="0" fontId="23" fillId="0" borderId="183" xfId="0" applyFont="1" applyBorder="1" applyAlignment="1">
      <alignment horizontal="center" vertical="center" wrapText="1"/>
    </xf>
    <xf numFmtId="0" fontId="2" fillId="0" borderId="10" xfId="0" applyFont="1" applyBorder="1" applyAlignment="1" applyProtection="1">
      <alignment horizontal="center" vertical="center" wrapText="1"/>
      <protection locked="0"/>
    </xf>
    <xf numFmtId="0" fontId="1" fillId="0" borderId="10" xfId="0" applyFont="1" applyBorder="1" applyAlignment="1" applyProtection="1">
      <alignment horizontal="left" vertical="center" wrapText="1"/>
      <protection locked="0"/>
    </xf>
    <xf numFmtId="0" fontId="20" fillId="0" borderId="171" xfId="0" applyFont="1" applyBorder="1" applyAlignment="1">
      <alignment horizontal="right" vertical="center"/>
    </xf>
    <xf numFmtId="0" fontId="21" fillId="0" borderId="172" xfId="0" applyFont="1" applyBorder="1"/>
    <xf numFmtId="0" fontId="26" fillId="0" borderId="0" xfId="1" applyFont="1" applyAlignment="1"/>
    <xf numFmtId="0" fontId="20" fillId="0" borderId="159" xfId="1" applyFont="1" applyBorder="1" applyAlignment="1">
      <alignment horizontal="center" vertical="center"/>
    </xf>
    <xf numFmtId="0" fontId="20" fillId="0" borderId="162" xfId="1" applyFont="1" applyBorder="1" applyAlignment="1">
      <alignment horizontal="center" vertical="center"/>
    </xf>
    <xf numFmtId="0" fontId="20" fillId="0" borderId="173" xfId="1" applyFont="1" applyBorder="1" applyAlignment="1">
      <alignment horizontal="center" vertical="center"/>
    </xf>
    <xf numFmtId="0" fontId="22" fillId="45" borderId="204" xfId="1" applyFont="1" applyFill="1" applyBorder="1" applyAlignment="1">
      <alignment horizontal="center" vertical="center"/>
    </xf>
    <xf numFmtId="0" fontId="22" fillId="45" borderId="0" xfId="1" applyFont="1" applyFill="1" applyBorder="1" applyAlignment="1">
      <alignment horizontal="center" vertical="center"/>
    </xf>
    <xf numFmtId="0" fontId="22" fillId="45" borderId="0" xfId="1" applyFont="1" applyFill="1" applyBorder="1" applyAlignment="1">
      <alignment horizontal="center" vertical="center" wrapText="1"/>
    </xf>
    <xf numFmtId="0" fontId="22" fillId="45" borderId="205" xfId="1" applyFont="1" applyFill="1" applyBorder="1" applyAlignment="1">
      <alignment horizontal="center" vertical="center"/>
    </xf>
    <xf numFmtId="0" fontId="20" fillId="48" borderId="155" xfId="1" applyFont="1" applyFill="1" applyBorder="1" applyAlignment="1">
      <alignment wrapText="1"/>
    </xf>
    <xf numFmtId="0" fontId="20" fillId="48" borderId="155" xfId="1" applyFont="1" applyFill="1" applyBorder="1" applyAlignment="1">
      <alignment horizontal="center" vertical="center"/>
    </xf>
    <xf numFmtId="0" fontId="20" fillId="48" borderId="159" xfId="1" applyFont="1" applyFill="1" applyBorder="1" applyAlignment="1">
      <alignment wrapText="1"/>
    </xf>
    <xf numFmtId="0" fontId="20" fillId="48" borderId="159" xfId="1" applyFont="1" applyFill="1" applyBorder="1" applyAlignment="1">
      <alignment horizontal="center" vertical="center"/>
    </xf>
    <xf numFmtId="0" fontId="20" fillId="48" borderId="162" xfId="1" applyFont="1" applyFill="1" applyBorder="1" applyAlignment="1">
      <alignment wrapText="1"/>
    </xf>
    <xf numFmtId="0" fontId="20" fillId="48" borderId="162" xfId="1" applyFont="1" applyFill="1" applyBorder="1" applyAlignment="1">
      <alignment horizontal="center" vertical="center"/>
    </xf>
    <xf numFmtId="0" fontId="20" fillId="48" borderId="165" xfId="1" applyFont="1" applyFill="1" applyBorder="1" applyAlignment="1">
      <alignment wrapText="1"/>
    </xf>
    <xf numFmtId="0" fontId="20" fillId="48" borderId="165" xfId="1" applyFont="1" applyFill="1" applyBorder="1" applyAlignment="1">
      <alignment horizontal="center" vertical="center"/>
    </xf>
    <xf numFmtId="0" fontId="20" fillId="0" borderId="155" xfId="1" applyFont="1" applyFill="1" applyBorder="1" applyAlignment="1">
      <alignment wrapText="1"/>
    </xf>
    <xf numFmtId="0" fontId="20" fillId="0" borderId="155" xfId="1" applyFont="1" applyFill="1" applyBorder="1" applyAlignment="1">
      <alignment horizontal="center" vertical="center"/>
    </xf>
    <xf numFmtId="0" fontId="20" fillId="0" borderId="159" xfId="1" applyFont="1" applyFill="1" applyBorder="1" applyAlignment="1">
      <alignment wrapText="1"/>
    </xf>
    <xf numFmtId="0" fontId="20" fillId="0" borderId="159" xfId="1" applyFont="1" applyFill="1" applyBorder="1" applyAlignment="1">
      <alignment horizontal="center" vertical="center"/>
    </xf>
    <xf numFmtId="0" fontId="20" fillId="0" borderId="165" xfId="1" applyFont="1" applyFill="1" applyBorder="1" applyAlignment="1">
      <alignment wrapText="1"/>
    </xf>
    <xf numFmtId="0" fontId="20" fillId="0" borderId="165" xfId="1" applyFont="1" applyFill="1" applyBorder="1" applyAlignment="1">
      <alignment horizontal="center" vertical="center"/>
    </xf>
    <xf numFmtId="0" fontId="20" fillId="0" borderId="155" xfId="1" applyFont="1" applyBorder="1" applyAlignment="1">
      <alignment wrapText="1"/>
    </xf>
    <xf numFmtId="0" fontId="20" fillId="0" borderId="155" xfId="1" applyFont="1" applyBorder="1" applyAlignment="1">
      <alignment horizontal="center" vertical="center"/>
    </xf>
    <xf numFmtId="0" fontId="20" fillId="0" borderId="159" xfId="1" applyFont="1" applyBorder="1" applyAlignment="1">
      <alignment wrapText="1"/>
    </xf>
    <xf numFmtId="0" fontId="20" fillId="0" borderId="162" xfId="1" applyFont="1" applyBorder="1" applyAlignment="1">
      <alignment wrapText="1"/>
    </xf>
    <xf numFmtId="2" fontId="23" fillId="0" borderId="173" xfId="1" applyNumberFormat="1" applyFont="1" applyBorder="1" applyAlignment="1">
      <alignment horizontal="center" vertical="center"/>
    </xf>
    <xf numFmtId="0" fontId="20" fillId="0" borderId="0" xfId="1" applyFont="1" applyAlignment="1">
      <alignment horizontal="right"/>
    </xf>
    <xf numFmtId="0" fontId="1" fillId="0" borderId="15" xfId="0" applyFont="1" applyBorder="1" applyAlignment="1" applyProtection="1">
      <alignment horizontal="left" vertical="center" wrapText="1"/>
      <protection locked="0"/>
    </xf>
    <xf numFmtId="0" fontId="1" fillId="0" borderId="10" xfId="0" applyFont="1" applyBorder="1" applyAlignment="1" applyProtection="1">
      <alignment horizontal="center" vertical="center" wrapText="1"/>
      <protection locked="0"/>
    </xf>
    <xf numFmtId="0" fontId="1" fillId="0" borderId="17" xfId="0" applyFont="1" applyBorder="1" applyAlignment="1" applyProtection="1">
      <alignment horizontal="left" vertical="center" wrapText="1"/>
      <protection locked="0"/>
    </xf>
    <xf numFmtId="0" fontId="1" fillId="0" borderId="18" xfId="0" applyFont="1" applyBorder="1" applyAlignment="1" applyProtection="1">
      <alignment horizontal="left" vertical="center" wrapText="1"/>
      <protection locked="0"/>
    </xf>
    <xf numFmtId="0" fontId="1" fillId="0" borderId="193" xfId="0" applyFont="1" applyBorder="1" applyAlignment="1">
      <alignment vertical="center" wrapText="1"/>
    </xf>
    <xf numFmtId="0" fontId="1" fillId="0" borderId="194" xfId="0" applyFont="1" applyBorder="1" applyAlignment="1">
      <alignment vertical="center" wrapText="1"/>
    </xf>
    <xf numFmtId="0" fontId="1" fillId="0" borderId="10" xfId="0" applyFont="1" applyBorder="1" applyAlignment="1">
      <alignment horizontal="left" vertical="center"/>
    </xf>
    <xf numFmtId="0" fontId="22" fillId="45" borderId="204" xfId="0" applyFont="1" applyFill="1" applyBorder="1" applyAlignment="1">
      <alignment horizontal="center" vertical="center"/>
    </xf>
    <xf numFmtId="0" fontId="22" fillId="45" borderId="0" xfId="0" applyFont="1" applyFill="1" applyAlignment="1">
      <alignment horizontal="center" vertical="center"/>
    </xf>
    <xf numFmtId="0" fontId="22" fillId="45" borderId="0" xfId="0" applyFont="1" applyFill="1" applyAlignment="1">
      <alignment horizontal="center" vertical="center" wrapText="1"/>
    </xf>
    <xf numFmtId="0" fontId="22" fillId="45" borderId="205" xfId="0" applyFont="1" applyFill="1" applyBorder="1" applyAlignment="1">
      <alignment horizontal="center" vertical="center"/>
    </xf>
    <xf numFmtId="0" fontId="20" fillId="48" borderId="155" xfId="0" applyFont="1" applyFill="1" applyBorder="1" applyAlignment="1">
      <alignment wrapText="1"/>
    </xf>
    <xf numFmtId="0" fontId="20" fillId="48" borderId="155" xfId="0" applyFont="1" applyFill="1" applyBorder="1" applyAlignment="1">
      <alignment horizontal="center" vertical="center"/>
    </xf>
    <xf numFmtId="0" fontId="20" fillId="48" borderId="159" xfId="0" applyFont="1" applyFill="1" applyBorder="1" applyAlignment="1">
      <alignment wrapText="1"/>
    </xf>
    <xf numFmtId="0" fontId="20" fillId="48" borderId="159" xfId="0" applyFont="1" applyFill="1" applyBorder="1" applyAlignment="1">
      <alignment horizontal="center" vertical="center"/>
    </xf>
    <xf numFmtId="0" fontId="20" fillId="48" borderId="165" xfId="0" applyFont="1" applyFill="1" applyBorder="1" applyAlignment="1">
      <alignment wrapText="1"/>
    </xf>
    <xf numFmtId="0" fontId="20" fillId="48" borderId="165" xfId="0" applyFont="1" applyFill="1" applyBorder="1" applyAlignment="1">
      <alignment horizontal="center" vertical="center"/>
    </xf>
    <xf numFmtId="0" fontId="27" fillId="0" borderId="206" xfId="0" applyFont="1" applyBorder="1" applyAlignment="1">
      <alignment horizontal="center" vertical="center" wrapText="1"/>
    </xf>
    <xf numFmtId="0" fontId="20" fillId="48" borderId="162" xfId="0" applyFont="1" applyFill="1" applyBorder="1" applyAlignment="1">
      <alignment horizontal="center" vertical="center"/>
    </xf>
    <xf numFmtId="0" fontId="1" fillId="0" borderId="10" xfId="0" applyFont="1" applyBorder="1" applyAlignment="1">
      <alignment horizontal="left" vertical="center" wrapText="1"/>
    </xf>
    <xf numFmtId="0" fontId="20" fillId="48" borderId="162" xfId="0" applyFont="1" applyFill="1" applyBorder="1" applyAlignment="1">
      <alignment wrapText="1"/>
    </xf>
    <xf numFmtId="0" fontId="19" fillId="26" borderId="116" xfId="0" applyFont="1" applyFill="1" applyBorder="1" applyAlignment="1">
      <alignment horizontal="center" vertical="center"/>
    </xf>
    <xf numFmtId="0" fontId="19" fillId="21" borderId="116" xfId="0" applyFont="1" applyFill="1" applyBorder="1" applyAlignment="1">
      <alignment horizontal="center" vertical="center"/>
    </xf>
    <xf numFmtId="0" fontId="19" fillId="27" borderId="116" xfId="0" applyFont="1" applyFill="1" applyBorder="1" applyAlignment="1">
      <alignment horizontal="center" vertical="center"/>
    </xf>
    <xf numFmtId="0" fontId="19" fillId="28" borderId="116" xfId="0" applyFont="1" applyFill="1" applyBorder="1" applyAlignment="1">
      <alignment horizontal="center" vertical="center"/>
    </xf>
    <xf numFmtId="0" fontId="19" fillId="29" borderId="116" xfId="0" applyFont="1" applyFill="1" applyBorder="1" applyAlignment="1">
      <alignment horizontal="center" vertical="center"/>
    </xf>
    <xf numFmtId="0" fontId="19" fillId="30" borderId="129" xfId="0" applyFont="1" applyFill="1" applyBorder="1" applyAlignment="1">
      <alignment horizontal="center" vertical="center"/>
    </xf>
    <xf numFmtId="0" fontId="28" fillId="31" borderId="130" xfId="0" applyFont="1" applyFill="1" applyBorder="1" applyAlignment="1">
      <alignment horizontal="center" vertical="center" wrapText="1"/>
    </xf>
    <xf numFmtId="0" fontId="28" fillId="32" borderId="130" xfId="0" applyFont="1" applyFill="1" applyBorder="1" applyAlignment="1">
      <alignment horizontal="center" vertical="center" wrapText="1"/>
    </xf>
    <xf numFmtId="0" fontId="28" fillId="33" borderId="130" xfId="0" applyFont="1" applyFill="1" applyBorder="1" applyAlignment="1">
      <alignment horizontal="center" vertical="center" wrapText="1"/>
    </xf>
    <xf numFmtId="0" fontId="28" fillId="34" borderId="130" xfId="0" applyFont="1" applyFill="1" applyBorder="1" applyAlignment="1">
      <alignment horizontal="center" vertical="center" wrapText="1"/>
    </xf>
    <xf numFmtId="0" fontId="28" fillId="35" borderId="130" xfId="0" applyFont="1" applyFill="1" applyBorder="1" applyAlignment="1">
      <alignment horizontal="center" vertical="center" wrapText="1"/>
    </xf>
    <xf numFmtId="0" fontId="28" fillId="21" borderId="130" xfId="0" applyFont="1" applyFill="1" applyBorder="1" applyAlignment="1">
      <alignment horizontal="center" vertical="center"/>
    </xf>
    <xf numFmtId="0" fontId="28" fillId="36" borderId="130" xfId="0" applyFont="1" applyFill="1" applyBorder="1" applyAlignment="1">
      <alignment horizontal="center" vertical="center" wrapText="1"/>
    </xf>
    <xf numFmtId="0" fontId="28" fillId="37" borderId="130" xfId="0" applyFont="1" applyFill="1" applyBorder="1" applyAlignment="1">
      <alignment horizontal="center" vertical="center" wrapText="1"/>
    </xf>
    <xf numFmtId="0" fontId="28" fillId="5" borderId="130" xfId="0" applyFont="1" applyFill="1" applyBorder="1" applyAlignment="1">
      <alignment horizontal="center" vertical="center" wrapText="1"/>
    </xf>
    <xf numFmtId="0" fontId="28" fillId="38" borderId="130" xfId="0" applyFont="1" applyFill="1" applyBorder="1" applyAlignment="1">
      <alignment horizontal="center" vertical="center" wrapText="1"/>
    </xf>
    <xf numFmtId="0" fontId="28" fillId="39" borderId="130" xfId="0" applyFont="1" applyFill="1" applyBorder="1" applyAlignment="1">
      <alignment horizontal="center" vertical="center" wrapText="1"/>
    </xf>
    <xf numFmtId="0" fontId="28" fillId="10" borderId="130" xfId="0" applyFont="1" applyFill="1" applyBorder="1" applyAlignment="1">
      <alignment horizontal="center" vertical="center"/>
    </xf>
    <xf numFmtId="0" fontId="28" fillId="22" borderId="130" xfId="0" applyFont="1" applyFill="1" applyBorder="1" applyAlignment="1">
      <alignment horizontal="center" vertical="center"/>
    </xf>
    <xf numFmtId="0" fontId="5" fillId="4" borderId="2" xfId="0" applyFont="1" applyFill="1" applyBorder="1" applyAlignment="1">
      <alignment horizontal="center" vertical="center"/>
    </xf>
    <xf numFmtId="0" fontId="0" fillId="5" borderId="2" xfId="0" applyFill="1" applyBorder="1" applyAlignment="1" applyProtection="1">
      <alignment horizontal="center"/>
      <protection locked="0"/>
    </xf>
    <xf numFmtId="0" fontId="0" fillId="5" borderId="2" xfId="0" applyFill="1" applyBorder="1" applyAlignment="1" applyProtection="1">
      <alignment horizontal="center" vertical="center" wrapText="1"/>
      <protection locked="0"/>
    </xf>
    <xf numFmtId="0" fontId="0" fillId="5" borderId="2" xfId="0" applyFill="1" applyBorder="1" applyAlignment="1" applyProtection="1">
      <alignment horizontal="center" vertical="center"/>
      <protection locked="0"/>
    </xf>
    <xf numFmtId="0" fontId="6" fillId="0" borderId="0" xfId="0" applyFont="1" applyAlignment="1">
      <alignment horizontal="center" vertical="center"/>
    </xf>
    <xf numFmtId="0" fontId="6" fillId="0" borderId="26" xfId="0" applyFont="1" applyBorder="1" applyAlignment="1">
      <alignment horizontal="center" vertical="center"/>
    </xf>
    <xf numFmtId="0" fontId="6" fillId="0" borderId="27" xfId="0" applyFont="1" applyBorder="1" applyAlignment="1">
      <alignment horizontal="center" vertical="center"/>
    </xf>
    <xf numFmtId="0" fontId="6" fillId="0" borderId="28" xfId="0" applyFont="1" applyBorder="1" applyAlignment="1">
      <alignment horizontal="center" vertical="center"/>
    </xf>
    <xf numFmtId="0" fontId="6" fillId="0" borderId="7" xfId="0" applyFont="1" applyBorder="1" applyAlignment="1">
      <alignment horizontal="center"/>
    </xf>
    <xf numFmtId="0" fontId="6" fillId="0" borderId="8" xfId="0" applyFont="1" applyBorder="1" applyAlignment="1">
      <alignment horizontal="center"/>
    </xf>
    <xf numFmtId="0" fontId="6" fillId="0" borderId="26" xfId="0" applyFont="1" applyBorder="1" applyAlignment="1">
      <alignment horizontal="center" vertical="center" textRotation="255"/>
    </xf>
    <xf numFmtId="0" fontId="6" fillId="0" borderId="29" xfId="0" applyFont="1" applyBorder="1" applyAlignment="1">
      <alignment horizontal="center" vertical="center" textRotation="255"/>
    </xf>
    <xf numFmtId="0" fontId="6" fillId="0" borderId="31" xfId="0" applyFont="1" applyBorder="1" applyAlignment="1">
      <alignment horizontal="center" vertical="center" textRotation="255"/>
    </xf>
    <xf numFmtId="0" fontId="0" fillId="0" borderId="1" xfId="0" applyBorder="1" applyAlignment="1">
      <alignment vertical="center" wrapText="1"/>
    </xf>
    <xf numFmtId="0" fontId="0" fillId="0" borderId="7" xfId="0" applyBorder="1" applyAlignment="1">
      <alignment horizontal="left" vertical="center" wrapText="1"/>
    </xf>
    <xf numFmtId="0" fontId="0" fillId="0" borderId="91" xfId="0" applyBorder="1" applyAlignment="1">
      <alignment horizontal="left" vertical="center" wrapText="1"/>
    </xf>
    <xf numFmtId="0" fontId="0" fillId="0" borderId="8" xfId="0" applyBorder="1" applyAlignment="1">
      <alignment horizontal="left" vertical="center" wrapText="1"/>
    </xf>
    <xf numFmtId="0" fontId="0" fillId="0" borderId="1" xfId="0" applyBorder="1" applyAlignment="1">
      <alignment horizontal="left" vertical="center" wrapText="1"/>
    </xf>
    <xf numFmtId="0" fontId="0" fillId="0" borderId="7" xfId="0" applyBorder="1" applyAlignment="1">
      <alignment vertical="center" wrapText="1"/>
    </xf>
    <xf numFmtId="0" fontId="0" fillId="0" borderId="91" xfId="0" applyBorder="1" applyAlignment="1">
      <alignment vertical="center" wrapText="1"/>
    </xf>
    <xf numFmtId="0" fontId="0" fillId="0" borderId="8" xfId="0" applyBorder="1" applyAlignment="1">
      <alignment vertical="center" wrapText="1"/>
    </xf>
    <xf numFmtId="0" fontId="4" fillId="2" borderId="0" xfId="0" applyFont="1" applyFill="1" applyAlignment="1">
      <alignment horizontal="center" vertical="center"/>
    </xf>
    <xf numFmtId="0" fontId="4" fillId="3" borderId="0" xfId="0" applyFont="1" applyFill="1" applyAlignment="1">
      <alignment horizontal="center" vertical="center"/>
    </xf>
    <xf numFmtId="0" fontId="16" fillId="0" borderId="62" xfId="0" applyFont="1" applyBorder="1" applyAlignment="1" applyProtection="1">
      <alignment horizontal="center" vertical="center" wrapText="1"/>
      <protection locked="0"/>
    </xf>
    <xf numFmtId="0" fontId="16" fillId="0" borderId="63" xfId="0" applyFont="1" applyBorder="1" applyAlignment="1" applyProtection="1">
      <alignment horizontal="center" vertical="center" wrapText="1"/>
      <protection locked="0"/>
    </xf>
    <xf numFmtId="0" fontId="16" fillId="0" borderId="77" xfId="0" applyFont="1" applyBorder="1" applyAlignment="1" applyProtection="1">
      <alignment horizontal="center" vertical="center" wrapText="1"/>
      <protection locked="0"/>
    </xf>
    <xf numFmtId="0" fontId="16" fillId="0" borderId="60" xfId="0" applyFont="1" applyBorder="1" applyAlignment="1" applyProtection="1">
      <alignment horizontal="center" vertical="center" wrapText="1"/>
      <protection locked="0"/>
    </xf>
    <xf numFmtId="0" fontId="16" fillId="0" borderId="61" xfId="0" applyFont="1" applyBorder="1" applyAlignment="1" applyProtection="1">
      <alignment horizontal="center" vertical="center" wrapText="1"/>
      <protection locked="0"/>
    </xf>
    <xf numFmtId="0" fontId="16" fillId="0" borderId="76" xfId="0" applyFont="1" applyBorder="1" applyAlignment="1" applyProtection="1">
      <alignment horizontal="center" vertical="center" wrapText="1"/>
      <protection locked="0"/>
    </xf>
    <xf numFmtId="0" fontId="16" fillId="19" borderId="62" xfId="0" applyFont="1" applyFill="1" applyBorder="1" applyAlignment="1">
      <alignment horizontal="center" vertical="center" wrapText="1"/>
    </xf>
    <xf numFmtId="0" fontId="16" fillId="19" borderId="63" xfId="0" applyFont="1" applyFill="1" applyBorder="1" applyAlignment="1">
      <alignment horizontal="center" vertical="center" wrapText="1"/>
    </xf>
    <xf numFmtId="0" fontId="16" fillId="19" borderId="77" xfId="0" applyFont="1" applyFill="1" applyBorder="1" applyAlignment="1">
      <alignment horizontal="center" vertical="center" wrapText="1"/>
    </xf>
    <xf numFmtId="0" fontId="16" fillId="0" borderId="138" xfId="0" applyFont="1" applyBorder="1" applyAlignment="1" applyProtection="1">
      <alignment horizontal="center" vertical="center" wrapText="1"/>
      <protection locked="0"/>
    </xf>
    <xf numFmtId="0" fontId="16" fillId="0" borderId="139" xfId="0" applyFont="1" applyBorder="1" applyAlignment="1" applyProtection="1">
      <alignment horizontal="center" vertical="center" wrapText="1"/>
      <protection locked="0"/>
    </xf>
    <xf numFmtId="0" fontId="16" fillId="0" borderId="140" xfId="0" applyFont="1" applyBorder="1" applyAlignment="1" applyProtection="1">
      <alignment horizontal="center" vertical="center" wrapText="1"/>
      <protection locked="0"/>
    </xf>
    <xf numFmtId="164" fontId="15" fillId="0" borderId="142" xfId="0" applyNumberFormat="1" applyFont="1" applyBorder="1" applyAlignment="1" applyProtection="1">
      <alignment horizontal="center" vertical="center" wrapText="1"/>
      <protection locked="0"/>
    </xf>
    <xf numFmtId="164" fontId="15" fillId="0" borderId="143" xfId="0" applyNumberFormat="1" applyFont="1" applyBorder="1" applyAlignment="1" applyProtection="1">
      <alignment horizontal="center" vertical="center" wrapText="1"/>
      <protection locked="0"/>
    </xf>
    <xf numFmtId="164" fontId="15" fillId="0" borderId="144" xfId="0" applyNumberFormat="1" applyFont="1" applyBorder="1" applyAlignment="1" applyProtection="1">
      <alignment horizontal="center" vertical="center" wrapText="1"/>
      <protection locked="0"/>
    </xf>
    <xf numFmtId="0" fontId="15" fillId="0" borderId="54" xfId="0" applyFont="1" applyBorder="1" applyAlignment="1" applyProtection="1">
      <alignment horizontal="center" vertical="center" wrapText="1"/>
      <protection locked="0"/>
    </xf>
    <xf numFmtId="0" fontId="15" fillId="0" borderId="55" xfId="0" applyFont="1" applyBorder="1" applyAlignment="1" applyProtection="1">
      <alignment horizontal="center" vertical="center" wrapText="1"/>
      <protection locked="0"/>
    </xf>
    <xf numFmtId="0" fontId="15" fillId="0" borderId="73" xfId="0" applyFont="1" applyBorder="1" applyAlignment="1" applyProtection="1">
      <alignment horizontal="center" vertical="center" wrapText="1"/>
      <protection locked="0"/>
    </xf>
    <xf numFmtId="0" fontId="1" fillId="0" borderId="58" xfId="0" applyFont="1" applyBorder="1" applyAlignment="1" applyProtection="1">
      <alignment horizontal="center" vertical="center" wrapText="1"/>
      <protection locked="0"/>
    </xf>
    <xf numFmtId="0" fontId="15" fillId="0" borderId="59" xfId="0" applyFont="1" applyBorder="1" applyAlignment="1" applyProtection="1">
      <alignment horizontal="center" vertical="center" wrapText="1"/>
      <protection locked="0"/>
    </xf>
    <xf numFmtId="0" fontId="15" fillId="0" borderId="75" xfId="0" applyFont="1" applyBorder="1" applyAlignment="1" applyProtection="1">
      <alignment horizontal="center" vertical="center" wrapText="1"/>
      <protection locked="0"/>
    </xf>
    <xf numFmtId="0" fontId="15" fillId="0" borderId="126" xfId="0" applyFont="1" applyBorder="1" applyAlignment="1" applyProtection="1">
      <alignment horizontal="center" vertical="center" wrapText="1"/>
      <protection locked="0"/>
    </xf>
    <xf numFmtId="0" fontId="15" fillId="0" borderId="127" xfId="0" applyFont="1" applyBorder="1" applyAlignment="1" applyProtection="1">
      <alignment horizontal="center" vertical="center" wrapText="1"/>
      <protection locked="0"/>
    </xf>
    <xf numFmtId="0" fontId="15" fillId="0" borderId="128" xfId="0" applyFont="1" applyBorder="1" applyAlignment="1" applyProtection="1">
      <alignment horizontal="center" vertical="center" wrapText="1"/>
      <protection locked="0"/>
    </xf>
    <xf numFmtId="0" fontId="2" fillId="0" borderId="54" xfId="0" applyFont="1" applyBorder="1" applyAlignment="1" applyProtection="1">
      <alignment horizontal="center" vertical="center" wrapText="1"/>
      <protection locked="0"/>
    </xf>
    <xf numFmtId="0" fontId="1" fillId="0" borderId="54" xfId="0" applyFont="1" applyBorder="1" applyAlignment="1" applyProtection="1">
      <alignment horizontal="center" vertical="center" wrapText="1"/>
      <protection locked="0"/>
    </xf>
    <xf numFmtId="0" fontId="16" fillId="19" borderId="21" xfId="0" applyFont="1" applyFill="1" applyBorder="1" applyAlignment="1">
      <alignment horizontal="center" vertical="center" wrapText="1"/>
    </xf>
    <xf numFmtId="0" fontId="16" fillId="19" borderId="24" xfId="0" applyFont="1" applyFill="1" applyBorder="1" applyAlignment="1">
      <alignment horizontal="center" vertical="center" wrapText="1"/>
    </xf>
    <xf numFmtId="0" fontId="1" fillId="0" borderId="64" xfId="0" applyFont="1" applyBorder="1" applyAlignment="1" applyProtection="1">
      <alignment horizontal="center" vertical="center" wrapText="1"/>
      <protection locked="0"/>
    </xf>
    <xf numFmtId="0" fontId="15" fillId="0" borderId="65" xfId="0" applyFont="1" applyBorder="1" applyAlignment="1" applyProtection="1">
      <alignment horizontal="center" vertical="center" wrapText="1"/>
      <protection locked="0"/>
    </xf>
    <xf numFmtId="0" fontId="15" fillId="0" borderId="78" xfId="0" applyFont="1" applyBorder="1" applyAlignment="1" applyProtection="1">
      <alignment horizontal="center" vertical="center" wrapText="1"/>
      <protection locked="0"/>
    </xf>
    <xf numFmtId="2" fontId="15" fillId="19" borderId="87" xfId="0" applyNumberFormat="1" applyFont="1" applyFill="1" applyBorder="1" applyAlignment="1">
      <alignment horizontal="center" vertical="center" wrapText="1"/>
    </xf>
    <xf numFmtId="2" fontId="15" fillId="19" borderId="89" xfId="0" applyNumberFormat="1" applyFont="1" applyFill="1" applyBorder="1" applyAlignment="1">
      <alignment horizontal="center" vertical="center" wrapText="1"/>
    </xf>
    <xf numFmtId="2" fontId="15" fillId="19" borderId="88" xfId="0" applyNumberFormat="1" applyFont="1" applyFill="1" applyBorder="1" applyAlignment="1">
      <alignment horizontal="center" vertical="center" wrapText="1"/>
    </xf>
    <xf numFmtId="2" fontId="15" fillId="19" borderId="90" xfId="0" applyNumberFormat="1" applyFont="1" applyFill="1" applyBorder="1" applyAlignment="1">
      <alignment horizontal="center" vertical="center" wrapText="1"/>
    </xf>
    <xf numFmtId="0" fontId="16" fillId="19" borderId="20" xfId="0" applyFont="1" applyFill="1" applyBorder="1" applyAlignment="1">
      <alignment horizontal="center" vertical="center" wrapText="1"/>
    </xf>
    <xf numFmtId="0" fontId="16" fillId="19" borderId="23" xfId="0" applyFont="1" applyFill="1" applyBorder="1" applyAlignment="1">
      <alignment horizontal="center" vertical="center" wrapText="1"/>
    </xf>
    <xf numFmtId="0" fontId="16" fillId="19" borderId="22" xfId="0" applyFont="1" applyFill="1" applyBorder="1" applyAlignment="1">
      <alignment horizontal="center" vertical="center" wrapText="1"/>
    </xf>
    <xf numFmtId="0" fontId="16" fillId="19" borderId="25" xfId="0" applyFont="1" applyFill="1" applyBorder="1" applyAlignment="1">
      <alignment horizontal="center" vertical="center" wrapText="1"/>
    </xf>
    <xf numFmtId="0" fontId="16" fillId="0" borderId="46" xfId="0" applyFont="1" applyBorder="1" applyAlignment="1" applyProtection="1">
      <alignment horizontal="center" vertical="center" wrapText="1"/>
      <protection locked="0"/>
    </xf>
    <xf numFmtId="0" fontId="16" fillId="0" borderId="47" xfId="0" applyFont="1" applyBorder="1" applyAlignment="1" applyProtection="1">
      <alignment horizontal="center" vertical="center" wrapText="1"/>
      <protection locked="0"/>
    </xf>
    <xf numFmtId="0" fontId="16" fillId="0" borderId="66" xfId="0" applyFont="1" applyBorder="1" applyAlignment="1" applyProtection="1">
      <alignment horizontal="center" vertical="center" wrapText="1"/>
      <protection locked="0"/>
    </xf>
    <xf numFmtId="0" fontId="15" fillId="0" borderId="44" xfId="0" applyFont="1" applyBorder="1" applyAlignment="1" applyProtection="1">
      <alignment horizontal="center" vertical="center" wrapText="1"/>
      <protection locked="0"/>
    </xf>
    <xf numFmtId="0" fontId="15" fillId="0" borderId="45" xfId="0" applyFont="1" applyBorder="1" applyAlignment="1" applyProtection="1">
      <alignment horizontal="center" vertical="center" wrapText="1"/>
      <protection locked="0"/>
    </xf>
    <xf numFmtId="0" fontId="15" fillId="0" borderId="67" xfId="0" applyFont="1" applyBorder="1" applyAlignment="1" applyProtection="1">
      <alignment horizontal="center" vertical="center" wrapText="1"/>
      <protection locked="0"/>
    </xf>
    <xf numFmtId="0" fontId="15" fillId="0" borderId="196" xfId="0" applyFont="1" applyBorder="1" applyAlignment="1" applyProtection="1">
      <alignment horizontal="center" vertical="center" wrapText="1"/>
      <protection locked="0"/>
    </xf>
    <xf numFmtId="0" fontId="15" fillId="0" borderId="197" xfId="0" applyFont="1" applyBorder="1" applyAlignment="1" applyProtection="1">
      <alignment horizontal="center" vertical="center" wrapText="1"/>
      <protection locked="0"/>
    </xf>
    <xf numFmtId="0" fontId="15" fillId="0" borderId="198" xfId="0" applyFont="1" applyBorder="1" applyAlignment="1" applyProtection="1">
      <alignment horizontal="center" vertical="center" wrapText="1"/>
      <protection locked="0"/>
    </xf>
    <xf numFmtId="0" fontId="15" fillId="0" borderId="58" xfId="0" applyFont="1" applyBorder="1" applyAlignment="1" applyProtection="1">
      <alignment horizontal="center" vertical="center" wrapText="1"/>
      <protection locked="0"/>
    </xf>
    <xf numFmtId="0" fontId="15" fillId="0" borderId="64" xfId="0" applyFont="1" applyBorder="1" applyAlignment="1" applyProtection="1">
      <alignment horizontal="center" vertical="center" wrapText="1"/>
      <protection locked="0"/>
    </xf>
    <xf numFmtId="0" fontId="15" fillId="0" borderId="42" xfId="0" applyFont="1" applyBorder="1" applyAlignment="1" applyProtection="1">
      <alignment horizontal="center" vertical="center" wrapText="1"/>
      <protection locked="0"/>
    </xf>
    <xf numFmtId="0" fontId="15" fillId="0" borderId="43" xfId="0" applyFont="1" applyBorder="1" applyAlignment="1" applyProtection="1">
      <alignment horizontal="center" vertical="center" wrapText="1"/>
      <protection locked="0"/>
    </xf>
    <xf numFmtId="0" fontId="15" fillId="0" borderId="68" xfId="0" applyFont="1" applyBorder="1" applyAlignment="1" applyProtection="1">
      <alignment horizontal="center" vertical="center" wrapText="1"/>
      <protection locked="0"/>
    </xf>
    <xf numFmtId="0" fontId="15" fillId="0" borderId="40" xfId="0" applyFont="1" applyBorder="1" applyAlignment="1" applyProtection="1">
      <alignment horizontal="center" vertical="center" wrapText="1"/>
      <protection locked="0"/>
    </xf>
    <xf numFmtId="0" fontId="15" fillId="0" borderId="41" xfId="0" applyFont="1" applyBorder="1" applyAlignment="1" applyProtection="1">
      <alignment horizontal="center" vertical="center" wrapText="1"/>
      <protection locked="0"/>
    </xf>
    <xf numFmtId="0" fontId="15" fillId="0" borderId="69" xfId="0" applyFont="1" applyBorder="1" applyAlignment="1" applyProtection="1">
      <alignment horizontal="center" vertical="center" wrapText="1"/>
      <protection locked="0"/>
    </xf>
    <xf numFmtId="0" fontId="15" fillId="0" borderId="48" xfId="0" applyFont="1" applyBorder="1" applyAlignment="1" applyProtection="1">
      <alignment horizontal="center" vertical="center" wrapText="1"/>
      <protection locked="0"/>
    </xf>
    <xf numFmtId="0" fontId="15" fillId="0" borderId="49" xfId="0" applyFont="1" applyBorder="1" applyAlignment="1" applyProtection="1">
      <alignment horizontal="center" vertical="center" wrapText="1"/>
      <protection locked="0"/>
    </xf>
    <xf numFmtId="0" fontId="15" fillId="0" borderId="70" xfId="0" applyFont="1" applyBorder="1" applyAlignment="1" applyProtection="1">
      <alignment horizontal="center" vertical="center" wrapText="1"/>
      <protection locked="0"/>
    </xf>
    <xf numFmtId="0" fontId="15" fillId="0" borderId="50" xfId="0" applyFont="1" applyBorder="1" applyAlignment="1" applyProtection="1">
      <alignment horizontal="center" vertical="center" wrapText="1"/>
      <protection locked="0"/>
    </xf>
    <xf numFmtId="0" fontId="15" fillId="0" borderId="51" xfId="0" applyFont="1" applyBorder="1" applyAlignment="1" applyProtection="1">
      <alignment horizontal="center" vertical="center" wrapText="1"/>
      <protection locked="0"/>
    </xf>
    <xf numFmtId="0" fontId="15" fillId="0" borderId="71" xfId="0" applyFont="1" applyBorder="1" applyAlignment="1" applyProtection="1">
      <alignment horizontal="center" vertical="center" wrapText="1"/>
      <protection locked="0"/>
    </xf>
    <xf numFmtId="0" fontId="1" fillId="0" borderId="56" xfId="0" applyFont="1" applyBorder="1" applyAlignment="1" applyProtection="1">
      <alignment horizontal="center" vertical="center" wrapText="1"/>
      <protection locked="0"/>
    </xf>
    <xf numFmtId="0" fontId="15" fillId="0" borderId="57" xfId="0" applyFont="1" applyBorder="1" applyAlignment="1" applyProtection="1">
      <alignment horizontal="center" vertical="center" wrapText="1"/>
      <protection locked="0"/>
    </xf>
    <xf numFmtId="0" fontId="15" fillId="0" borderId="74" xfId="0" applyFont="1" applyBorder="1" applyAlignment="1" applyProtection="1">
      <alignment horizontal="center" vertical="center" wrapText="1"/>
      <protection locked="0"/>
    </xf>
    <xf numFmtId="0" fontId="16" fillId="0" borderId="4" xfId="0" applyFont="1" applyBorder="1" applyAlignment="1" applyProtection="1">
      <alignment horizontal="center" vertical="center"/>
      <protection locked="0"/>
    </xf>
    <xf numFmtId="0" fontId="16" fillId="0" borderId="79" xfId="0" applyFont="1" applyBorder="1" applyAlignment="1" applyProtection="1">
      <alignment horizontal="center" vertical="center"/>
      <protection locked="0"/>
    </xf>
    <xf numFmtId="0" fontId="16" fillId="0" borderId="80" xfId="0" applyFont="1" applyBorder="1" applyAlignment="1" applyProtection="1">
      <alignment horizontal="center" vertical="center"/>
      <protection locked="0"/>
    </xf>
    <xf numFmtId="0" fontId="16" fillId="0" borderId="81" xfId="0" applyFont="1" applyBorder="1" applyAlignment="1" applyProtection="1">
      <alignment horizontal="center" vertical="center"/>
      <protection locked="0"/>
    </xf>
    <xf numFmtId="0" fontId="16" fillId="0" borderId="85" xfId="0" applyFont="1" applyBorder="1" applyAlignment="1">
      <alignment horizontal="center"/>
    </xf>
    <xf numFmtId="0" fontId="16" fillId="0" borderId="86" xfId="0" applyFont="1" applyBorder="1" applyAlignment="1">
      <alignment horizontal="center"/>
    </xf>
    <xf numFmtId="0" fontId="16" fillId="0" borderId="3" xfId="0" applyFont="1" applyBorder="1" applyAlignment="1" applyProtection="1">
      <alignment horizontal="center" vertical="center"/>
      <protection locked="0"/>
    </xf>
    <xf numFmtId="0" fontId="16" fillId="0" borderId="145" xfId="0" applyFont="1" applyBorder="1" applyAlignment="1" applyProtection="1">
      <alignment horizontal="center" vertical="center"/>
      <protection locked="0"/>
    </xf>
    <xf numFmtId="0" fontId="16" fillId="0" borderId="137" xfId="0" applyFont="1" applyBorder="1" applyAlignment="1" applyProtection="1">
      <alignment horizontal="center" vertical="center"/>
      <protection locked="0"/>
    </xf>
    <xf numFmtId="0" fontId="16" fillId="0" borderId="6" xfId="0" applyFont="1" applyBorder="1" applyAlignment="1" applyProtection="1">
      <alignment horizontal="center" vertical="center"/>
      <protection locked="0"/>
    </xf>
    <xf numFmtId="0" fontId="1" fillId="0" borderId="44" xfId="0" applyFont="1" applyBorder="1" applyAlignment="1" applyProtection="1">
      <alignment horizontal="center" vertical="center" wrapText="1"/>
      <protection locked="0"/>
    </xf>
    <xf numFmtId="0" fontId="15" fillId="0" borderId="121" xfId="0" applyFont="1" applyBorder="1" applyAlignment="1" applyProtection="1">
      <alignment horizontal="center" vertical="center" wrapText="1"/>
      <protection locked="0"/>
    </xf>
    <xf numFmtId="0" fontId="15" fillId="0" borderId="0" xfId="0" applyFont="1" applyBorder="1" applyAlignment="1" applyProtection="1">
      <alignment horizontal="center" vertical="center" wrapText="1"/>
      <protection locked="0"/>
    </xf>
    <xf numFmtId="0" fontId="15" fillId="0" borderId="122" xfId="0" applyFont="1" applyBorder="1" applyAlignment="1" applyProtection="1">
      <alignment horizontal="center" vertical="center" wrapText="1"/>
      <protection locked="0"/>
    </xf>
    <xf numFmtId="0" fontId="15" fillId="0" borderId="123" xfId="0" applyFont="1" applyBorder="1" applyAlignment="1" applyProtection="1">
      <alignment horizontal="center" vertical="center" wrapText="1"/>
      <protection locked="0"/>
    </xf>
    <xf numFmtId="0" fontId="15" fillId="0" borderId="124" xfId="0" applyFont="1" applyBorder="1" applyAlignment="1" applyProtection="1">
      <alignment horizontal="center" vertical="center" wrapText="1"/>
      <protection locked="0"/>
    </xf>
    <xf numFmtId="0" fontId="15" fillId="0" borderId="125" xfId="0" applyFont="1" applyBorder="1" applyAlignment="1" applyProtection="1">
      <alignment horizontal="center" vertical="center" wrapText="1"/>
      <protection locked="0"/>
    </xf>
    <xf numFmtId="0" fontId="15" fillId="0" borderId="52" xfId="0" applyFont="1" applyBorder="1" applyAlignment="1" applyProtection="1">
      <alignment horizontal="center" vertical="center" wrapText="1"/>
      <protection locked="0"/>
    </xf>
    <xf numFmtId="0" fontId="15" fillId="0" borderId="53" xfId="0" applyFont="1" applyBorder="1" applyAlignment="1" applyProtection="1">
      <alignment horizontal="center" vertical="center" wrapText="1"/>
      <protection locked="0"/>
    </xf>
    <xf numFmtId="0" fontId="15" fillId="0" borderId="72" xfId="0" applyFont="1" applyBorder="1" applyAlignment="1" applyProtection="1">
      <alignment horizontal="center" vertical="center" wrapText="1"/>
      <protection locked="0"/>
    </xf>
    <xf numFmtId="0" fontId="16" fillId="0" borderId="147" xfId="0" applyFont="1" applyBorder="1" applyAlignment="1" applyProtection="1">
      <alignment horizontal="center" vertical="center"/>
      <protection locked="0"/>
    </xf>
    <xf numFmtId="0" fontId="16" fillId="0" borderId="148" xfId="0" applyFont="1" applyBorder="1" applyAlignment="1" applyProtection="1">
      <alignment horizontal="center" vertical="center"/>
      <protection locked="0"/>
    </xf>
    <xf numFmtId="0" fontId="16" fillId="0" borderId="149" xfId="0" applyFont="1" applyBorder="1" applyAlignment="1" applyProtection="1">
      <alignment horizontal="center" vertical="center"/>
      <protection locked="0"/>
    </xf>
    <xf numFmtId="0" fontId="16" fillId="0" borderId="118" xfId="0" applyFont="1" applyBorder="1" applyAlignment="1" applyProtection="1">
      <alignment horizontal="center" vertical="center"/>
      <protection locked="0"/>
    </xf>
    <xf numFmtId="0" fontId="16" fillId="0" borderId="119" xfId="0" applyFont="1" applyBorder="1" applyAlignment="1" applyProtection="1">
      <alignment horizontal="center" vertical="center"/>
      <protection locked="0"/>
    </xf>
    <xf numFmtId="0" fontId="3" fillId="0" borderId="56" xfId="0" applyFont="1" applyBorder="1" applyAlignment="1" applyProtection="1">
      <alignment horizontal="center" vertical="center" wrapText="1"/>
      <protection locked="0"/>
    </xf>
    <xf numFmtId="0" fontId="15" fillId="0" borderId="56" xfId="0" applyFont="1" applyBorder="1" applyAlignment="1" applyProtection="1">
      <alignment horizontal="center" vertical="center" wrapText="1"/>
      <protection locked="0"/>
    </xf>
    <xf numFmtId="0" fontId="2" fillId="0" borderId="44" xfId="0" applyFont="1" applyBorder="1" applyAlignment="1" applyProtection="1">
      <alignment horizontal="center" vertical="center" wrapText="1"/>
      <protection locked="0"/>
    </xf>
    <xf numFmtId="0" fontId="2" fillId="0" borderId="42" xfId="0" applyFont="1" applyBorder="1" applyAlignment="1" applyProtection="1">
      <alignment horizontal="center" vertical="center" wrapText="1"/>
      <protection locked="0"/>
    </xf>
    <xf numFmtId="0" fontId="2" fillId="0" borderId="64" xfId="0" applyFont="1" applyBorder="1" applyAlignment="1" applyProtection="1">
      <alignment horizontal="center" vertical="center" wrapText="1"/>
      <protection locked="0"/>
    </xf>
    <xf numFmtId="0" fontId="3" fillId="0" borderId="44" xfId="0" applyFont="1" applyBorder="1" applyAlignment="1" applyProtection="1">
      <alignment horizontal="center" vertical="center" wrapText="1"/>
      <protection locked="0"/>
    </xf>
    <xf numFmtId="0" fontId="2" fillId="0" borderId="56" xfId="0" applyFont="1" applyBorder="1" applyAlignment="1" applyProtection="1">
      <alignment horizontal="center" vertical="center" wrapText="1"/>
      <protection locked="0"/>
    </xf>
    <xf numFmtId="0" fontId="2" fillId="0" borderId="40" xfId="0" applyFont="1" applyBorder="1" applyAlignment="1" applyProtection="1">
      <alignment horizontal="center" vertical="center" wrapText="1"/>
      <protection locked="0"/>
    </xf>
    <xf numFmtId="0" fontId="2" fillId="0" borderId="58" xfId="0" applyFont="1" applyBorder="1" applyAlignment="1" applyProtection="1">
      <alignment horizontal="center" vertical="center" wrapText="1"/>
      <protection locked="0"/>
    </xf>
    <xf numFmtId="0" fontId="2" fillId="0" borderId="50" xfId="0" applyFont="1" applyBorder="1" applyAlignment="1" applyProtection="1">
      <alignment horizontal="center" vertical="center" wrapText="1"/>
      <protection locked="0"/>
    </xf>
    <xf numFmtId="0" fontId="2" fillId="0" borderId="52" xfId="0" applyFont="1" applyBorder="1" applyAlignment="1" applyProtection="1">
      <alignment horizontal="center" vertical="center" wrapText="1"/>
      <protection locked="0"/>
    </xf>
    <xf numFmtId="0" fontId="2" fillId="0" borderId="48" xfId="0" applyFont="1" applyBorder="1" applyAlignment="1" applyProtection="1">
      <alignment horizontal="center" vertical="center" wrapText="1"/>
      <protection locked="0"/>
    </xf>
    <xf numFmtId="0" fontId="15" fillId="0" borderId="199" xfId="0" applyFont="1" applyBorder="1" applyAlignment="1" applyProtection="1">
      <alignment horizontal="center" vertical="center" wrapText="1"/>
      <protection locked="0"/>
    </xf>
    <xf numFmtId="0" fontId="15" fillId="0" borderId="195" xfId="0" applyFont="1" applyBorder="1" applyAlignment="1" applyProtection="1">
      <alignment horizontal="center" vertical="center" wrapText="1"/>
      <protection locked="0"/>
    </xf>
    <xf numFmtId="0" fontId="15" fillId="0" borderId="202" xfId="0" applyFont="1" applyBorder="1" applyAlignment="1" applyProtection="1">
      <alignment horizontal="center" vertical="center" wrapText="1"/>
      <protection locked="0"/>
    </xf>
    <xf numFmtId="0" fontId="15" fillId="0" borderId="200" xfId="0" applyFont="1" applyBorder="1" applyAlignment="1" applyProtection="1">
      <alignment horizontal="center" vertical="center" wrapText="1"/>
      <protection locked="0"/>
    </xf>
    <xf numFmtId="0" fontId="15" fillId="0" borderId="201" xfId="0" applyFont="1" applyBorder="1" applyAlignment="1" applyProtection="1">
      <alignment horizontal="center" vertical="center" wrapText="1"/>
      <protection locked="0"/>
    </xf>
    <xf numFmtId="0" fontId="15" fillId="0" borderId="203" xfId="0" applyFont="1" applyBorder="1" applyAlignment="1" applyProtection="1">
      <alignment horizontal="center" vertical="center" wrapText="1"/>
      <protection locked="0"/>
    </xf>
    <xf numFmtId="0" fontId="15" fillId="0" borderId="56" xfId="0" applyFont="1" applyFill="1" applyBorder="1" applyAlignment="1" applyProtection="1">
      <alignment horizontal="center" vertical="center" wrapText="1"/>
      <protection locked="0"/>
    </xf>
    <xf numFmtId="0" fontId="15" fillId="0" borderId="57" xfId="0" applyFont="1" applyFill="1" applyBorder="1" applyAlignment="1" applyProtection="1">
      <alignment horizontal="center" vertical="center" wrapText="1"/>
      <protection locked="0"/>
    </xf>
    <xf numFmtId="0" fontId="15" fillId="0" borderId="74" xfId="0" applyFont="1" applyFill="1" applyBorder="1" applyAlignment="1" applyProtection="1">
      <alignment horizontal="center" vertical="center" wrapText="1"/>
      <protection locked="0"/>
    </xf>
    <xf numFmtId="0" fontId="1" fillId="0" borderId="42" xfId="0" applyFont="1" applyBorder="1" applyAlignment="1" applyProtection="1">
      <alignment horizontal="center" vertical="center" wrapText="1"/>
      <protection locked="0"/>
    </xf>
    <xf numFmtId="0" fontId="2" fillId="0" borderId="199" xfId="0" applyFont="1" applyBorder="1" applyAlignment="1" applyProtection="1">
      <alignment horizontal="center" vertical="center" wrapText="1"/>
      <protection locked="0"/>
    </xf>
    <xf numFmtId="0" fontId="2" fillId="0" borderId="200" xfId="0" applyFont="1" applyBorder="1" applyAlignment="1" applyProtection="1">
      <alignment horizontal="center" vertical="center" wrapText="1"/>
      <protection locked="0"/>
    </xf>
    <xf numFmtId="0" fontId="15" fillId="0" borderId="46" xfId="0" applyFont="1" applyBorder="1" applyAlignment="1" applyProtection="1">
      <alignment horizontal="center" vertical="center" wrapText="1"/>
      <protection locked="0"/>
    </xf>
    <xf numFmtId="0" fontId="15" fillId="0" borderId="47" xfId="0" applyFont="1" applyBorder="1" applyAlignment="1" applyProtection="1">
      <alignment horizontal="center" vertical="center" wrapText="1"/>
      <protection locked="0"/>
    </xf>
    <xf numFmtId="0" fontId="15" fillId="0" borderId="66" xfId="0" applyFont="1" applyBorder="1" applyAlignment="1" applyProtection="1">
      <alignment horizontal="center" vertical="center" wrapText="1"/>
      <protection locked="0"/>
    </xf>
    <xf numFmtId="0" fontId="15" fillId="0" borderId="92" xfId="0" applyFont="1" applyBorder="1" applyAlignment="1">
      <alignment horizontal="center" vertical="center" wrapText="1"/>
    </xf>
    <xf numFmtId="0" fontId="15" fillId="0" borderId="93" xfId="0" applyFont="1" applyBorder="1" applyAlignment="1">
      <alignment horizontal="center" vertical="center" wrapText="1"/>
    </xf>
    <xf numFmtId="0" fontId="15" fillId="0" borderId="94" xfId="0" applyFont="1" applyBorder="1" applyAlignment="1">
      <alignment horizontal="center" vertical="center" wrapText="1"/>
    </xf>
    <xf numFmtId="0" fontId="16" fillId="0" borderId="92" xfId="0" applyFont="1" applyBorder="1" applyAlignment="1">
      <alignment horizontal="center" vertical="center"/>
    </xf>
    <xf numFmtId="0" fontId="16" fillId="0" borderId="93" xfId="0" applyFont="1" applyBorder="1" applyAlignment="1">
      <alignment horizontal="center" vertical="center"/>
    </xf>
    <xf numFmtId="0" fontId="16" fillId="0" borderId="94" xfId="0" applyFont="1" applyBorder="1" applyAlignment="1">
      <alignment horizontal="center" vertical="center"/>
    </xf>
    <xf numFmtId="0" fontId="1" fillId="0" borderId="199" xfId="0" applyFont="1" applyBorder="1" applyAlignment="1" applyProtection="1">
      <alignment horizontal="center" vertical="center" wrapText="1"/>
      <protection locked="0"/>
    </xf>
    <xf numFmtId="0" fontId="0" fillId="0" borderId="0" xfId="0" applyAlignment="1">
      <alignment horizontal="center" vertical="center"/>
    </xf>
    <xf numFmtId="2" fontId="16" fillId="0" borderId="207" xfId="0" applyNumberFormat="1" applyFont="1" applyBorder="1" applyAlignment="1">
      <alignment horizontal="center" vertical="center"/>
    </xf>
    <xf numFmtId="2" fontId="16" fillId="0" borderId="208" xfId="0" applyNumberFormat="1" applyFont="1" applyBorder="1" applyAlignment="1">
      <alignment horizontal="center" vertical="center"/>
    </xf>
    <xf numFmtId="1" fontId="0" fillId="44" borderId="209" xfId="0" applyNumberFormat="1" applyFill="1" applyBorder="1" applyAlignment="1">
      <alignment horizontal="center" vertical="center"/>
    </xf>
    <xf numFmtId="1" fontId="0" fillId="44" borderId="0" xfId="0" applyNumberFormat="1" applyFill="1" applyBorder="1" applyAlignment="1">
      <alignment horizontal="center" vertical="center"/>
    </xf>
    <xf numFmtId="0" fontId="20" fillId="0" borderId="171" xfId="1" applyFont="1" applyBorder="1" applyAlignment="1">
      <alignment horizontal="right" vertical="center"/>
    </xf>
    <xf numFmtId="0" fontId="21" fillId="0" borderId="172" xfId="1" applyFont="1" applyBorder="1"/>
    <xf numFmtId="0" fontId="20" fillId="0" borderId="153" xfId="1" applyFont="1" applyBorder="1" applyAlignment="1">
      <alignment horizontal="center" vertical="center"/>
    </xf>
    <xf numFmtId="0" fontId="21" fillId="0" borderId="157" xfId="1" applyFont="1" applyBorder="1"/>
    <xf numFmtId="0" fontId="21" fillId="0" borderId="170" xfId="1" applyFont="1" applyBorder="1"/>
    <xf numFmtId="0" fontId="20" fillId="48" borderId="154" xfId="1" applyFont="1" applyFill="1" applyBorder="1" applyAlignment="1">
      <alignment horizontal="center" vertical="center" wrapText="1"/>
    </xf>
    <xf numFmtId="0" fontId="21" fillId="0" borderId="158" xfId="1" applyFont="1" applyBorder="1"/>
    <xf numFmtId="0" fontId="20" fillId="0" borderId="156" xfId="1" applyFont="1" applyBorder="1" applyAlignment="1">
      <alignment horizontal="center" vertical="center"/>
    </xf>
    <xf numFmtId="0" fontId="21" fillId="0" borderId="160" xfId="1" applyFont="1" applyBorder="1"/>
    <xf numFmtId="0" fontId="21" fillId="0" borderId="163" xfId="1" applyFont="1" applyBorder="1"/>
    <xf numFmtId="0" fontId="20" fillId="48" borderId="156" xfId="1" applyFont="1" applyFill="1" applyBorder="1" applyAlignment="1">
      <alignment horizontal="center" vertical="center"/>
    </xf>
    <xf numFmtId="0" fontId="21" fillId="0" borderId="164" xfId="1" applyFont="1" applyBorder="1"/>
    <xf numFmtId="0" fontId="21" fillId="0" borderId="166" xfId="1" applyFont="1" applyBorder="1"/>
    <xf numFmtId="0" fontId="20" fillId="0" borderId="167" xfId="1" applyFont="1" applyFill="1" applyBorder="1" applyAlignment="1">
      <alignment horizontal="center" vertical="center"/>
    </xf>
    <xf numFmtId="0" fontId="21" fillId="0" borderId="168" xfId="1" applyFont="1" applyFill="1" applyBorder="1"/>
    <xf numFmtId="0" fontId="21" fillId="0" borderId="169" xfId="1" applyFont="1" applyFill="1" applyBorder="1"/>
    <xf numFmtId="0" fontId="20" fillId="0" borderId="156" xfId="1" applyFont="1" applyFill="1" applyBorder="1" applyAlignment="1">
      <alignment horizontal="center" vertical="center"/>
    </xf>
    <xf numFmtId="0" fontId="21" fillId="0" borderId="160" xfId="1" applyFont="1" applyFill="1" applyBorder="1"/>
    <xf numFmtId="0" fontId="21" fillId="0" borderId="166" xfId="1" applyFont="1" applyFill="1" applyBorder="1"/>
    <xf numFmtId="0" fontId="20" fillId="0" borderId="167" xfId="1" applyFont="1" applyBorder="1" applyAlignment="1">
      <alignment horizontal="center" vertical="center" wrapText="1"/>
    </xf>
    <xf numFmtId="0" fontId="21" fillId="0" borderId="168" xfId="1" applyFont="1" applyBorder="1"/>
    <xf numFmtId="0" fontId="21" fillId="0" borderId="169" xfId="1" applyFont="1" applyBorder="1"/>
    <xf numFmtId="0" fontId="20" fillId="0" borderId="156" xfId="0" applyFont="1" applyBorder="1" applyAlignment="1">
      <alignment horizontal="center" vertical="center"/>
    </xf>
    <xf numFmtId="0" fontId="21" fillId="0" borderId="160" xfId="0" applyFont="1" applyBorder="1"/>
    <xf numFmtId="0" fontId="21" fillId="0" borderId="163" xfId="0" applyFont="1" applyBorder="1"/>
    <xf numFmtId="0" fontId="20" fillId="0" borderId="171" xfId="0" applyFont="1" applyBorder="1" applyAlignment="1">
      <alignment horizontal="right" vertical="center"/>
    </xf>
    <xf numFmtId="0" fontId="21" fillId="0" borderId="172" xfId="0" applyFont="1" applyBorder="1"/>
    <xf numFmtId="0" fontId="20" fillId="0" borderId="167" xfId="0" applyFont="1" applyBorder="1" applyAlignment="1">
      <alignment horizontal="center" vertical="center" wrapText="1"/>
    </xf>
    <xf numFmtId="0" fontId="21" fillId="0" borderId="168" xfId="0" applyFont="1" applyBorder="1"/>
    <xf numFmtId="0" fontId="21" fillId="0" borderId="169" xfId="0" applyFont="1" applyBorder="1"/>
    <xf numFmtId="0" fontId="20" fillId="0" borderId="154" xfId="0" applyFont="1" applyBorder="1" applyAlignment="1">
      <alignment horizontal="center" vertical="center"/>
    </xf>
    <xf numFmtId="0" fontId="21" fillId="0" borderId="158" xfId="0" applyFont="1" applyBorder="1"/>
    <xf numFmtId="0" fontId="21" fillId="0" borderId="164" xfId="0" applyFont="1" applyBorder="1"/>
    <xf numFmtId="0" fontId="21" fillId="0" borderId="161" xfId="0" applyFont="1" applyBorder="1"/>
    <xf numFmtId="0" fontId="21" fillId="0" borderId="166" xfId="0" applyFont="1" applyBorder="1"/>
    <xf numFmtId="0" fontId="20" fillId="0" borderId="154" xfId="0" applyFont="1" applyBorder="1" applyAlignment="1">
      <alignment horizontal="center" vertical="center" wrapText="1"/>
    </xf>
    <xf numFmtId="0" fontId="9" fillId="0" borderId="96" xfId="0" applyFont="1" applyFill="1" applyBorder="1" applyAlignment="1">
      <alignment horizontal="right" vertical="center"/>
    </xf>
    <xf numFmtId="0" fontId="9" fillId="0" borderId="115" xfId="0" applyFont="1" applyFill="1" applyBorder="1" applyAlignment="1">
      <alignment horizontal="right" vertical="center"/>
    </xf>
    <xf numFmtId="0" fontId="9" fillId="0" borderId="109" xfId="0" applyFont="1" applyBorder="1" applyAlignment="1">
      <alignment horizontal="center" vertical="center"/>
    </xf>
    <xf numFmtId="0" fontId="9" fillId="0" borderId="110" xfId="0" applyFont="1" applyBorder="1" applyAlignment="1">
      <alignment horizontal="center" vertical="center"/>
    </xf>
    <xf numFmtId="0" fontId="9" fillId="0" borderId="111" xfId="0" applyFont="1" applyBorder="1" applyAlignment="1">
      <alignment horizontal="center" vertical="center"/>
    </xf>
    <xf numFmtId="0" fontId="9" fillId="0" borderId="106" xfId="0" applyFont="1" applyBorder="1" applyAlignment="1">
      <alignment horizontal="center" vertical="center"/>
    </xf>
    <xf numFmtId="0" fontId="9" fillId="0" borderId="8" xfId="0" applyFont="1" applyBorder="1" applyAlignment="1">
      <alignment horizontal="center" vertical="center"/>
    </xf>
    <xf numFmtId="0" fontId="9" fillId="0" borderId="107" xfId="0" applyFont="1" applyBorder="1" applyAlignment="1">
      <alignment horizontal="center" vertical="center"/>
    </xf>
    <xf numFmtId="0" fontId="6" fillId="0" borderId="99" xfId="0" applyFont="1" applyBorder="1" applyAlignment="1">
      <alignment horizontal="center" vertical="center"/>
    </xf>
    <xf numFmtId="0" fontId="6" fillId="0" borderId="101" xfId="0" applyFont="1" applyBorder="1" applyAlignment="1">
      <alignment horizontal="center" vertical="center"/>
    </xf>
    <xf numFmtId="0" fontId="6" fillId="0" borderId="105" xfId="0" applyFont="1" applyBorder="1" applyAlignment="1">
      <alignment horizontal="center" vertical="center"/>
    </xf>
    <xf numFmtId="0" fontId="9" fillId="0" borderId="10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107" xfId="0" applyFont="1" applyBorder="1" applyAlignment="1">
      <alignment horizontal="center" vertical="center" wrapText="1"/>
    </xf>
    <xf numFmtId="0" fontId="9" fillId="0" borderId="108" xfId="0" applyFont="1" applyBorder="1" applyAlignment="1">
      <alignment horizontal="center" vertical="center"/>
    </xf>
    <xf numFmtId="0" fontId="6" fillId="0" borderId="104" xfId="0" applyFont="1" applyBorder="1" applyAlignment="1">
      <alignment horizontal="center" vertical="center"/>
    </xf>
    <xf numFmtId="0" fontId="9" fillId="0" borderId="97" xfId="0" applyFont="1" applyBorder="1" applyAlignment="1">
      <alignment horizontal="center" vertical="center"/>
    </xf>
    <xf numFmtId="0" fontId="9" fillId="0" borderId="100" xfId="0" applyFont="1" applyBorder="1" applyAlignment="1">
      <alignment horizontal="center" vertical="center"/>
    </xf>
    <xf numFmtId="0" fontId="9" fillId="0" borderId="102" xfId="0" applyFont="1" applyBorder="1" applyAlignment="1">
      <alignment horizontal="center" vertical="center"/>
    </xf>
    <xf numFmtId="0" fontId="9" fillId="0" borderId="97" xfId="0" applyFont="1" applyBorder="1" applyAlignment="1">
      <alignment horizontal="center" vertical="center" wrapText="1"/>
    </xf>
    <xf numFmtId="0" fontId="9" fillId="0" borderId="100" xfId="0" applyFont="1" applyBorder="1" applyAlignment="1">
      <alignment horizontal="center" vertical="center" wrapText="1"/>
    </xf>
    <xf numFmtId="0" fontId="9" fillId="0" borderId="102" xfId="0" applyFont="1" applyBorder="1" applyAlignment="1">
      <alignment horizontal="center" vertical="center" wrapText="1"/>
    </xf>
    <xf numFmtId="0" fontId="20" fillId="0" borderId="153" xfId="0" applyFont="1" applyBorder="1" applyAlignment="1">
      <alignment horizontal="center" vertical="center" wrapText="1"/>
    </xf>
    <xf numFmtId="0" fontId="21" fillId="0" borderId="157" xfId="0" applyFont="1" applyBorder="1"/>
    <xf numFmtId="0" fontId="21" fillId="0" borderId="170" xfId="0" applyFont="1" applyBorder="1"/>
    <xf numFmtId="0" fontId="20" fillId="0" borderId="167" xfId="0" applyFont="1" applyBorder="1" applyAlignment="1">
      <alignment horizontal="center" vertical="center"/>
    </xf>
    <xf numFmtId="0" fontId="20" fillId="0" borderId="153" xfId="0" applyFont="1" applyBorder="1" applyAlignment="1">
      <alignment horizontal="center" vertical="center"/>
    </xf>
    <xf numFmtId="0" fontId="20" fillId="0" borderId="191" xfId="0" applyFont="1" applyBorder="1" applyAlignment="1">
      <alignment horizontal="right" vertical="center" wrapText="1"/>
    </xf>
    <xf numFmtId="0" fontId="20" fillId="0" borderId="192" xfId="0" applyFont="1" applyBorder="1" applyAlignment="1">
      <alignment horizontal="right" vertical="center" wrapText="1"/>
    </xf>
    <xf numFmtId="0" fontId="20" fillId="0" borderId="184" xfId="0" applyFont="1" applyBorder="1" applyAlignment="1">
      <alignment horizontal="center" vertical="center" wrapText="1"/>
    </xf>
    <xf numFmtId="0" fontId="20" fillId="0" borderId="178" xfId="0" applyFont="1" applyBorder="1" applyAlignment="1">
      <alignment horizontal="center" vertical="center" wrapText="1"/>
    </xf>
    <xf numFmtId="0" fontId="20" fillId="0" borderId="177" xfId="0" applyFont="1" applyBorder="1" applyAlignment="1">
      <alignment horizontal="center" vertical="center" wrapText="1"/>
    </xf>
    <xf numFmtId="0" fontId="20" fillId="47" borderId="185" xfId="0" applyFont="1" applyFill="1" applyBorder="1" applyAlignment="1">
      <alignment horizontal="center" vertical="center" wrapText="1"/>
    </xf>
    <xf numFmtId="0" fontId="20" fillId="47" borderId="186" xfId="0" applyFont="1" applyFill="1" applyBorder="1" applyAlignment="1">
      <alignment horizontal="center" vertical="center" wrapText="1"/>
    </xf>
    <xf numFmtId="0" fontId="20" fillId="47" borderId="187" xfId="0" applyFont="1" applyFill="1" applyBorder="1" applyAlignment="1">
      <alignment horizontal="center" vertical="center" wrapText="1"/>
    </xf>
    <xf numFmtId="0" fontId="20" fillId="0" borderId="188" xfId="0" applyFont="1" applyBorder="1" applyAlignment="1">
      <alignment horizontal="center" vertical="center" wrapText="1"/>
    </xf>
    <xf numFmtId="0" fontId="20" fillId="0" borderId="189" xfId="0" applyFont="1" applyBorder="1" applyAlignment="1">
      <alignment horizontal="center" vertical="center" wrapText="1"/>
    </xf>
    <xf numFmtId="0" fontId="20" fillId="0" borderId="190" xfId="0" applyFont="1" applyBorder="1" applyAlignment="1">
      <alignment horizontal="center" vertical="center" wrapText="1"/>
    </xf>
    <xf numFmtId="0" fontId="20" fillId="47" borderId="188" xfId="0" applyFont="1" applyFill="1" applyBorder="1" applyAlignment="1">
      <alignment horizontal="center" vertical="center" wrapText="1"/>
    </xf>
    <xf numFmtId="0" fontId="20" fillId="47" borderId="189" xfId="0" applyFont="1" applyFill="1" applyBorder="1" applyAlignment="1">
      <alignment horizontal="center" vertical="center" wrapText="1"/>
    </xf>
    <xf numFmtId="0" fontId="20" fillId="47" borderId="190" xfId="0" applyFont="1" applyFill="1" applyBorder="1" applyAlignment="1">
      <alignment horizontal="center" vertical="center" wrapText="1"/>
    </xf>
    <xf numFmtId="0" fontId="20" fillId="0" borderId="185" xfId="0" applyFont="1" applyBorder="1" applyAlignment="1">
      <alignment horizontal="center" vertical="center" wrapText="1"/>
    </xf>
    <xf numFmtId="0" fontId="20" fillId="0" borderId="186" xfId="0" applyFont="1" applyBorder="1" applyAlignment="1">
      <alignment horizontal="center" vertical="center" wrapText="1"/>
    </xf>
    <xf numFmtId="0" fontId="20" fillId="0" borderId="187" xfId="0" applyFont="1" applyBorder="1" applyAlignment="1">
      <alignment horizontal="center" vertical="center" wrapText="1"/>
    </xf>
    <xf numFmtId="0" fontId="20" fillId="48" borderId="167" xfId="0" applyFont="1" applyFill="1" applyBorder="1" applyAlignment="1">
      <alignment horizontal="center" vertical="center"/>
    </xf>
    <xf numFmtId="0" fontId="20" fillId="48" borderId="156" xfId="0" applyFont="1" applyFill="1" applyBorder="1" applyAlignment="1">
      <alignment horizontal="center" vertical="center"/>
    </xf>
    <xf numFmtId="0" fontId="20" fillId="48" borderId="160" xfId="0" applyFont="1" applyFill="1" applyBorder="1" applyAlignment="1">
      <alignment horizontal="center" vertical="center"/>
    </xf>
    <xf numFmtId="0" fontId="20" fillId="48" borderId="210" xfId="0" applyFont="1" applyFill="1" applyBorder="1" applyAlignment="1">
      <alignment horizontal="center" vertical="center"/>
    </xf>
    <xf numFmtId="0" fontId="20" fillId="0" borderId="160" xfId="0" applyFont="1" applyBorder="1" applyAlignment="1">
      <alignment horizontal="center" vertical="center"/>
    </xf>
    <xf numFmtId="0" fontId="20" fillId="0" borderId="166" xfId="0" applyFont="1" applyBorder="1" applyAlignment="1">
      <alignment horizontal="center" vertical="center"/>
    </xf>
    <xf numFmtId="0" fontId="20" fillId="48" borderId="166" xfId="0" applyFont="1" applyFill="1" applyBorder="1" applyAlignment="1">
      <alignment horizontal="center" vertical="center"/>
    </xf>
    <xf numFmtId="0" fontId="20" fillId="0" borderId="157" xfId="0" applyFont="1" applyBorder="1" applyAlignment="1">
      <alignment horizontal="center" vertical="center"/>
    </xf>
    <xf numFmtId="0" fontId="20" fillId="0" borderId="170" xfId="0" applyFont="1" applyBorder="1" applyAlignment="1">
      <alignment horizontal="center" vertical="center"/>
    </xf>
    <xf numFmtId="0" fontId="20" fillId="48" borderId="167" xfId="0" applyFont="1" applyFill="1" applyBorder="1" applyAlignment="1">
      <alignment horizontal="center" vertical="center" wrapText="1"/>
    </xf>
    <xf numFmtId="0" fontId="20" fillId="48" borderId="168" xfId="0" applyFont="1" applyFill="1" applyBorder="1" applyAlignment="1">
      <alignment horizontal="center" vertical="center" wrapText="1"/>
    </xf>
    <xf numFmtId="0" fontId="20" fillId="48" borderId="169" xfId="0" applyFont="1" applyFill="1" applyBorder="1" applyAlignment="1">
      <alignment horizontal="center" vertical="center" wrapText="1"/>
    </xf>
    <xf numFmtId="0" fontId="20" fillId="0" borderId="168" xfId="0" applyFont="1" applyBorder="1" applyAlignment="1">
      <alignment horizontal="center" vertical="center"/>
    </xf>
    <xf numFmtId="0" fontId="20" fillId="0" borderId="169" xfId="0" applyFont="1" applyBorder="1" applyAlignment="1">
      <alignment horizontal="center" vertical="center"/>
    </xf>
    <xf numFmtId="0" fontId="20" fillId="48" borderId="168" xfId="0" applyFont="1" applyFill="1" applyBorder="1" applyAlignment="1">
      <alignment horizontal="center" vertical="center"/>
    </xf>
    <xf numFmtId="0" fontId="20" fillId="48" borderId="169" xfId="0" applyFont="1" applyFill="1" applyBorder="1" applyAlignment="1">
      <alignment horizontal="center" vertical="center"/>
    </xf>
    <xf numFmtId="0" fontId="20" fillId="0" borderId="168" xfId="0" applyFont="1" applyBorder="1" applyAlignment="1">
      <alignment horizontal="center" vertical="center" wrapText="1"/>
    </xf>
    <xf numFmtId="0" fontId="20" fillId="0" borderId="169" xfId="0" applyFont="1" applyBorder="1" applyAlignment="1">
      <alignment horizontal="center" vertical="center" wrapText="1"/>
    </xf>
    <xf numFmtId="0" fontId="20" fillId="48" borderId="154" xfId="0" applyFont="1" applyFill="1" applyBorder="1" applyAlignment="1">
      <alignment horizontal="center" vertical="center" wrapText="1"/>
    </xf>
    <xf numFmtId="0" fontId="20" fillId="48" borderId="154" xfId="0" applyFont="1" applyFill="1" applyBorder="1" applyAlignment="1">
      <alignment horizontal="center" vertical="center"/>
    </xf>
    <xf numFmtId="0" fontId="6" fillId="19" borderId="62" xfId="0" applyFont="1" applyFill="1" applyBorder="1" applyAlignment="1">
      <alignment horizontal="center" vertical="center" wrapText="1"/>
    </xf>
    <xf numFmtId="0" fontId="6" fillId="19" borderId="63" xfId="0" applyFont="1" applyFill="1" applyBorder="1" applyAlignment="1">
      <alignment horizontal="center" vertical="center" wrapText="1"/>
    </xf>
    <xf numFmtId="0" fontId="6" fillId="19" borderId="77" xfId="0" applyFont="1" applyFill="1" applyBorder="1" applyAlignment="1">
      <alignment horizontal="center" vertical="center" wrapText="1"/>
    </xf>
    <xf numFmtId="0" fontId="19" fillId="25" borderId="96" xfId="0" applyFont="1" applyFill="1" applyBorder="1" applyAlignment="1">
      <alignment horizontal="center" vertical="center"/>
    </xf>
    <xf numFmtId="0" fontId="19" fillId="25" borderId="116" xfId="0" applyFont="1" applyFill="1" applyBorder="1" applyAlignment="1">
      <alignment horizontal="center" vertical="center"/>
    </xf>
    <xf numFmtId="0" fontId="19" fillId="0" borderId="211" xfId="0" applyFont="1" applyBorder="1" applyAlignment="1">
      <alignment horizontal="center" vertical="center"/>
    </xf>
    <xf numFmtId="0" fontId="19" fillId="0" borderId="0" xfId="0" applyFont="1" applyAlignment="1">
      <alignment horizontal="center" vertical="center"/>
    </xf>
    <xf numFmtId="0" fontId="28" fillId="9" borderId="130" xfId="0" applyFont="1" applyFill="1" applyBorder="1" applyAlignment="1">
      <alignment horizontal="center" vertical="center"/>
    </xf>
  </cellXfs>
  <cellStyles count="2">
    <cellStyle name="Normal" xfId="0" builtinId="0"/>
    <cellStyle name="Normal 2" xfId="1" xr:uid="{2633B740-3781-48A2-A579-B1331BC651DF}"/>
  </cellStyles>
  <dxfs count="3715">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66FF66"/>
        </patternFill>
      </fill>
    </dxf>
    <dxf>
      <fill>
        <patternFill>
          <bgColor rgb="FF99FF66"/>
        </patternFill>
      </fill>
    </dxf>
    <dxf>
      <fill>
        <patternFill>
          <bgColor rgb="FFFFFF99"/>
        </patternFill>
      </fill>
    </dxf>
    <dxf>
      <fill>
        <patternFill>
          <bgColor rgb="FFFF9147"/>
        </patternFill>
      </fill>
    </dxf>
    <dxf>
      <fill>
        <patternFill>
          <bgColor rgb="FFFF4B4B"/>
        </patternFill>
      </fill>
    </dxf>
    <dxf>
      <fill>
        <patternFill>
          <bgColor rgb="FFFF0000"/>
        </patternFill>
      </fill>
    </dxf>
    <dxf>
      <fill>
        <patternFill>
          <bgColor rgb="FFFF9900"/>
        </patternFill>
      </fill>
    </dxf>
    <dxf>
      <fill>
        <patternFill>
          <bgColor rgb="FFFFFF00"/>
        </patternFill>
      </fill>
    </dxf>
    <dxf>
      <fill>
        <patternFill>
          <bgColor rgb="FF33CC33"/>
        </patternFill>
      </fill>
    </dxf>
    <dxf>
      <fill>
        <patternFill>
          <bgColor rgb="FFFF0000"/>
        </patternFill>
      </fill>
    </dxf>
    <dxf>
      <fill>
        <patternFill>
          <bgColor rgb="FFFF9900"/>
        </patternFill>
      </fill>
    </dxf>
    <dxf>
      <fill>
        <patternFill>
          <bgColor rgb="FFFFFF00"/>
        </patternFill>
      </fill>
    </dxf>
    <dxf>
      <fill>
        <patternFill>
          <bgColor rgb="FF33CC33"/>
        </patternFill>
      </fill>
    </dxf>
  </dxfs>
  <tableStyles count="0" defaultTableStyle="TableStyleMedium2" defaultPivotStyle="PivotStyleLight16"/>
  <colors>
    <mruColors>
      <color rgb="FF008080"/>
      <color rgb="FFFF3300"/>
      <color rgb="FF99CCFF"/>
      <color rgb="FF66FFFF"/>
      <color rgb="FFFF6699"/>
      <color rgb="FF6666FF"/>
      <color rgb="FF0099FF"/>
      <color rgb="FF009999"/>
      <color rgb="FF006600"/>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a:t>Perfil</a:t>
            </a:r>
            <a:r>
              <a:rPr lang="es-CO" baseline="0"/>
              <a:t> de Riesgo</a:t>
            </a:r>
            <a:endParaRPr lang="es-CO"/>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lotArea>
      <c:layout>
        <c:manualLayout>
          <c:layoutTarget val="inner"/>
          <c:xMode val="edge"/>
          <c:yMode val="edge"/>
          <c:x val="0.13090389424794571"/>
          <c:y val="0.1320868945868946"/>
          <c:w val="0.83442455545146876"/>
          <c:h val="0.72469207819297088"/>
        </c:manualLayout>
      </c:layout>
      <c:scatterChart>
        <c:scatterStyle val="lineMarker"/>
        <c:varyColors val="0"/>
        <c:ser>
          <c:idx val="0"/>
          <c:order val="0"/>
          <c:spPr>
            <a:ln w="38100" cap="rnd">
              <a:solidFill>
                <a:srgbClr val="FF9147"/>
              </a:solidFill>
              <a:round/>
            </a:ln>
            <a:effectLst/>
          </c:spPr>
          <c:marker>
            <c:symbol val="circle"/>
            <c:size val="5"/>
            <c:spPr>
              <a:solidFill>
                <a:srgbClr val="FF0000"/>
              </a:solidFill>
              <a:ln w="38100">
                <a:solidFill>
                  <a:srgbClr val="FF9147"/>
                </a:solidFill>
              </a:ln>
              <a:effectLst/>
            </c:spPr>
          </c:marker>
          <c:dLbls>
            <c:dLbl>
              <c:idx val="0"/>
              <c:tx>
                <c:rich>
                  <a:bodyPr/>
                  <a:lstStyle/>
                  <a:p>
                    <a:fld id="{057E6C2A-87EB-42E1-8194-9BE2AEA71D94}" type="CELLRANGE">
                      <a:rPr lang="en-US"/>
                      <a:pPr/>
                      <a:t>[CELLRANGE]</a:t>
                    </a:fld>
                    <a:endParaRPr lang="es-CO"/>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5F42-40EA-96F0-5237B308879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'Perfil Riesgo'!$B$3</c:f>
              <c:numCache>
                <c:formatCode>0</c:formatCode>
                <c:ptCount val="1"/>
                <c:pt idx="0">
                  <c:v>3.6046511627906979</c:v>
                </c:pt>
              </c:numCache>
            </c:numRef>
          </c:xVal>
          <c:yVal>
            <c:numRef>
              <c:f>'Perfil Riesgo'!$C$3</c:f>
              <c:numCache>
                <c:formatCode>0</c:formatCode>
                <c:ptCount val="1"/>
                <c:pt idx="0">
                  <c:v>3.0681818181818183</c:v>
                </c:pt>
              </c:numCache>
            </c:numRef>
          </c:yVal>
          <c:smooth val="0"/>
          <c:extLst>
            <c:ext xmlns:c15="http://schemas.microsoft.com/office/drawing/2012/chart" uri="{02D57815-91ED-43cb-92C2-25804820EDAC}">
              <c15:datalabelsRange>
                <c15:f>'Perfil Riesgo'!$B$1</c15:f>
                <c15:dlblRangeCache>
                  <c:ptCount val="1"/>
                  <c:pt idx="0">
                    <c:v>Inherente</c:v>
                  </c:pt>
                </c15:dlblRangeCache>
              </c15:datalabelsRange>
            </c:ext>
            <c:ext xmlns:c16="http://schemas.microsoft.com/office/drawing/2014/chart" uri="{C3380CC4-5D6E-409C-BE32-E72D297353CC}">
              <c16:uniqueId val="{00000001-5F42-40EA-96F0-5237B3088795}"/>
            </c:ext>
          </c:extLst>
        </c:ser>
        <c:ser>
          <c:idx val="1"/>
          <c:order val="1"/>
          <c:spPr>
            <a:ln w="38100" cap="rnd">
              <a:solidFill>
                <a:srgbClr val="3366CC"/>
              </a:solidFill>
              <a:round/>
            </a:ln>
            <a:effectLst/>
          </c:spPr>
          <c:marker>
            <c:symbol val="circle"/>
            <c:size val="5"/>
            <c:spPr>
              <a:solidFill>
                <a:srgbClr val="00B050"/>
              </a:solidFill>
              <a:ln w="38100">
                <a:solidFill>
                  <a:srgbClr val="3366CC"/>
                </a:solidFill>
              </a:ln>
              <a:effectLst/>
            </c:spPr>
          </c:marker>
          <c:dLbls>
            <c:dLbl>
              <c:idx val="0"/>
              <c:tx>
                <c:rich>
                  <a:bodyPr/>
                  <a:lstStyle/>
                  <a:p>
                    <a:fld id="{B209E966-2322-4EC8-93AF-B52C9D8071E0}" type="CELLRANGE">
                      <a:rPr lang="en-US"/>
                      <a:pPr/>
                      <a:t>[CELLRANGE]</a:t>
                    </a:fld>
                    <a:endParaRPr lang="es-CO"/>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5F42-40EA-96F0-5237B308879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'Perfil Riesgo'!$D$3</c:f>
              <c:numCache>
                <c:formatCode>0</c:formatCode>
                <c:ptCount val="1"/>
                <c:pt idx="0">
                  <c:v>3.3658536585365852</c:v>
                </c:pt>
              </c:numCache>
            </c:numRef>
          </c:xVal>
          <c:yVal>
            <c:numRef>
              <c:f>'Perfil Riesgo'!$E$3</c:f>
              <c:numCache>
                <c:formatCode>0</c:formatCode>
                <c:ptCount val="1"/>
                <c:pt idx="0">
                  <c:v>2.5714285714285716</c:v>
                </c:pt>
              </c:numCache>
            </c:numRef>
          </c:yVal>
          <c:smooth val="0"/>
          <c:extLst>
            <c:ext xmlns:c15="http://schemas.microsoft.com/office/drawing/2012/chart" uri="{02D57815-91ED-43cb-92C2-25804820EDAC}">
              <c15:datalabelsRange>
                <c15:f>'Perfil Riesgo'!$D$1</c15:f>
                <c15:dlblRangeCache>
                  <c:ptCount val="1"/>
                  <c:pt idx="0">
                    <c:v>Residual</c:v>
                  </c:pt>
                </c15:dlblRangeCache>
              </c15:datalabelsRange>
            </c:ext>
            <c:ext xmlns:c16="http://schemas.microsoft.com/office/drawing/2014/chart" uri="{C3380CC4-5D6E-409C-BE32-E72D297353CC}">
              <c16:uniqueId val="{00000002-5F42-40EA-96F0-5237B3088795}"/>
            </c:ext>
          </c:extLst>
        </c:ser>
        <c:dLbls>
          <c:showLegendKey val="0"/>
          <c:showVal val="1"/>
          <c:showCatName val="0"/>
          <c:showSerName val="0"/>
          <c:showPercent val="0"/>
          <c:showBubbleSize val="0"/>
        </c:dLbls>
        <c:axId val="202493824"/>
        <c:axId val="202494216"/>
      </c:scatterChart>
      <c:valAx>
        <c:axId val="202493824"/>
        <c:scaling>
          <c:orientation val="minMax"/>
          <c:max val="5"/>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s-CO" sz="1600" b="1" i="0" baseline="0">
                    <a:solidFill>
                      <a:schemeClr val="tx1"/>
                    </a:solidFill>
                  </a:rPr>
                  <a:t>IMPACTO</a:t>
                </a:r>
              </a:p>
            </c:rich>
          </c:tx>
          <c:layout>
            <c:manualLayout>
              <c:xMode val="edge"/>
              <c:yMode val="edge"/>
              <c:x val="0.51646608270713712"/>
              <c:y val="0.93497834020255199"/>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s-CO"/>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s-CO"/>
          </a:p>
        </c:txPr>
        <c:crossAx val="202494216"/>
        <c:crossesAt val="0"/>
        <c:crossBetween val="midCat"/>
        <c:majorUnit val="1"/>
        <c:minorUnit val="1"/>
      </c:valAx>
      <c:valAx>
        <c:axId val="202494216"/>
        <c:scaling>
          <c:orientation val="minMax"/>
          <c:max val="5"/>
          <c:min val="0"/>
        </c:scaling>
        <c:delete val="0"/>
        <c:axPos val="r"/>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s-CO" sz="1400" b="1" i="0" baseline="0">
                    <a:solidFill>
                      <a:schemeClr val="tx1"/>
                    </a:solidFill>
                  </a:rPr>
                  <a:t>PROBABILIDAD</a:t>
                </a:r>
              </a:p>
            </c:rich>
          </c:tx>
          <c:layout>
            <c:manualLayout>
              <c:xMode val="edge"/>
              <c:yMode val="edge"/>
              <c:x val="1.0226275333535692E-2"/>
              <c:y val="0.35051512890777947"/>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s-CO"/>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CO"/>
          </a:p>
        </c:txPr>
        <c:crossAx val="202493824"/>
        <c:crosses val="max"/>
        <c:crossBetween val="midCat"/>
        <c:majorUnit val="1"/>
        <c:minorUnit val="1"/>
      </c:valAx>
      <c:spPr>
        <a:gradFill>
          <a:gsLst>
            <a:gs pos="0">
              <a:srgbClr val="FF0000"/>
            </a:gs>
            <a:gs pos="37000">
              <a:srgbClr val="FFC000"/>
            </a:gs>
            <a:gs pos="55000">
              <a:srgbClr val="FFE000"/>
            </a:gs>
            <a:gs pos="100000">
              <a:srgbClr val="00B050"/>
            </a:gs>
          </a:gsLst>
          <a:lin ang="8100000" scaled="1"/>
        </a:gradFill>
        <a:ln>
          <a:solidFill>
            <a:sysClr val="windowText" lastClr="000000">
              <a:lumMod val="25000"/>
              <a:lumOff val="75000"/>
              <a:alpha val="93000"/>
            </a:sysClr>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CO"/>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s-CO" sz="1600" b="1"/>
              <a:t>RIESGO INHERENTE</a:t>
            </a:r>
          </a:p>
        </c:rich>
      </c:tx>
      <c:overlay val="0"/>
      <c:spPr>
        <a:noFill/>
        <a:ln>
          <a:noFill/>
        </a:ln>
        <a:effectLst/>
      </c:spPr>
    </c:title>
    <c:autoTitleDeleted val="0"/>
    <c:plotArea>
      <c:layout>
        <c:manualLayout>
          <c:layoutTarget val="inner"/>
          <c:xMode val="edge"/>
          <c:yMode val="edge"/>
          <c:x val="0.15640597825006022"/>
          <c:y val="7.3591253678307877E-2"/>
          <c:w val="0.8257226518042815"/>
          <c:h val="0.78473550181227347"/>
        </c:manualLayout>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dLbls>
            <c:dLbl>
              <c:idx val="0"/>
              <c:layout>
                <c:manualLayout>
                  <c:x val="0"/>
                  <c:y val="-2.5735292255146171E-2"/>
                </c:manualLayout>
              </c:layout>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1"/>
                </c:ext>
                <c:ext xmlns:c16="http://schemas.microsoft.com/office/drawing/2014/chart" uri="{C3380CC4-5D6E-409C-BE32-E72D297353CC}">
                  <c16:uniqueId val="{000003E6-C576-4F19-B1F3-2B3534F7D01B}"/>
                </c:ext>
              </c:extLst>
            </c:dLbl>
            <c:dLbl>
              <c:idx val="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E7-C576-4F19-B1F3-2B3534F7D01B}"/>
                </c:ext>
              </c:extLst>
            </c:dLbl>
            <c:dLbl>
              <c:idx val="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E8-C576-4F19-B1F3-2B3534F7D01B}"/>
                </c:ext>
              </c:extLst>
            </c:dLbl>
            <c:dLbl>
              <c:idx val="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E9-C576-4F19-B1F3-2B3534F7D01B}"/>
                </c:ext>
              </c:extLst>
            </c:dLbl>
            <c:dLbl>
              <c:idx val="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EA-C576-4F19-B1F3-2B3534F7D01B}"/>
                </c:ext>
              </c:extLst>
            </c:dLbl>
            <c:dLbl>
              <c:idx val="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EB-C576-4F19-B1F3-2B3534F7D01B}"/>
                </c:ext>
              </c:extLst>
            </c:dLbl>
            <c:dLbl>
              <c:idx val="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0-D448-44BE-B368-068D5818535D}"/>
                </c:ext>
              </c:extLst>
            </c:dLbl>
            <c:dLbl>
              <c:idx val="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ED-C576-4F19-B1F3-2B3534F7D01B}"/>
                </c:ext>
              </c:extLst>
            </c:dLbl>
            <c:dLbl>
              <c:idx val="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EE-C576-4F19-B1F3-2B3534F7D01B}"/>
                </c:ext>
              </c:extLst>
            </c:dLbl>
            <c:dLbl>
              <c:idx val="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EF-C576-4F19-B1F3-2B3534F7D01B}"/>
                </c:ext>
              </c:extLst>
            </c:dLbl>
            <c:dLbl>
              <c:idx val="1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0-C576-4F19-B1F3-2B3534F7D01B}"/>
                </c:ext>
              </c:extLst>
            </c:dLbl>
            <c:dLbl>
              <c:idx val="1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1-C576-4F19-B1F3-2B3534F7D01B}"/>
                </c:ext>
              </c:extLst>
            </c:dLbl>
            <c:dLbl>
              <c:idx val="1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2-C576-4F19-B1F3-2B3534F7D01B}"/>
                </c:ext>
              </c:extLst>
            </c:dLbl>
            <c:dLbl>
              <c:idx val="1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3-C576-4F19-B1F3-2B3534F7D01B}"/>
                </c:ext>
              </c:extLst>
            </c:dLbl>
            <c:dLbl>
              <c:idx val="1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4-C576-4F19-B1F3-2B3534F7D01B}"/>
                </c:ext>
              </c:extLst>
            </c:dLbl>
            <c:dLbl>
              <c:idx val="1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5-C576-4F19-B1F3-2B3534F7D01B}"/>
                </c:ext>
              </c:extLst>
            </c:dLbl>
            <c:dLbl>
              <c:idx val="1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6-C576-4F19-B1F3-2B3534F7D01B}"/>
                </c:ext>
              </c:extLst>
            </c:dLbl>
            <c:dLbl>
              <c:idx val="1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7-C576-4F19-B1F3-2B3534F7D01B}"/>
                </c:ext>
              </c:extLst>
            </c:dLbl>
            <c:dLbl>
              <c:idx val="18"/>
              <c:layout>
                <c:manualLayout>
                  <c:x val="1.4938115035718561E-3"/>
                  <c:y val="-4.2892153758577736E-3"/>
                </c:manualLayout>
              </c:layout>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1"/>
                </c:ext>
                <c:ext xmlns:c16="http://schemas.microsoft.com/office/drawing/2014/chart" uri="{C3380CC4-5D6E-409C-BE32-E72D297353CC}">
                  <c16:uniqueId val="{00000001-D448-44BE-B368-068D5818535D}"/>
                </c:ext>
              </c:extLst>
            </c:dLbl>
            <c:dLbl>
              <c:idx val="1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9-C576-4F19-B1F3-2B3534F7D01B}"/>
                </c:ext>
              </c:extLst>
            </c:dLbl>
            <c:dLbl>
              <c:idx val="2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A-C576-4F19-B1F3-2B3534F7D01B}"/>
                </c:ext>
              </c:extLst>
            </c:dLbl>
            <c:dLbl>
              <c:idx val="2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B-C576-4F19-B1F3-2B3534F7D01B}"/>
                </c:ext>
              </c:extLst>
            </c:dLbl>
            <c:dLbl>
              <c:idx val="2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C-C576-4F19-B1F3-2B3534F7D01B}"/>
                </c:ext>
              </c:extLst>
            </c:dLbl>
            <c:dLbl>
              <c:idx val="2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D-C576-4F19-B1F3-2B3534F7D01B}"/>
                </c:ext>
              </c:extLst>
            </c:dLbl>
            <c:dLbl>
              <c:idx val="2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2-D448-44BE-B368-068D5818535D}"/>
                </c:ext>
              </c:extLst>
            </c:dLbl>
            <c:dLbl>
              <c:idx val="2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3FF-C576-4F19-B1F3-2B3534F7D01B}"/>
                </c:ext>
              </c:extLst>
            </c:dLbl>
            <c:dLbl>
              <c:idx val="2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0-C576-4F19-B1F3-2B3534F7D01B}"/>
                </c:ext>
              </c:extLst>
            </c:dLbl>
            <c:dLbl>
              <c:idx val="2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1-C576-4F19-B1F3-2B3534F7D01B}"/>
                </c:ext>
              </c:extLst>
            </c:dLbl>
            <c:dLbl>
              <c:idx val="2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2-C576-4F19-B1F3-2B3534F7D01B}"/>
                </c:ext>
              </c:extLst>
            </c:dLbl>
            <c:dLbl>
              <c:idx val="2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3-C576-4F19-B1F3-2B3534F7D01B}"/>
                </c:ext>
              </c:extLst>
            </c:dLbl>
            <c:dLbl>
              <c:idx val="3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4-C576-4F19-B1F3-2B3534F7D01B}"/>
                </c:ext>
              </c:extLst>
            </c:dLbl>
            <c:dLbl>
              <c:idx val="3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5-C576-4F19-B1F3-2B3534F7D01B}"/>
                </c:ext>
              </c:extLst>
            </c:dLbl>
            <c:dLbl>
              <c:idx val="3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6-C576-4F19-B1F3-2B3534F7D01B}"/>
                </c:ext>
              </c:extLst>
            </c:dLbl>
            <c:dLbl>
              <c:idx val="3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7-C576-4F19-B1F3-2B3534F7D01B}"/>
                </c:ext>
              </c:extLst>
            </c:dLbl>
            <c:dLbl>
              <c:idx val="3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8-C576-4F19-B1F3-2B3534F7D01B}"/>
                </c:ext>
              </c:extLst>
            </c:dLbl>
            <c:dLbl>
              <c:idx val="3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9-C576-4F19-B1F3-2B3534F7D01B}"/>
                </c:ext>
              </c:extLst>
            </c:dLbl>
            <c:dLbl>
              <c:idx val="36"/>
              <c:layout>
                <c:manualLayout>
                  <c:x val="0"/>
                  <c:y val="1.9796380972154994E-2"/>
                </c:manualLayout>
              </c:layout>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1"/>
                </c:ext>
                <c:ext xmlns:c16="http://schemas.microsoft.com/office/drawing/2014/chart" uri="{C3380CC4-5D6E-409C-BE32-E72D297353CC}">
                  <c16:uniqueId val="{00000003-D448-44BE-B368-068D5818535D}"/>
                </c:ext>
              </c:extLst>
            </c:dLbl>
            <c:dLbl>
              <c:idx val="3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B-C576-4F19-B1F3-2B3534F7D01B}"/>
                </c:ext>
              </c:extLst>
            </c:dLbl>
            <c:dLbl>
              <c:idx val="3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C-C576-4F19-B1F3-2B3534F7D01B}"/>
                </c:ext>
              </c:extLst>
            </c:dLbl>
            <c:dLbl>
              <c:idx val="3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D-C576-4F19-B1F3-2B3534F7D01B}"/>
                </c:ext>
              </c:extLst>
            </c:dLbl>
            <c:dLbl>
              <c:idx val="4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E-C576-4F19-B1F3-2B3534F7D01B}"/>
                </c:ext>
              </c:extLst>
            </c:dLbl>
            <c:dLbl>
              <c:idx val="4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0F-C576-4F19-B1F3-2B3534F7D01B}"/>
                </c:ext>
              </c:extLst>
            </c:dLbl>
            <c:dLbl>
              <c:idx val="4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4-D448-44BE-B368-068D5818535D}"/>
                </c:ext>
              </c:extLst>
            </c:dLbl>
            <c:dLbl>
              <c:idx val="4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1-C576-4F19-B1F3-2B3534F7D01B}"/>
                </c:ext>
              </c:extLst>
            </c:dLbl>
            <c:dLbl>
              <c:idx val="4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2-C576-4F19-B1F3-2B3534F7D01B}"/>
                </c:ext>
              </c:extLst>
            </c:dLbl>
            <c:dLbl>
              <c:idx val="4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3-C576-4F19-B1F3-2B3534F7D01B}"/>
                </c:ext>
              </c:extLst>
            </c:dLbl>
            <c:dLbl>
              <c:idx val="4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4-C576-4F19-B1F3-2B3534F7D01B}"/>
                </c:ext>
              </c:extLst>
            </c:dLbl>
            <c:dLbl>
              <c:idx val="4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5-C576-4F19-B1F3-2B3534F7D01B}"/>
                </c:ext>
              </c:extLst>
            </c:dLbl>
            <c:dLbl>
              <c:idx val="4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6-C576-4F19-B1F3-2B3534F7D01B}"/>
                </c:ext>
              </c:extLst>
            </c:dLbl>
            <c:dLbl>
              <c:idx val="4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7-C576-4F19-B1F3-2B3534F7D01B}"/>
                </c:ext>
              </c:extLst>
            </c:dLbl>
            <c:dLbl>
              <c:idx val="5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8-C576-4F19-B1F3-2B3534F7D01B}"/>
                </c:ext>
              </c:extLst>
            </c:dLbl>
            <c:dLbl>
              <c:idx val="5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9-C576-4F19-B1F3-2B3534F7D01B}"/>
                </c:ext>
              </c:extLst>
            </c:dLbl>
            <c:dLbl>
              <c:idx val="5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A-C576-4F19-B1F3-2B3534F7D01B}"/>
                </c:ext>
              </c:extLst>
            </c:dLbl>
            <c:dLbl>
              <c:idx val="5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B-C576-4F19-B1F3-2B3534F7D01B}"/>
                </c:ext>
              </c:extLst>
            </c:dLbl>
            <c:dLbl>
              <c:idx val="5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5-D448-44BE-B368-068D5818535D}"/>
                </c:ext>
              </c:extLst>
            </c:dLbl>
            <c:dLbl>
              <c:idx val="5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D-C576-4F19-B1F3-2B3534F7D01B}"/>
                </c:ext>
              </c:extLst>
            </c:dLbl>
            <c:dLbl>
              <c:idx val="5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E-C576-4F19-B1F3-2B3534F7D01B}"/>
                </c:ext>
              </c:extLst>
            </c:dLbl>
            <c:dLbl>
              <c:idx val="5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1F-C576-4F19-B1F3-2B3534F7D01B}"/>
                </c:ext>
              </c:extLst>
            </c:dLbl>
            <c:dLbl>
              <c:idx val="5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0-C576-4F19-B1F3-2B3534F7D01B}"/>
                </c:ext>
              </c:extLst>
            </c:dLbl>
            <c:dLbl>
              <c:idx val="5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1-C576-4F19-B1F3-2B3534F7D01B}"/>
                </c:ext>
              </c:extLst>
            </c:dLbl>
            <c:dLbl>
              <c:idx val="6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6-D448-44BE-B368-068D5818535D}"/>
                </c:ext>
              </c:extLst>
            </c:dLbl>
            <c:dLbl>
              <c:idx val="6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3-C576-4F19-B1F3-2B3534F7D01B}"/>
                </c:ext>
              </c:extLst>
            </c:dLbl>
            <c:dLbl>
              <c:idx val="6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4-C576-4F19-B1F3-2B3534F7D01B}"/>
                </c:ext>
              </c:extLst>
            </c:dLbl>
            <c:dLbl>
              <c:idx val="6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5-C576-4F19-B1F3-2B3534F7D01B}"/>
                </c:ext>
              </c:extLst>
            </c:dLbl>
            <c:dLbl>
              <c:idx val="6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6-C576-4F19-B1F3-2B3534F7D01B}"/>
                </c:ext>
              </c:extLst>
            </c:dLbl>
            <c:dLbl>
              <c:idx val="6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7-C576-4F19-B1F3-2B3534F7D01B}"/>
                </c:ext>
              </c:extLst>
            </c:dLbl>
            <c:dLbl>
              <c:idx val="6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7-D448-44BE-B368-068D5818535D}"/>
                </c:ext>
              </c:extLst>
            </c:dLbl>
            <c:dLbl>
              <c:idx val="6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9-C576-4F19-B1F3-2B3534F7D01B}"/>
                </c:ext>
              </c:extLst>
            </c:dLbl>
            <c:dLbl>
              <c:idx val="6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A-C576-4F19-B1F3-2B3534F7D01B}"/>
                </c:ext>
              </c:extLst>
            </c:dLbl>
            <c:dLbl>
              <c:idx val="6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B-C576-4F19-B1F3-2B3534F7D01B}"/>
                </c:ext>
              </c:extLst>
            </c:dLbl>
            <c:dLbl>
              <c:idx val="7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C-C576-4F19-B1F3-2B3534F7D01B}"/>
                </c:ext>
              </c:extLst>
            </c:dLbl>
            <c:dLbl>
              <c:idx val="7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D-C576-4F19-B1F3-2B3534F7D01B}"/>
                </c:ext>
              </c:extLst>
            </c:dLbl>
            <c:dLbl>
              <c:idx val="7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8-D448-44BE-B368-068D5818535D}"/>
                </c:ext>
              </c:extLst>
            </c:dLbl>
            <c:dLbl>
              <c:idx val="7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2F-C576-4F19-B1F3-2B3534F7D01B}"/>
                </c:ext>
              </c:extLst>
            </c:dLbl>
            <c:dLbl>
              <c:idx val="7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0-C576-4F19-B1F3-2B3534F7D01B}"/>
                </c:ext>
              </c:extLst>
            </c:dLbl>
            <c:dLbl>
              <c:idx val="7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1-C576-4F19-B1F3-2B3534F7D01B}"/>
                </c:ext>
              </c:extLst>
            </c:dLbl>
            <c:dLbl>
              <c:idx val="7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2-C576-4F19-B1F3-2B3534F7D01B}"/>
                </c:ext>
              </c:extLst>
            </c:dLbl>
            <c:dLbl>
              <c:idx val="7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3-C576-4F19-B1F3-2B3534F7D01B}"/>
                </c:ext>
              </c:extLst>
            </c:dLbl>
            <c:dLbl>
              <c:idx val="7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9-D448-44BE-B368-068D5818535D}"/>
                </c:ext>
              </c:extLst>
            </c:dLbl>
            <c:dLbl>
              <c:idx val="7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5-C576-4F19-B1F3-2B3534F7D01B}"/>
                </c:ext>
              </c:extLst>
            </c:dLbl>
            <c:dLbl>
              <c:idx val="8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6-C576-4F19-B1F3-2B3534F7D01B}"/>
                </c:ext>
              </c:extLst>
            </c:dLbl>
            <c:dLbl>
              <c:idx val="8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7-C576-4F19-B1F3-2B3534F7D01B}"/>
                </c:ext>
              </c:extLst>
            </c:dLbl>
            <c:dLbl>
              <c:idx val="8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8-C576-4F19-B1F3-2B3534F7D01B}"/>
                </c:ext>
              </c:extLst>
            </c:dLbl>
            <c:dLbl>
              <c:idx val="8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9-C576-4F19-B1F3-2B3534F7D01B}"/>
                </c:ext>
              </c:extLst>
            </c:dLbl>
            <c:dLbl>
              <c:idx val="8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A-D448-44BE-B368-068D5818535D}"/>
                </c:ext>
              </c:extLst>
            </c:dLbl>
            <c:dLbl>
              <c:idx val="8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B-C576-4F19-B1F3-2B3534F7D01B}"/>
                </c:ext>
              </c:extLst>
            </c:dLbl>
            <c:dLbl>
              <c:idx val="8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C-C576-4F19-B1F3-2B3534F7D01B}"/>
                </c:ext>
              </c:extLst>
            </c:dLbl>
            <c:dLbl>
              <c:idx val="8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D-C576-4F19-B1F3-2B3534F7D01B}"/>
                </c:ext>
              </c:extLst>
            </c:dLbl>
            <c:dLbl>
              <c:idx val="8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E-C576-4F19-B1F3-2B3534F7D01B}"/>
                </c:ext>
              </c:extLst>
            </c:dLbl>
            <c:dLbl>
              <c:idx val="8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3F-C576-4F19-B1F3-2B3534F7D01B}"/>
                </c:ext>
              </c:extLst>
            </c:dLbl>
            <c:dLbl>
              <c:idx val="9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B-D448-44BE-B368-068D5818535D}"/>
                </c:ext>
              </c:extLst>
            </c:dLbl>
            <c:dLbl>
              <c:idx val="9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1-C576-4F19-B1F3-2B3534F7D01B}"/>
                </c:ext>
              </c:extLst>
            </c:dLbl>
            <c:dLbl>
              <c:idx val="9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2-C576-4F19-B1F3-2B3534F7D01B}"/>
                </c:ext>
              </c:extLst>
            </c:dLbl>
            <c:dLbl>
              <c:idx val="9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3-C576-4F19-B1F3-2B3534F7D01B}"/>
                </c:ext>
              </c:extLst>
            </c:dLbl>
            <c:dLbl>
              <c:idx val="9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4-C576-4F19-B1F3-2B3534F7D01B}"/>
                </c:ext>
              </c:extLst>
            </c:dLbl>
            <c:dLbl>
              <c:idx val="9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5-C576-4F19-B1F3-2B3534F7D01B}"/>
                </c:ext>
              </c:extLst>
            </c:dLbl>
            <c:dLbl>
              <c:idx val="9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C-D448-44BE-B368-068D5818535D}"/>
                </c:ext>
              </c:extLst>
            </c:dLbl>
            <c:dLbl>
              <c:idx val="9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7-C576-4F19-B1F3-2B3534F7D01B}"/>
                </c:ext>
              </c:extLst>
            </c:dLbl>
            <c:dLbl>
              <c:idx val="9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8-C576-4F19-B1F3-2B3534F7D01B}"/>
                </c:ext>
              </c:extLst>
            </c:dLbl>
            <c:dLbl>
              <c:idx val="9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9-C576-4F19-B1F3-2B3534F7D01B}"/>
                </c:ext>
              </c:extLst>
            </c:dLbl>
            <c:dLbl>
              <c:idx val="10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A-C576-4F19-B1F3-2B3534F7D01B}"/>
                </c:ext>
              </c:extLst>
            </c:dLbl>
            <c:dLbl>
              <c:idx val="10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B-C576-4F19-B1F3-2B3534F7D01B}"/>
                </c:ext>
              </c:extLst>
            </c:dLbl>
            <c:dLbl>
              <c:idx val="10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D-D448-44BE-B368-068D5818535D}"/>
                </c:ext>
              </c:extLst>
            </c:dLbl>
            <c:dLbl>
              <c:idx val="10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D-C576-4F19-B1F3-2B3534F7D01B}"/>
                </c:ext>
              </c:extLst>
            </c:dLbl>
            <c:dLbl>
              <c:idx val="10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E-C576-4F19-B1F3-2B3534F7D01B}"/>
                </c:ext>
              </c:extLst>
            </c:dLbl>
            <c:dLbl>
              <c:idx val="10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4F-C576-4F19-B1F3-2B3534F7D01B}"/>
                </c:ext>
              </c:extLst>
            </c:dLbl>
            <c:dLbl>
              <c:idx val="10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0-C576-4F19-B1F3-2B3534F7D01B}"/>
                </c:ext>
              </c:extLst>
            </c:dLbl>
            <c:dLbl>
              <c:idx val="10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1-C576-4F19-B1F3-2B3534F7D01B}"/>
                </c:ext>
              </c:extLst>
            </c:dLbl>
            <c:dLbl>
              <c:idx val="10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E-D448-44BE-B368-068D5818535D}"/>
                </c:ext>
              </c:extLst>
            </c:dLbl>
            <c:dLbl>
              <c:idx val="10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3-C576-4F19-B1F3-2B3534F7D01B}"/>
                </c:ext>
              </c:extLst>
            </c:dLbl>
            <c:dLbl>
              <c:idx val="11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4-C576-4F19-B1F3-2B3534F7D01B}"/>
                </c:ext>
              </c:extLst>
            </c:dLbl>
            <c:dLbl>
              <c:idx val="11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5-C576-4F19-B1F3-2B3534F7D01B}"/>
                </c:ext>
              </c:extLst>
            </c:dLbl>
            <c:dLbl>
              <c:idx val="11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6-C576-4F19-B1F3-2B3534F7D01B}"/>
                </c:ext>
              </c:extLst>
            </c:dLbl>
            <c:dLbl>
              <c:idx val="11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7-C576-4F19-B1F3-2B3534F7D01B}"/>
                </c:ext>
              </c:extLst>
            </c:dLbl>
            <c:dLbl>
              <c:idx val="11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0F-D448-44BE-B368-068D5818535D}"/>
                </c:ext>
              </c:extLst>
            </c:dLbl>
            <c:dLbl>
              <c:idx val="11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9-C576-4F19-B1F3-2B3534F7D01B}"/>
                </c:ext>
              </c:extLst>
            </c:dLbl>
            <c:dLbl>
              <c:idx val="11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A-C576-4F19-B1F3-2B3534F7D01B}"/>
                </c:ext>
              </c:extLst>
            </c:dLbl>
            <c:dLbl>
              <c:idx val="11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B-C576-4F19-B1F3-2B3534F7D01B}"/>
                </c:ext>
              </c:extLst>
            </c:dLbl>
            <c:dLbl>
              <c:idx val="11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C-C576-4F19-B1F3-2B3534F7D01B}"/>
                </c:ext>
              </c:extLst>
            </c:dLbl>
            <c:dLbl>
              <c:idx val="11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D-C576-4F19-B1F3-2B3534F7D01B}"/>
                </c:ext>
              </c:extLst>
            </c:dLbl>
            <c:dLbl>
              <c:idx val="12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0-D448-44BE-B368-068D5818535D}"/>
                </c:ext>
              </c:extLst>
            </c:dLbl>
            <c:dLbl>
              <c:idx val="12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5F-C576-4F19-B1F3-2B3534F7D01B}"/>
                </c:ext>
              </c:extLst>
            </c:dLbl>
            <c:dLbl>
              <c:idx val="12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0-C576-4F19-B1F3-2B3534F7D01B}"/>
                </c:ext>
              </c:extLst>
            </c:dLbl>
            <c:dLbl>
              <c:idx val="12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1-C576-4F19-B1F3-2B3534F7D01B}"/>
                </c:ext>
              </c:extLst>
            </c:dLbl>
            <c:dLbl>
              <c:idx val="12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2-C576-4F19-B1F3-2B3534F7D01B}"/>
                </c:ext>
              </c:extLst>
            </c:dLbl>
            <c:dLbl>
              <c:idx val="12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3-C576-4F19-B1F3-2B3534F7D01B}"/>
                </c:ext>
              </c:extLst>
            </c:dLbl>
            <c:dLbl>
              <c:idx val="12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1-D448-44BE-B368-068D5818535D}"/>
                </c:ext>
              </c:extLst>
            </c:dLbl>
            <c:dLbl>
              <c:idx val="12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5-C576-4F19-B1F3-2B3534F7D01B}"/>
                </c:ext>
              </c:extLst>
            </c:dLbl>
            <c:dLbl>
              <c:idx val="12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6-C576-4F19-B1F3-2B3534F7D01B}"/>
                </c:ext>
              </c:extLst>
            </c:dLbl>
            <c:dLbl>
              <c:idx val="12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7-C576-4F19-B1F3-2B3534F7D01B}"/>
                </c:ext>
              </c:extLst>
            </c:dLbl>
            <c:dLbl>
              <c:idx val="13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8-C576-4F19-B1F3-2B3534F7D01B}"/>
                </c:ext>
              </c:extLst>
            </c:dLbl>
            <c:dLbl>
              <c:idx val="13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9-C576-4F19-B1F3-2B3534F7D01B}"/>
                </c:ext>
              </c:extLst>
            </c:dLbl>
            <c:dLbl>
              <c:idx val="13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2-D448-44BE-B368-068D5818535D}"/>
                </c:ext>
              </c:extLst>
            </c:dLbl>
            <c:dLbl>
              <c:idx val="13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B-C576-4F19-B1F3-2B3534F7D01B}"/>
                </c:ext>
              </c:extLst>
            </c:dLbl>
            <c:dLbl>
              <c:idx val="13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C-C576-4F19-B1F3-2B3534F7D01B}"/>
                </c:ext>
              </c:extLst>
            </c:dLbl>
            <c:dLbl>
              <c:idx val="13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D-C576-4F19-B1F3-2B3534F7D01B}"/>
                </c:ext>
              </c:extLst>
            </c:dLbl>
            <c:dLbl>
              <c:idx val="13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E-C576-4F19-B1F3-2B3534F7D01B}"/>
                </c:ext>
              </c:extLst>
            </c:dLbl>
            <c:dLbl>
              <c:idx val="13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6F-C576-4F19-B1F3-2B3534F7D01B}"/>
                </c:ext>
              </c:extLst>
            </c:dLbl>
            <c:dLbl>
              <c:idx val="13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3-D448-44BE-B368-068D5818535D}"/>
                </c:ext>
              </c:extLst>
            </c:dLbl>
            <c:dLbl>
              <c:idx val="13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1-C576-4F19-B1F3-2B3534F7D01B}"/>
                </c:ext>
              </c:extLst>
            </c:dLbl>
            <c:dLbl>
              <c:idx val="14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2-C576-4F19-B1F3-2B3534F7D01B}"/>
                </c:ext>
              </c:extLst>
            </c:dLbl>
            <c:dLbl>
              <c:idx val="141"/>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3-C576-4F19-B1F3-2B3534F7D01B}"/>
                </c:ext>
              </c:extLst>
            </c:dLbl>
            <c:dLbl>
              <c:idx val="14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4-C576-4F19-B1F3-2B3534F7D01B}"/>
                </c:ext>
              </c:extLst>
            </c:dLbl>
            <c:dLbl>
              <c:idx val="14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5-C576-4F19-B1F3-2B3534F7D01B}"/>
                </c:ext>
              </c:extLst>
            </c:dLbl>
            <c:dLbl>
              <c:idx val="14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4-D448-44BE-B368-068D5818535D}"/>
                </c:ext>
              </c:extLst>
            </c:dLbl>
            <c:dLbl>
              <c:idx val="14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7-C576-4F19-B1F3-2B3534F7D01B}"/>
                </c:ext>
              </c:extLst>
            </c:dLbl>
            <c:dLbl>
              <c:idx val="14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8-C576-4F19-B1F3-2B3534F7D01B}"/>
                </c:ext>
              </c:extLst>
            </c:dLbl>
            <c:dLbl>
              <c:idx val="14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9-C576-4F19-B1F3-2B3534F7D01B}"/>
                </c:ext>
              </c:extLst>
            </c:dLbl>
            <c:dLbl>
              <c:idx val="14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A-C576-4F19-B1F3-2B3534F7D01B}"/>
                </c:ext>
              </c:extLst>
            </c:dLbl>
            <c:dLbl>
              <c:idx val="14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B-C576-4F19-B1F3-2B3534F7D01B}"/>
                </c:ext>
              </c:extLst>
            </c:dLbl>
            <c:dLbl>
              <c:idx val="15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5-D448-44BE-B368-068D5818535D}"/>
                </c:ext>
              </c:extLst>
            </c:dLbl>
            <c:dLbl>
              <c:idx val="151"/>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D-C576-4F19-B1F3-2B3534F7D01B}"/>
                </c:ext>
              </c:extLst>
            </c:dLbl>
            <c:dLbl>
              <c:idx val="15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E-C576-4F19-B1F3-2B3534F7D01B}"/>
                </c:ext>
              </c:extLst>
            </c:dLbl>
            <c:dLbl>
              <c:idx val="15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7F-C576-4F19-B1F3-2B3534F7D01B}"/>
                </c:ext>
              </c:extLst>
            </c:dLbl>
            <c:dLbl>
              <c:idx val="15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0-C576-4F19-B1F3-2B3534F7D01B}"/>
                </c:ext>
              </c:extLst>
            </c:dLbl>
            <c:dLbl>
              <c:idx val="15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1-C576-4F19-B1F3-2B3534F7D01B}"/>
                </c:ext>
              </c:extLst>
            </c:dLbl>
            <c:dLbl>
              <c:idx val="15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6-D448-44BE-B368-068D5818535D}"/>
                </c:ext>
              </c:extLst>
            </c:dLbl>
            <c:dLbl>
              <c:idx val="15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3-C576-4F19-B1F3-2B3534F7D01B}"/>
                </c:ext>
              </c:extLst>
            </c:dLbl>
            <c:dLbl>
              <c:idx val="15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4-C576-4F19-B1F3-2B3534F7D01B}"/>
                </c:ext>
              </c:extLst>
            </c:dLbl>
            <c:dLbl>
              <c:idx val="15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5-C576-4F19-B1F3-2B3534F7D01B}"/>
                </c:ext>
              </c:extLst>
            </c:dLbl>
            <c:dLbl>
              <c:idx val="16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6-C576-4F19-B1F3-2B3534F7D01B}"/>
                </c:ext>
              </c:extLst>
            </c:dLbl>
            <c:dLbl>
              <c:idx val="161"/>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7-C576-4F19-B1F3-2B3534F7D01B}"/>
                </c:ext>
              </c:extLst>
            </c:dLbl>
            <c:dLbl>
              <c:idx val="16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7-D448-44BE-B368-068D5818535D}"/>
                </c:ext>
              </c:extLst>
            </c:dLbl>
            <c:dLbl>
              <c:idx val="16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9-C576-4F19-B1F3-2B3534F7D01B}"/>
                </c:ext>
              </c:extLst>
            </c:dLbl>
            <c:dLbl>
              <c:idx val="16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A-C576-4F19-B1F3-2B3534F7D01B}"/>
                </c:ext>
              </c:extLst>
            </c:dLbl>
            <c:dLbl>
              <c:idx val="16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B-C576-4F19-B1F3-2B3534F7D01B}"/>
                </c:ext>
              </c:extLst>
            </c:dLbl>
            <c:dLbl>
              <c:idx val="16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C-C576-4F19-B1F3-2B3534F7D01B}"/>
                </c:ext>
              </c:extLst>
            </c:dLbl>
            <c:dLbl>
              <c:idx val="16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D-C576-4F19-B1F3-2B3534F7D01B}"/>
                </c:ext>
              </c:extLst>
            </c:dLbl>
            <c:dLbl>
              <c:idx val="16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8-D448-44BE-B368-068D5818535D}"/>
                </c:ext>
              </c:extLst>
            </c:dLbl>
            <c:dLbl>
              <c:idx val="16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8F-C576-4F19-B1F3-2B3534F7D01B}"/>
                </c:ext>
              </c:extLst>
            </c:dLbl>
            <c:dLbl>
              <c:idx val="17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0-C576-4F19-B1F3-2B3534F7D01B}"/>
                </c:ext>
              </c:extLst>
            </c:dLbl>
            <c:dLbl>
              <c:idx val="171"/>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1-C576-4F19-B1F3-2B3534F7D01B}"/>
                </c:ext>
              </c:extLst>
            </c:dLbl>
            <c:dLbl>
              <c:idx val="17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2-C576-4F19-B1F3-2B3534F7D01B}"/>
                </c:ext>
              </c:extLst>
            </c:dLbl>
            <c:dLbl>
              <c:idx val="17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3-C576-4F19-B1F3-2B3534F7D01B}"/>
                </c:ext>
              </c:extLst>
            </c:dLbl>
            <c:dLbl>
              <c:idx val="17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9-D448-44BE-B368-068D5818535D}"/>
                </c:ext>
              </c:extLst>
            </c:dLbl>
            <c:dLbl>
              <c:idx val="17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5-C576-4F19-B1F3-2B3534F7D01B}"/>
                </c:ext>
              </c:extLst>
            </c:dLbl>
            <c:dLbl>
              <c:idx val="17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6-C576-4F19-B1F3-2B3534F7D01B}"/>
                </c:ext>
              </c:extLst>
            </c:dLbl>
            <c:dLbl>
              <c:idx val="17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7-C576-4F19-B1F3-2B3534F7D01B}"/>
                </c:ext>
              </c:extLst>
            </c:dLbl>
            <c:dLbl>
              <c:idx val="17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8-C576-4F19-B1F3-2B3534F7D01B}"/>
                </c:ext>
              </c:extLst>
            </c:dLbl>
            <c:dLbl>
              <c:idx val="17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9-C576-4F19-B1F3-2B3534F7D01B}"/>
                </c:ext>
              </c:extLst>
            </c:dLbl>
            <c:dLbl>
              <c:idx val="18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A-D448-44BE-B368-068D5818535D}"/>
                </c:ext>
              </c:extLst>
            </c:dLbl>
            <c:dLbl>
              <c:idx val="18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B-C576-4F19-B1F3-2B3534F7D01B}"/>
                </c:ext>
              </c:extLst>
            </c:dLbl>
            <c:dLbl>
              <c:idx val="18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C-C576-4F19-B1F3-2B3534F7D01B}"/>
                </c:ext>
              </c:extLst>
            </c:dLbl>
            <c:dLbl>
              <c:idx val="18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D-C576-4F19-B1F3-2B3534F7D01B}"/>
                </c:ext>
              </c:extLst>
            </c:dLbl>
            <c:dLbl>
              <c:idx val="18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E-C576-4F19-B1F3-2B3534F7D01B}"/>
                </c:ext>
              </c:extLst>
            </c:dLbl>
            <c:dLbl>
              <c:idx val="18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9F-C576-4F19-B1F3-2B3534F7D01B}"/>
                </c:ext>
              </c:extLst>
            </c:dLbl>
            <c:dLbl>
              <c:idx val="18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B-D448-44BE-B368-068D5818535D}"/>
                </c:ext>
              </c:extLst>
            </c:dLbl>
            <c:dLbl>
              <c:idx val="18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1-C576-4F19-B1F3-2B3534F7D01B}"/>
                </c:ext>
              </c:extLst>
            </c:dLbl>
            <c:dLbl>
              <c:idx val="18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2-C576-4F19-B1F3-2B3534F7D01B}"/>
                </c:ext>
              </c:extLst>
            </c:dLbl>
            <c:dLbl>
              <c:idx val="18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3-C576-4F19-B1F3-2B3534F7D01B}"/>
                </c:ext>
              </c:extLst>
            </c:dLbl>
            <c:dLbl>
              <c:idx val="19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4-C576-4F19-B1F3-2B3534F7D01B}"/>
                </c:ext>
              </c:extLst>
            </c:dLbl>
            <c:dLbl>
              <c:idx val="19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5-C576-4F19-B1F3-2B3534F7D01B}"/>
                </c:ext>
              </c:extLst>
            </c:dLbl>
            <c:dLbl>
              <c:idx val="19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C-D448-44BE-B368-068D5818535D}"/>
                </c:ext>
              </c:extLst>
            </c:dLbl>
            <c:dLbl>
              <c:idx val="19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7-C576-4F19-B1F3-2B3534F7D01B}"/>
                </c:ext>
              </c:extLst>
            </c:dLbl>
            <c:dLbl>
              <c:idx val="19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8-C576-4F19-B1F3-2B3534F7D01B}"/>
                </c:ext>
              </c:extLst>
            </c:dLbl>
            <c:dLbl>
              <c:idx val="19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9-C576-4F19-B1F3-2B3534F7D01B}"/>
                </c:ext>
              </c:extLst>
            </c:dLbl>
            <c:dLbl>
              <c:idx val="19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A-C576-4F19-B1F3-2B3534F7D01B}"/>
                </c:ext>
              </c:extLst>
            </c:dLbl>
            <c:dLbl>
              <c:idx val="19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B-C576-4F19-B1F3-2B3534F7D01B}"/>
                </c:ext>
              </c:extLst>
            </c:dLbl>
            <c:dLbl>
              <c:idx val="19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D-D448-44BE-B368-068D5818535D}"/>
                </c:ext>
              </c:extLst>
            </c:dLbl>
            <c:dLbl>
              <c:idx val="19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D-C576-4F19-B1F3-2B3534F7D01B}"/>
                </c:ext>
              </c:extLst>
            </c:dLbl>
            <c:dLbl>
              <c:idx val="20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E-C576-4F19-B1F3-2B3534F7D01B}"/>
                </c:ext>
              </c:extLst>
            </c:dLbl>
            <c:dLbl>
              <c:idx val="20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AF-C576-4F19-B1F3-2B3534F7D01B}"/>
                </c:ext>
              </c:extLst>
            </c:dLbl>
            <c:dLbl>
              <c:idx val="20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0-C576-4F19-B1F3-2B3534F7D01B}"/>
                </c:ext>
              </c:extLst>
            </c:dLbl>
            <c:dLbl>
              <c:idx val="20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1-C576-4F19-B1F3-2B3534F7D01B}"/>
                </c:ext>
              </c:extLst>
            </c:dLbl>
            <c:dLbl>
              <c:idx val="20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E-D448-44BE-B368-068D5818535D}"/>
                </c:ext>
              </c:extLst>
            </c:dLbl>
            <c:dLbl>
              <c:idx val="20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3-C576-4F19-B1F3-2B3534F7D01B}"/>
                </c:ext>
              </c:extLst>
            </c:dLbl>
            <c:dLbl>
              <c:idx val="20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4-C576-4F19-B1F3-2B3534F7D01B}"/>
                </c:ext>
              </c:extLst>
            </c:dLbl>
            <c:dLbl>
              <c:idx val="20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5-C576-4F19-B1F3-2B3534F7D01B}"/>
                </c:ext>
              </c:extLst>
            </c:dLbl>
            <c:dLbl>
              <c:idx val="20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6-C576-4F19-B1F3-2B3534F7D01B}"/>
                </c:ext>
              </c:extLst>
            </c:dLbl>
            <c:dLbl>
              <c:idx val="20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7-C576-4F19-B1F3-2B3534F7D01B}"/>
                </c:ext>
              </c:extLst>
            </c:dLbl>
            <c:dLbl>
              <c:idx val="21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F-D448-44BE-B368-068D5818535D}"/>
                </c:ext>
              </c:extLst>
            </c:dLbl>
            <c:dLbl>
              <c:idx val="21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9-C576-4F19-B1F3-2B3534F7D01B}"/>
                </c:ext>
              </c:extLst>
            </c:dLbl>
            <c:dLbl>
              <c:idx val="21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A-C576-4F19-B1F3-2B3534F7D01B}"/>
                </c:ext>
              </c:extLst>
            </c:dLbl>
            <c:dLbl>
              <c:idx val="21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B-C576-4F19-B1F3-2B3534F7D01B}"/>
                </c:ext>
              </c:extLst>
            </c:dLbl>
            <c:dLbl>
              <c:idx val="21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C-C576-4F19-B1F3-2B3534F7D01B}"/>
                </c:ext>
              </c:extLst>
            </c:dLbl>
            <c:dLbl>
              <c:idx val="21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D-C576-4F19-B1F3-2B3534F7D01B}"/>
                </c:ext>
              </c:extLst>
            </c:dLbl>
            <c:dLbl>
              <c:idx val="21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0-D448-44BE-B368-068D5818535D}"/>
                </c:ext>
              </c:extLst>
            </c:dLbl>
            <c:dLbl>
              <c:idx val="21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BF-C576-4F19-B1F3-2B3534F7D01B}"/>
                </c:ext>
              </c:extLst>
            </c:dLbl>
            <c:dLbl>
              <c:idx val="21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0-C576-4F19-B1F3-2B3534F7D01B}"/>
                </c:ext>
              </c:extLst>
            </c:dLbl>
            <c:dLbl>
              <c:idx val="21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1-C576-4F19-B1F3-2B3534F7D01B}"/>
                </c:ext>
              </c:extLst>
            </c:dLbl>
            <c:dLbl>
              <c:idx val="22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2-C576-4F19-B1F3-2B3534F7D01B}"/>
                </c:ext>
              </c:extLst>
            </c:dLbl>
            <c:dLbl>
              <c:idx val="22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3-C576-4F19-B1F3-2B3534F7D01B}"/>
                </c:ext>
              </c:extLst>
            </c:dLbl>
            <c:dLbl>
              <c:idx val="22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1-D448-44BE-B368-068D5818535D}"/>
                </c:ext>
              </c:extLst>
            </c:dLbl>
            <c:dLbl>
              <c:idx val="22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5-C576-4F19-B1F3-2B3534F7D01B}"/>
                </c:ext>
              </c:extLst>
            </c:dLbl>
            <c:dLbl>
              <c:idx val="22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6-C576-4F19-B1F3-2B3534F7D01B}"/>
                </c:ext>
              </c:extLst>
            </c:dLbl>
            <c:dLbl>
              <c:idx val="22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7-C576-4F19-B1F3-2B3534F7D01B}"/>
                </c:ext>
              </c:extLst>
            </c:dLbl>
            <c:dLbl>
              <c:idx val="22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8-C576-4F19-B1F3-2B3534F7D01B}"/>
                </c:ext>
              </c:extLst>
            </c:dLbl>
            <c:dLbl>
              <c:idx val="22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9-C576-4F19-B1F3-2B3534F7D01B}"/>
                </c:ext>
              </c:extLst>
            </c:dLbl>
            <c:dLbl>
              <c:idx val="22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2-D448-44BE-B368-068D5818535D}"/>
                </c:ext>
              </c:extLst>
            </c:dLbl>
            <c:dLbl>
              <c:idx val="22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B-C576-4F19-B1F3-2B3534F7D01B}"/>
                </c:ext>
              </c:extLst>
            </c:dLbl>
            <c:dLbl>
              <c:idx val="23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C-C576-4F19-B1F3-2B3534F7D01B}"/>
                </c:ext>
              </c:extLst>
            </c:dLbl>
            <c:dLbl>
              <c:idx val="23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D-C576-4F19-B1F3-2B3534F7D01B}"/>
                </c:ext>
              </c:extLst>
            </c:dLbl>
            <c:dLbl>
              <c:idx val="23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E-C576-4F19-B1F3-2B3534F7D01B}"/>
                </c:ext>
              </c:extLst>
            </c:dLbl>
            <c:dLbl>
              <c:idx val="23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CF-C576-4F19-B1F3-2B3534F7D01B}"/>
                </c:ext>
              </c:extLst>
            </c:dLbl>
            <c:dLbl>
              <c:idx val="23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3-D448-44BE-B368-068D5818535D}"/>
                </c:ext>
              </c:extLst>
            </c:dLbl>
            <c:dLbl>
              <c:idx val="23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1-C576-4F19-B1F3-2B3534F7D01B}"/>
                </c:ext>
              </c:extLst>
            </c:dLbl>
            <c:dLbl>
              <c:idx val="23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2-C576-4F19-B1F3-2B3534F7D01B}"/>
                </c:ext>
              </c:extLst>
            </c:dLbl>
            <c:dLbl>
              <c:idx val="23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3-C576-4F19-B1F3-2B3534F7D01B}"/>
                </c:ext>
              </c:extLst>
            </c:dLbl>
            <c:dLbl>
              <c:idx val="23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4-C576-4F19-B1F3-2B3534F7D01B}"/>
                </c:ext>
              </c:extLst>
            </c:dLbl>
            <c:dLbl>
              <c:idx val="23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5-C576-4F19-B1F3-2B3534F7D01B}"/>
                </c:ext>
              </c:extLst>
            </c:dLbl>
            <c:dLbl>
              <c:idx val="24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4-D448-44BE-B368-068D5818535D}"/>
                </c:ext>
              </c:extLst>
            </c:dLbl>
            <c:dLbl>
              <c:idx val="24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7-C576-4F19-B1F3-2B3534F7D01B}"/>
                </c:ext>
              </c:extLst>
            </c:dLbl>
            <c:dLbl>
              <c:idx val="24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8-C576-4F19-B1F3-2B3534F7D01B}"/>
                </c:ext>
              </c:extLst>
            </c:dLbl>
            <c:dLbl>
              <c:idx val="24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9-C576-4F19-B1F3-2B3534F7D01B}"/>
                </c:ext>
              </c:extLst>
            </c:dLbl>
            <c:dLbl>
              <c:idx val="24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A-C576-4F19-B1F3-2B3534F7D01B}"/>
                </c:ext>
              </c:extLst>
            </c:dLbl>
            <c:dLbl>
              <c:idx val="24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B-C576-4F19-B1F3-2B3534F7D01B}"/>
                </c:ext>
              </c:extLst>
            </c:dLbl>
            <c:dLbl>
              <c:idx val="24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5-D448-44BE-B368-068D5818535D}"/>
                </c:ext>
              </c:extLst>
            </c:dLbl>
            <c:dLbl>
              <c:idx val="24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D-C576-4F19-B1F3-2B3534F7D01B}"/>
                </c:ext>
              </c:extLst>
            </c:dLbl>
            <c:dLbl>
              <c:idx val="24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E-C576-4F19-B1F3-2B3534F7D01B}"/>
                </c:ext>
              </c:extLst>
            </c:dLbl>
            <c:dLbl>
              <c:idx val="24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DF-C576-4F19-B1F3-2B3534F7D01B}"/>
                </c:ext>
              </c:extLst>
            </c:dLbl>
            <c:dLbl>
              <c:idx val="25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E0-C576-4F19-B1F3-2B3534F7D01B}"/>
                </c:ext>
              </c:extLst>
            </c:dLbl>
            <c:dLbl>
              <c:idx val="25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4E1-C576-4F19-B1F3-2B3534F7D01B}"/>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'Identificación Riesgo y Control'!$T$4:$T$1047</c:f>
              <c:numCache>
                <c:formatCode>General</c:formatCode>
                <c:ptCount val="252"/>
                <c:pt idx="0">
                  <c:v>4</c:v>
                </c:pt>
                <c:pt idx="6">
                  <c:v>4</c:v>
                </c:pt>
                <c:pt idx="12">
                  <c:v>4</c:v>
                </c:pt>
                <c:pt idx="18">
                  <c:v>4</c:v>
                </c:pt>
                <c:pt idx="24">
                  <c:v>4</c:v>
                </c:pt>
                <c:pt idx="30">
                  <c:v>4</c:v>
                </c:pt>
                <c:pt idx="36">
                  <c:v>4</c:v>
                </c:pt>
                <c:pt idx="42">
                  <c:v>3</c:v>
                </c:pt>
                <c:pt idx="48">
                  <c:v>4</c:v>
                </c:pt>
                <c:pt idx="54">
                  <c:v>2</c:v>
                </c:pt>
                <c:pt idx="60">
                  <c:v>2</c:v>
                </c:pt>
                <c:pt idx="66">
                  <c:v>2</c:v>
                </c:pt>
                <c:pt idx="72">
                  <c:v>3</c:v>
                </c:pt>
                <c:pt idx="78">
                  <c:v>4</c:v>
                </c:pt>
                <c:pt idx="84">
                  <c:v>4</c:v>
                </c:pt>
                <c:pt idx="90">
                  <c:v>4</c:v>
                </c:pt>
                <c:pt idx="96">
                  <c:v>4</c:v>
                </c:pt>
                <c:pt idx="102">
                  <c:v>4</c:v>
                </c:pt>
                <c:pt idx="108">
                  <c:v>4</c:v>
                </c:pt>
                <c:pt idx="114">
                  <c:v>4</c:v>
                </c:pt>
                <c:pt idx="120">
                  <c:v>3</c:v>
                </c:pt>
                <c:pt idx="126">
                  <c:v>4</c:v>
                </c:pt>
                <c:pt idx="132">
                  <c:v>4</c:v>
                </c:pt>
                <c:pt idx="138">
                  <c:v>3</c:v>
                </c:pt>
                <c:pt idx="144">
                  <c:v>4</c:v>
                </c:pt>
                <c:pt idx="150">
                  <c:v>4</c:v>
                </c:pt>
                <c:pt idx="156">
                  <c:v>4</c:v>
                </c:pt>
                <c:pt idx="162">
                  <c:v>4</c:v>
                </c:pt>
                <c:pt idx="168">
                  <c:v>4</c:v>
                </c:pt>
                <c:pt idx="174">
                  <c:v>4</c:v>
                </c:pt>
                <c:pt idx="180">
                  <c:v>0</c:v>
                </c:pt>
                <c:pt idx="186">
                  <c:v>4</c:v>
                </c:pt>
                <c:pt idx="192">
                  <c:v>4</c:v>
                </c:pt>
                <c:pt idx="198">
                  <c:v>3</c:v>
                </c:pt>
                <c:pt idx="204">
                  <c:v>3</c:v>
                </c:pt>
                <c:pt idx="210">
                  <c:v>3</c:v>
                </c:pt>
                <c:pt idx="216">
                  <c:v>2</c:v>
                </c:pt>
                <c:pt idx="222">
                  <c:v>4</c:v>
                </c:pt>
                <c:pt idx="228">
                  <c:v>4</c:v>
                </c:pt>
                <c:pt idx="234">
                  <c:v>3</c:v>
                </c:pt>
                <c:pt idx="240">
                  <c:v>3</c:v>
                </c:pt>
                <c:pt idx="246">
                  <c:v>4</c:v>
                </c:pt>
              </c:numCache>
            </c:numRef>
          </c:xVal>
          <c:yVal>
            <c:numRef>
              <c:f>'Identificación Riesgo y Control'!$V$4:$V$1047</c:f>
              <c:numCache>
                <c:formatCode>General</c:formatCode>
                <c:ptCount val="252"/>
                <c:pt idx="0">
                  <c:v>3</c:v>
                </c:pt>
                <c:pt idx="6">
                  <c:v>3</c:v>
                </c:pt>
                <c:pt idx="12">
                  <c:v>3</c:v>
                </c:pt>
                <c:pt idx="18">
                  <c:v>4</c:v>
                </c:pt>
                <c:pt idx="24">
                  <c:v>4</c:v>
                </c:pt>
                <c:pt idx="30">
                  <c:v>4</c:v>
                </c:pt>
                <c:pt idx="36">
                  <c:v>4</c:v>
                </c:pt>
                <c:pt idx="42">
                  <c:v>3</c:v>
                </c:pt>
                <c:pt idx="48">
                  <c:v>3</c:v>
                </c:pt>
                <c:pt idx="54">
                  <c:v>3</c:v>
                </c:pt>
                <c:pt idx="60">
                  <c:v>3</c:v>
                </c:pt>
                <c:pt idx="66">
                  <c:v>4</c:v>
                </c:pt>
                <c:pt idx="72">
                  <c:v>2</c:v>
                </c:pt>
                <c:pt idx="78">
                  <c:v>4</c:v>
                </c:pt>
                <c:pt idx="84">
                  <c:v>4</c:v>
                </c:pt>
                <c:pt idx="90">
                  <c:v>3</c:v>
                </c:pt>
                <c:pt idx="96">
                  <c:v>2</c:v>
                </c:pt>
                <c:pt idx="102">
                  <c:v>2</c:v>
                </c:pt>
                <c:pt idx="108">
                  <c:v>3</c:v>
                </c:pt>
                <c:pt idx="114">
                  <c:v>4</c:v>
                </c:pt>
                <c:pt idx="120">
                  <c:v>3</c:v>
                </c:pt>
                <c:pt idx="126">
                  <c:v>4</c:v>
                </c:pt>
                <c:pt idx="132">
                  <c:v>3</c:v>
                </c:pt>
                <c:pt idx="138">
                  <c:v>3</c:v>
                </c:pt>
                <c:pt idx="144">
                  <c:v>3</c:v>
                </c:pt>
                <c:pt idx="150">
                  <c:v>3</c:v>
                </c:pt>
                <c:pt idx="156">
                  <c:v>3</c:v>
                </c:pt>
                <c:pt idx="162">
                  <c:v>2</c:v>
                </c:pt>
                <c:pt idx="168">
                  <c:v>3</c:v>
                </c:pt>
                <c:pt idx="174">
                  <c:v>2</c:v>
                </c:pt>
                <c:pt idx="180">
                  <c:v>2</c:v>
                </c:pt>
                <c:pt idx="186">
                  <c:v>3</c:v>
                </c:pt>
                <c:pt idx="192">
                  <c:v>4</c:v>
                </c:pt>
                <c:pt idx="198">
                  <c:v>2</c:v>
                </c:pt>
                <c:pt idx="204">
                  <c:v>2</c:v>
                </c:pt>
                <c:pt idx="210">
                  <c:v>3</c:v>
                </c:pt>
                <c:pt idx="216">
                  <c:v>2</c:v>
                </c:pt>
                <c:pt idx="222">
                  <c:v>3</c:v>
                </c:pt>
                <c:pt idx="228">
                  <c:v>4</c:v>
                </c:pt>
                <c:pt idx="234">
                  <c:v>3</c:v>
                </c:pt>
                <c:pt idx="240">
                  <c:v>2</c:v>
                </c:pt>
                <c:pt idx="246">
                  <c:v>4</c:v>
                </c:pt>
              </c:numCache>
            </c:numRef>
          </c:yVal>
          <c:smooth val="0"/>
          <c:extLst>
            <c:ext xmlns:c15="http://schemas.microsoft.com/office/drawing/2012/chart" uri="{02D57815-91ED-43cb-92C2-25804820EDAC}">
              <c15:datalabelsRange>
                <c15:f>'Identificación Riesgo y Control'!$O$4:$O$1047</c15:f>
              </c15:datalabelsRange>
            </c:ext>
            <c:ext xmlns:c16="http://schemas.microsoft.com/office/drawing/2014/chart" uri="{C3380CC4-5D6E-409C-BE32-E72D297353CC}">
              <c16:uniqueId val="{000007CA-C576-4F19-B1F3-2B3534F7D01B}"/>
            </c:ext>
          </c:extLst>
        </c:ser>
        <c:dLbls>
          <c:showLegendKey val="0"/>
          <c:showVal val="1"/>
          <c:showCatName val="0"/>
          <c:showSerName val="0"/>
          <c:showPercent val="0"/>
          <c:showBubbleSize val="0"/>
        </c:dLbls>
        <c:axId val="202494608"/>
        <c:axId val="202495392"/>
      </c:scatterChart>
      <c:valAx>
        <c:axId val="202494608"/>
        <c:scaling>
          <c:orientation val="minMax"/>
          <c:max val="5.5"/>
          <c:min val="0"/>
        </c:scaling>
        <c:delete val="0"/>
        <c:axPos val="b"/>
        <c:majorGridlines>
          <c:spPr>
            <a:ln w="9525" cap="flat" cmpd="sng" algn="ctr">
              <a:noFill/>
              <a:round/>
            </a:ln>
            <a:effectLst/>
          </c:spPr>
        </c:majorGridlines>
        <c:minorGridlines>
          <c:spPr>
            <a:ln w="9525" cap="flat" cmpd="sng" algn="ctr">
              <a:noFill/>
              <a:round/>
            </a:ln>
            <a:effectLst/>
          </c:spPr>
        </c:minorGridlines>
        <c:title>
          <c:tx>
            <c:strRef>
              <c:f>Colorimetría!$D$1</c:f>
              <c:strCache>
                <c:ptCount val="1"/>
                <c:pt idx="0">
                  <c:v>IMPACTO</c:v>
                </c:pt>
              </c:strCache>
            </c:strRef>
          </c:tx>
          <c:layout>
            <c:manualLayout>
              <c:xMode val="edge"/>
              <c:yMode val="edge"/>
              <c:x val="0.46326500121035619"/>
              <c:y val="0.9400693663292089"/>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CO"/>
            </a:p>
          </c:txPr>
        </c:title>
        <c:numFmt formatCode="#,##0_);\(#,##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s-CO"/>
          </a:p>
        </c:txPr>
        <c:crossAx val="202495392"/>
        <c:crossesAt val="0"/>
        <c:crossBetween val="midCat"/>
        <c:majorUnit val="1"/>
      </c:valAx>
      <c:valAx>
        <c:axId val="202495392"/>
        <c:scaling>
          <c:orientation val="minMax"/>
          <c:max val="5.5"/>
          <c:min val="0"/>
        </c:scaling>
        <c:delete val="0"/>
        <c:axPos val="l"/>
        <c:title>
          <c:tx>
            <c:strRef>
              <c:f>Colorimetría!$A$4</c:f>
              <c:strCache>
                <c:ptCount val="1"/>
                <c:pt idx="0">
                  <c:v>PROBABILIDAD</c:v>
                </c:pt>
              </c:strCache>
            </c:strRef>
          </c:tx>
          <c:layout>
            <c:manualLayout>
              <c:xMode val="edge"/>
              <c:yMode val="edge"/>
              <c:x val="1.5120782472697998E-2"/>
              <c:y val="0.37072551242378748"/>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C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s-CO"/>
          </a:p>
        </c:txPr>
        <c:crossAx val="202494608"/>
        <c:crossesAt val="0"/>
        <c:crossBetween val="midCat"/>
        <c:majorUnit val="1"/>
        <c:minorUnit val="1"/>
      </c:valAx>
      <c:spPr>
        <a:gradFill flip="none" rotWithShape="1">
          <a:gsLst>
            <a:gs pos="0">
              <a:srgbClr val="FF0000"/>
            </a:gs>
            <a:gs pos="37000">
              <a:srgbClr val="FFC000"/>
            </a:gs>
            <a:gs pos="55000">
              <a:srgbClr val="FFE000"/>
            </a:gs>
            <a:gs pos="100000">
              <a:srgbClr val="00B050"/>
            </a:gs>
          </a:gsLst>
          <a:lin ang="8100000" scaled="1"/>
          <a:tileRect/>
        </a:gradFill>
        <a:ln w="25400">
          <a:noFill/>
        </a:ln>
        <a:effectLst/>
      </c:spPr>
    </c:plotArea>
    <c:plotVisOnly val="1"/>
    <c:dispBlanksAs val="gap"/>
    <c:showDLblsOverMax val="0"/>
  </c:chart>
  <c:txPr>
    <a:bodyPr/>
    <a:lstStyle/>
    <a:p>
      <a:pPr>
        <a:defRPr/>
      </a:pPr>
      <a:endParaRPr lang="es-CO"/>
    </a:p>
  </c:tx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s-CO" sz="1600" b="1"/>
              <a:t>RIESGO RESIDUAL (con</a:t>
            </a:r>
            <a:r>
              <a:rPr lang="es-CO" sz="1600" b="1" baseline="0"/>
              <a:t> Controles)</a:t>
            </a:r>
            <a:endParaRPr lang="es-CO" sz="1600" b="1"/>
          </a:p>
        </c:rich>
      </c:tx>
      <c:overlay val="0"/>
      <c:spPr>
        <a:noFill/>
        <a:ln>
          <a:noFill/>
        </a:ln>
        <a:effectLst/>
      </c:spPr>
    </c:title>
    <c:autoTitleDeleted val="0"/>
    <c:plotArea>
      <c:layout>
        <c:manualLayout>
          <c:layoutTarget val="inner"/>
          <c:xMode val="edge"/>
          <c:yMode val="edge"/>
          <c:x val="0.15640597825006022"/>
          <c:y val="7.3591253678307877E-2"/>
          <c:w val="0.8257226518042815"/>
          <c:h val="0.78473550181227347"/>
        </c:manualLayout>
      </c:layout>
      <c:scatterChart>
        <c:scatterStyle val="lineMarker"/>
        <c:varyColors val="0"/>
        <c:ser>
          <c:idx val="0"/>
          <c:order val="0"/>
          <c:spPr>
            <a:ln w="19050">
              <a:noFill/>
            </a:ln>
          </c:spPr>
          <c:marker>
            <c:symbol val="circle"/>
            <c:size val="5"/>
            <c:spPr>
              <a:solidFill>
                <a:schemeClr val="accent1"/>
              </a:solidFill>
              <a:ln w="9525">
                <a:solidFill>
                  <a:schemeClr val="accent1"/>
                </a:solidFill>
              </a:ln>
              <a:effectLst/>
            </c:spPr>
          </c:marker>
          <c:dLbls>
            <c:dLbl>
              <c:idx val="0"/>
              <c:layout>
                <c:manualLayout>
                  <c:x val="0"/>
                  <c:y val="1.5976332105312963E-2"/>
                </c:manualLayout>
              </c:layout>
              <c:tx>
                <c:rich>
                  <a:bodyPr/>
                  <a:lstStyle/>
                  <a:p>
                    <a:fld id="{744A9831-BFE7-4E61-9146-CABD3B50B57F}" type="CELLRANGE">
                      <a:rPr lang="en-US"/>
                      <a:pPr/>
                      <a:t>[CELLRANGE]</a:t>
                    </a:fld>
                    <a:endParaRPr lang="es-CO"/>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0-47E3-4DD6-8AB8-07D086A1EC69}"/>
                </c:ext>
              </c:extLst>
            </c:dLbl>
            <c:dLbl>
              <c:idx val="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1-47E3-4DD6-8AB8-07D086A1EC69}"/>
                </c:ext>
              </c:extLst>
            </c:dLbl>
            <c:dLbl>
              <c:idx val="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2-47E3-4DD6-8AB8-07D086A1EC69}"/>
                </c:ext>
              </c:extLst>
            </c:dLbl>
            <c:dLbl>
              <c:idx val="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3-47E3-4DD6-8AB8-07D086A1EC69}"/>
                </c:ext>
              </c:extLst>
            </c:dLbl>
            <c:dLbl>
              <c:idx val="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4-47E3-4DD6-8AB8-07D086A1EC69}"/>
                </c:ext>
              </c:extLst>
            </c:dLbl>
            <c:dLbl>
              <c:idx val="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5-47E3-4DD6-8AB8-07D086A1EC69}"/>
                </c:ext>
              </c:extLst>
            </c:dLbl>
            <c:dLbl>
              <c:idx val="6"/>
              <c:layout>
                <c:manualLayout>
                  <c:x val="1.4537129775361281E-2"/>
                  <c:y val="5.3254440351043209E-3"/>
                </c:manualLayout>
              </c:layout>
              <c:tx>
                <c:rich>
                  <a:bodyPr/>
                  <a:lstStyle/>
                  <a:p>
                    <a:fld id="{AB44A5C0-AE7A-4336-9CD4-6098F46BAAF5}" type="CELLRANGE">
                      <a:rPr lang="en-US"/>
                      <a:pPr/>
                      <a:t>[CELLRANGE]</a:t>
                    </a:fld>
                    <a:endParaRPr lang="es-CO"/>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06-47E3-4DD6-8AB8-07D086A1EC69}"/>
                </c:ext>
              </c:extLst>
            </c:dLbl>
            <c:dLbl>
              <c:idx val="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7-47E3-4DD6-8AB8-07D086A1EC69}"/>
                </c:ext>
              </c:extLst>
            </c:dLbl>
            <c:dLbl>
              <c:idx val="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8-47E3-4DD6-8AB8-07D086A1EC69}"/>
                </c:ext>
              </c:extLst>
            </c:dLbl>
            <c:dLbl>
              <c:idx val="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9-47E3-4DD6-8AB8-07D086A1EC69}"/>
                </c:ext>
              </c:extLst>
            </c:dLbl>
            <c:dLbl>
              <c:idx val="1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A-47E3-4DD6-8AB8-07D086A1EC69}"/>
                </c:ext>
              </c:extLst>
            </c:dLbl>
            <c:dLbl>
              <c:idx val="1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B-47E3-4DD6-8AB8-07D086A1EC69}"/>
                </c:ext>
              </c:extLst>
            </c:dLbl>
            <c:dLbl>
              <c:idx val="1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0C-47E3-4DD6-8AB8-07D086A1EC69}"/>
                </c:ext>
              </c:extLst>
            </c:dLbl>
            <c:dLbl>
              <c:idx val="1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D-47E3-4DD6-8AB8-07D086A1EC69}"/>
                </c:ext>
              </c:extLst>
            </c:dLbl>
            <c:dLbl>
              <c:idx val="1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E-47E3-4DD6-8AB8-07D086A1EC69}"/>
                </c:ext>
              </c:extLst>
            </c:dLbl>
            <c:dLbl>
              <c:idx val="1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0F-47E3-4DD6-8AB8-07D086A1EC69}"/>
                </c:ext>
              </c:extLst>
            </c:dLbl>
            <c:dLbl>
              <c:idx val="1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0-47E3-4DD6-8AB8-07D086A1EC69}"/>
                </c:ext>
              </c:extLst>
            </c:dLbl>
            <c:dLbl>
              <c:idx val="1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1-47E3-4DD6-8AB8-07D086A1EC69}"/>
                </c:ext>
              </c:extLst>
            </c:dLbl>
            <c:dLbl>
              <c:idx val="1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2-47E3-4DD6-8AB8-07D086A1EC69}"/>
                </c:ext>
              </c:extLst>
            </c:dLbl>
            <c:dLbl>
              <c:idx val="1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3-47E3-4DD6-8AB8-07D086A1EC69}"/>
                </c:ext>
              </c:extLst>
            </c:dLbl>
            <c:dLbl>
              <c:idx val="2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4-47E3-4DD6-8AB8-07D086A1EC69}"/>
                </c:ext>
              </c:extLst>
            </c:dLbl>
            <c:dLbl>
              <c:idx val="2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5-47E3-4DD6-8AB8-07D086A1EC69}"/>
                </c:ext>
              </c:extLst>
            </c:dLbl>
            <c:dLbl>
              <c:idx val="2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6-47E3-4DD6-8AB8-07D086A1EC69}"/>
                </c:ext>
              </c:extLst>
            </c:dLbl>
            <c:dLbl>
              <c:idx val="2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7-47E3-4DD6-8AB8-07D086A1EC69}"/>
                </c:ext>
              </c:extLst>
            </c:dLbl>
            <c:dLbl>
              <c:idx val="24"/>
              <c:layout>
                <c:manualLayout>
                  <c:x val="0"/>
                  <c:y val="-2.6627220175521604E-2"/>
                </c:manualLayout>
              </c:layout>
              <c:tx>
                <c:rich>
                  <a:bodyPr/>
                  <a:lstStyle/>
                  <a:p>
                    <a:fld id="{EF2024BB-66DE-49E5-96C6-6BD35F576AC9}" type="CELLRANGE">
                      <a:rPr lang="en-US"/>
                      <a:pPr/>
                      <a:t>[CELLRANGE]</a:t>
                    </a:fld>
                    <a:endParaRPr lang="es-CO"/>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18-47E3-4DD6-8AB8-07D086A1EC69}"/>
                </c:ext>
              </c:extLst>
            </c:dLbl>
            <c:dLbl>
              <c:idx val="2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9-47E3-4DD6-8AB8-07D086A1EC69}"/>
                </c:ext>
              </c:extLst>
            </c:dLbl>
            <c:dLbl>
              <c:idx val="2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A-47E3-4DD6-8AB8-07D086A1EC69}"/>
                </c:ext>
              </c:extLst>
            </c:dLbl>
            <c:dLbl>
              <c:idx val="2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B-47E3-4DD6-8AB8-07D086A1EC69}"/>
                </c:ext>
              </c:extLst>
            </c:dLbl>
            <c:dLbl>
              <c:idx val="2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C-47E3-4DD6-8AB8-07D086A1EC69}"/>
                </c:ext>
              </c:extLst>
            </c:dLbl>
            <c:dLbl>
              <c:idx val="2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D-47E3-4DD6-8AB8-07D086A1EC69}"/>
                </c:ext>
              </c:extLst>
            </c:dLbl>
            <c:dLbl>
              <c:idx val="3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1E-47E3-4DD6-8AB8-07D086A1EC69}"/>
                </c:ext>
              </c:extLst>
            </c:dLbl>
            <c:dLbl>
              <c:idx val="3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1F-47E3-4DD6-8AB8-07D086A1EC69}"/>
                </c:ext>
              </c:extLst>
            </c:dLbl>
            <c:dLbl>
              <c:idx val="3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0-47E3-4DD6-8AB8-07D086A1EC69}"/>
                </c:ext>
              </c:extLst>
            </c:dLbl>
            <c:dLbl>
              <c:idx val="3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1-47E3-4DD6-8AB8-07D086A1EC69}"/>
                </c:ext>
              </c:extLst>
            </c:dLbl>
            <c:dLbl>
              <c:idx val="3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2-47E3-4DD6-8AB8-07D086A1EC69}"/>
                </c:ext>
              </c:extLst>
            </c:dLbl>
            <c:dLbl>
              <c:idx val="3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3-47E3-4DD6-8AB8-07D086A1EC69}"/>
                </c:ext>
              </c:extLst>
            </c:dLbl>
            <c:dLbl>
              <c:idx val="36"/>
              <c:layout>
                <c:manualLayout>
                  <c:x val="0"/>
                  <c:y val="2.8402368187223043E-2"/>
                </c:manualLayout>
              </c:layout>
              <c:tx>
                <c:rich>
                  <a:bodyPr/>
                  <a:lstStyle/>
                  <a:p>
                    <a:fld id="{A338E326-B532-41EB-A4D3-C25A359FB256}" type="CELLRANGE">
                      <a:rPr lang="en-US"/>
                      <a:pPr/>
                      <a:t>[CELLRANGE]</a:t>
                    </a:fld>
                    <a:endParaRPr lang="es-CO"/>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24-47E3-4DD6-8AB8-07D086A1EC69}"/>
                </c:ext>
              </c:extLst>
            </c:dLbl>
            <c:dLbl>
              <c:idx val="3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5-47E3-4DD6-8AB8-07D086A1EC69}"/>
                </c:ext>
              </c:extLst>
            </c:dLbl>
            <c:dLbl>
              <c:idx val="3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6-47E3-4DD6-8AB8-07D086A1EC69}"/>
                </c:ext>
              </c:extLst>
            </c:dLbl>
            <c:dLbl>
              <c:idx val="3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7-47E3-4DD6-8AB8-07D086A1EC69}"/>
                </c:ext>
              </c:extLst>
            </c:dLbl>
            <c:dLbl>
              <c:idx val="4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8-47E3-4DD6-8AB8-07D086A1EC69}"/>
                </c:ext>
              </c:extLst>
            </c:dLbl>
            <c:dLbl>
              <c:idx val="4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9-47E3-4DD6-8AB8-07D086A1EC69}"/>
                </c:ext>
              </c:extLst>
            </c:dLbl>
            <c:dLbl>
              <c:idx val="4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2A-47E3-4DD6-8AB8-07D086A1EC69}"/>
                </c:ext>
              </c:extLst>
            </c:dLbl>
            <c:dLbl>
              <c:idx val="4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B-47E3-4DD6-8AB8-07D086A1EC69}"/>
                </c:ext>
              </c:extLst>
            </c:dLbl>
            <c:dLbl>
              <c:idx val="4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C-47E3-4DD6-8AB8-07D086A1EC69}"/>
                </c:ext>
              </c:extLst>
            </c:dLbl>
            <c:dLbl>
              <c:idx val="4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D-47E3-4DD6-8AB8-07D086A1EC69}"/>
                </c:ext>
              </c:extLst>
            </c:dLbl>
            <c:dLbl>
              <c:idx val="4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E-47E3-4DD6-8AB8-07D086A1EC69}"/>
                </c:ext>
              </c:extLst>
            </c:dLbl>
            <c:dLbl>
              <c:idx val="4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2F-47E3-4DD6-8AB8-07D086A1EC69}"/>
                </c:ext>
              </c:extLst>
            </c:dLbl>
            <c:dLbl>
              <c:idx val="4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30-47E3-4DD6-8AB8-07D086A1EC69}"/>
                </c:ext>
              </c:extLst>
            </c:dLbl>
            <c:dLbl>
              <c:idx val="4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1-47E3-4DD6-8AB8-07D086A1EC69}"/>
                </c:ext>
              </c:extLst>
            </c:dLbl>
            <c:dLbl>
              <c:idx val="5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2-47E3-4DD6-8AB8-07D086A1EC69}"/>
                </c:ext>
              </c:extLst>
            </c:dLbl>
            <c:dLbl>
              <c:idx val="5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3-47E3-4DD6-8AB8-07D086A1EC69}"/>
                </c:ext>
              </c:extLst>
            </c:dLbl>
            <c:dLbl>
              <c:idx val="5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4-47E3-4DD6-8AB8-07D086A1EC69}"/>
                </c:ext>
              </c:extLst>
            </c:dLbl>
            <c:dLbl>
              <c:idx val="5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5-47E3-4DD6-8AB8-07D086A1EC69}"/>
                </c:ext>
              </c:extLst>
            </c:dLbl>
            <c:dLbl>
              <c:idx val="5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36-47E3-4DD6-8AB8-07D086A1EC69}"/>
                </c:ext>
              </c:extLst>
            </c:dLbl>
            <c:dLbl>
              <c:idx val="5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7-47E3-4DD6-8AB8-07D086A1EC69}"/>
                </c:ext>
              </c:extLst>
            </c:dLbl>
            <c:dLbl>
              <c:idx val="5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8-47E3-4DD6-8AB8-07D086A1EC69}"/>
                </c:ext>
              </c:extLst>
            </c:dLbl>
            <c:dLbl>
              <c:idx val="5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9-47E3-4DD6-8AB8-07D086A1EC69}"/>
                </c:ext>
              </c:extLst>
            </c:dLbl>
            <c:dLbl>
              <c:idx val="5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A-47E3-4DD6-8AB8-07D086A1EC69}"/>
                </c:ext>
              </c:extLst>
            </c:dLbl>
            <c:dLbl>
              <c:idx val="5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B-47E3-4DD6-8AB8-07D086A1EC69}"/>
                </c:ext>
              </c:extLst>
            </c:dLbl>
            <c:dLbl>
              <c:idx val="6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3C-47E3-4DD6-8AB8-07D086A1EC69}"/>
                </c:ext>
              </c:extLst>
            </c:dLbl>
            <c:dLbl>
              <c:idx val="6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D-47E3-4DD6-8AB8-07D086A1EC69}"/>
                </c:ext>
              </c:extLst>
            </c:dLbl>
            <c:dLbl>
              <c:idx val="6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E-47E3-4DD6-8AB8-07D086A1EC69}"/>
                </c:ext>
              </c:extLst>
            </c:dLbl>
            <c:dLbl>
              <c:idx val="6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3F-47E3-4DD6-8AB8-07D086A1EC69}"/>
                </c:ext>
              </c:extLst>
            </c:dLbl>
            <c:dLbl>
              <c:idx val="6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0-47E3-4DD6-8AB8-07D086A1EC69}"/>
                </c:ext>
              </c:extLst>
            </c:dLbl>
            <c:dLbl>
              <c:idx val="6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1-47E3-4DD6-8AB8-07D086A1EC69}"/>
                </c:ext>
              </c:extLst>
            </c:dLbl>
            <c:dLbl>
              <c:idx val="6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42-47E3-4DD6-8AB8-07D086A1EC69}"/>
                </c:ext>
              </c:extLst>
            </c:dLbl>
            <c:dLbl>
              <c:idx val="6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3-47E3-4DD6-8AB8-07D086A1EC69}"/>
                </c:ext>
              </c:extLst>
            </c:dLbl>
            <c:dLbl>
              <c:idx val="6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4-47E3-4DD6-8AB8-07D086A1EC69}"/>
                </c:ext>
              </c:extLst>
            </c:dLbl>
            <c:dLbl>
              <c:idx val="6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5-47E3-4DD6-8AB8-07D086A1EC69}"/>
                </c:ext>
              </c:extLst>
            </c:dLbl>
            <c:dLbl>
              <c:idx val="7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6-47E3-4DD6-8AB8-07D086A1EC69}"/>
                </c:ext>
              </c:extLst>
            </c:dLbl>
            <c:dLbl>
              <c:idx val="7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7-47E3-4DD6-8AB8-07D086A1EC69}"/>
                </c:ext>
              </c:extLst>
            </c:dLbl>
            <c:dLbl>
              <c:idx val="7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48-47E3-4DD6-8AB8-07D086A1EC69}"/>
                </c:ext>
              </c:extLst>
            </c:dLbl>
            <c:dLbl>
              <c:idx val="7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9-47E3-4DD6-8AB8-07D086A1EC69}"/>
                </c:ext>
              </c:extLst>
            </c:dLbl>
            <c:dLbl>
              <c:idx val="7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A-47E3-4DD6-8AB8-07D086A1EC69}"/>
                </c:ext>
              </c:extLst>
            </c:dLbl>
            <c:dLbl>
              <c:idx val="7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B-47E3-4DD6-8AB8-07D086A1EC69}"/>
                </c:ext>
              </c:extLst>
            </c:dLbl>
            <c:dLbl>
              <c:idx val="7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C-47E3-4DD6-8AB8-07D086A1EC69}"/>
                </c:ext>
              </c:extLst>
            </c:dLbl>
            <c:dLbl>
              <c:idx val="7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D-47E3-4DD6-8AB8-07D086A1EC69}"/>
                </c:ext>
              </c:extLst>
            </c:dLbl>
            <c:dLbl>
              <c:idx val="7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4E-47E3-4DD6-8AB8-07D086A1EC69}"/>
                </c:ext>
              </c:extLst>
            </c:dLbl>
            <c:dLbl>
              <c:idx val="7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4F-47E3-4DD6-8AB8-07D086A1EC69}"/>
                </c:ext>
              </c:extLst>
            </c:dLbl>
            <c:dLbl>
              <c:idx val="8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0-47E3-4DD6-8AB8-07D086A1EC69}"/>
                </c:ext>
              </c:extLst>
            </c:dLbl>
            <c:dLbl>
              <c:idx val="8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1-47E3-4DD6-8AB8-07D086A1EC69}"/>
                </c:ext>
              </c:extLst>
            </c:dLbl>
            <c:dLbl>
              <c:idx val="8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2-47E3-4DD6-8AB8-07D086A1EC69}"/>
                </c:ext>
              </c:extLst>
            </c:dLbl>
            <c:dLbl>
              <c:idx val="8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3-47E3-4DD6-8AB8-07D086A1EC69}"/>
                </c:ext>
              </c:extLst>
            </c:dLbl>
            <c:dLbl>
              <c:idx val="8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54-47E3-4DD6-8AB8-07D086A1EC69}"/>
                </c:ext>
              </c:extLst>
            </c:dLbl>
            <c:dLbl>
              <c:idx val="8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5-47E3-4DD6-8AB8-07D086A1EC69}"/>
                </c:ext>
              </c:extLst>
            </c:dLbl>
            <c:dLbl>
              <c:idx val="8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6-47E3-4DD6-8AB8-07D086A1EC69}"/>
                </c:ext>
              </c:extLst>
            </c:dLbl>
            <c:dLbl>
              <c:idx val="8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7-47E3-4DD6-8AB8-07D086A1EC69}"/>
                </c:ext>
              </c:extLst>
            </c:dLbl>
            <c:dLbl>
              <c:idx val="8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8-47E3-4DD6-8AB8-07D086A1EC69}"/>
                </c:ext>
              </c:extLst>
            </c:dLbl>
            <c:dLbl>
              <c:idx val="8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9-47E3-4DD6-8AB8-07D086A1EC69}"/>
                </c:ext>
              </c:extLst>
            </c:dLbl>
            <c:dLbl>
              <c:idx val="9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5A-47E3-4DD6-8AB8-07D086A1EC69}"/>
                </c:ext>
              </c:extLst>
            </c:dLbl>
            <c:dLbl>
              <c:idx val="9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B-47E3-4DD6-8AB8-07D086A1EC69}"/>
                </c:ext>
              </c:extLst>
            </c:dLbl>
            <c:dLbl>
              <c:idx val="9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C-47E3-4DD6-8AB8-07D086A1EC69}"/>
                </c:ext>
              </c:extLst>
            </c:dLbl>
            <c:dLbl>
              <c:idx val="9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D-47E3-4DD6-8AB8-07D086A1EC69}"/>
                </c:ext>
              </c:extLst>
            </c:dLbl>
            <c:dLbl>
              <c:idx val="9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E-47E3-4DD6-8AB8-07D086A1EC69}"/>
                </c:ext>
              </c:extLst>
            </c:dLbl>
            <c:dLbl>
              <c:idx val="9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5F-47E3-4DD6-8AB8-07D086A1EC69}"/>
                </c:ext>
              </c:extLst>
            </c:dLbl>
            <c:dLbl>
              <c:idx val="9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60-47E3-4DD6-8AB8-07D086A1EC69}"/>
                </c:ext>
              </c:extLst>
            </c:dLbl>
            <c:dLbl>
              <c:idx val="9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1-47E3-4DD6-8AB8-07D086A1EC69}"/>
                </c:ext>
              </c:extLst>
            </c:dLbl>
            <c:dLbl>
              <c:idx val="9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2-47E3-4DD6-8AB8-07D086A1EC69}"/>
                </c:ext>
              </c:extLst>
            </c:dLbl>
            <c:dLbl>
              <c:idx val="9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3-47E3-4DD6-8AB8-07D086A1EC69}"/>
                </c:ext>
              </c:extLst>
            </c:dLbl>
            <c:dLbl>
              <c:idx val="10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4-47E3-4DD6-8AB8-07D086A1EC69}"/>
                </c:ext>
              </c:extLst>
            </c:dLbl>
            <c:dLbl>
              <c:idx val="10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5-47E3-4DD6-8AB8-07D086A1EC69}"/>
                </c:ext>
              </c:extLst>
            </c:dLbl>
            <c:dLbl>
              <c:idx val="10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66-47E3-4DD6-8AB8-07D086A1EC69}"/>
                </c:ext>
              </c:extLst>
            </c:dLbl>
            <c:dLbl>
              <c:idx val="10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7-47E3-4DD6-8AB8-07D086A1EC69}"/>
                </c:ext>
              </c:extLst>
            </c:dLbl>
            <c:dLbl>
              <c:idx val="10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8-47E3-4DD6-8AB8-07D086A1EC69}"/>
                </c:ext>
              </c:extLst>
            </c:dLbl>
            <c:dLbl>
              <c:idx val="10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9-47E3-4DD6-8AB8-07D086A1EC69}"/>
                </c:ext>
              </c:extLst>
            </c:dLbl>
            <c:dLbl>
              <c:idx val="10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A-47E3-4DD6-8AB8-07D086A1EC69}"/>
                </c:ext>
              </c:extLst>
            </c:dLbl>
            <c:dLbl>
              <c:idx val="10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B-47E3-4DD6-8AB8-07D086A1EC69}"/>
                </c:ext>
              </c:extLst>
            </c:dLbl>
            <c:dLbl>
              <c:idx val="10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6C-47E3-4DD6-8AB8-07D086A1EC69}"/>
                </c:ext>
              </c:extLst>
            </c:dLbl>
            <c:dLbl>
              <c:idx val="10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D-47E3-4DD6-8AB8-07D086A1EC69}"/>
                </c:ext>
              </c:extLst>
            </c:dLbl>
            <c:dLbl>
              <c:idx val="11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E-47E3-4DD6-8AB8-07D086A1EC69}"/>
                </c:ext>
              </c:extLst>
            </c:dLbl>
            <c:dLbl>
              <c:idx val="11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6F-47E3-4DD6-8AB8-07D086A1EC69}"/>
                </c:ext>
              </c:extLst>
            </c:dLbl>
            <c:dLbl>
              <c:idx val="11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0-47E3-4DD6-8AB8-07D086A1EC69}"/>
                </c:ext>
              </c:extLst>
            </c:dLbl>
            <c:dLbl>
              <c:idx val="11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1-47E3-4DD6-8AB8-07D086A1EC69}"/>
                </c:ext>
              </c:extLst>
            </c:dLbl>
            <c:dLbl>
              <c:idx val="11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72-47E3-4DD6-8AB8-07D086A1EC69}"/>
                </c:ext>
              </c:extLst>
            </c:dLbl>
            <c:dLbl>
              <c:idx val="11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3-47E3-4DD6-8AB8-07D086A1EC69}"/>
                </c:ext>
              </c:extLst>
            </c:dLbl>
            <c:dLbl>
              <c:idx val="11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4-47E3-4DD6-8AB8-07D086A1EC69}"/>
                </c:ext>
              </c:extLst>
            </c:dLbl>
            <c:dLbl>
              <c:idx val="11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5-47E3-4DD6-8AB8-07D086A1EC69}"/>
                </c:ext>
              </c:extLst>
            </c:dLbl>
            <c:dLbl>
              <c:idx val="11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6-47E3-4DD6-8AB8-07D086A1EC69}"/>
                </c:ext>
              </c:extLst>
            </c:dLbl>
            <c:dLbl>
              <c:idx val="11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7-47E3-4DD6-8AB8-07D086A1EC69}"/>
                </c:ext>
              </c:extLst>
            </c:dLbl>
            <c:dLbl>
              <c:idx val="12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78-47E3-4DD6-8AB8-07D086A1EC69}"/>
                </c:ext>
              </c:extLst>
            </c:dLbl>
            <c:dLbl>
              <c:idx val="12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9-47E3-4DD6-8AB8-07D086A1EC69}"/>
                </c:ext>
              </c:extLst>
            </c:dLbl>
            <c:dLbl>
              <c:idx val="12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A-47E3-4DD6-8AB8-07D086A1EC69}"/>
                </c:ext>
              </c:extLst>
            </c:dLbl>
            <c:dLbl>
              <c:idx val="12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B-47E3-4DD6-8AB8-07D086A1EC69}"/>
                </c:ext>
              </c:extLst>
            </c:dLbl>
            <c:dLbl>
              <c:idx val="12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C-47E3-4DD6-8AB8-07D086A1EC69}"/>
                </c:ext>
              </c:extLst>
            </c:dLbl>
            <c:dLbl>
              <c:idx val="12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D-47E3-4DD6-8AB8-07D086A1EC69}"/>
                </c:ext>
              </c:extLst>
            </c:dLbl>
            <c:dLbl>
              <c:idx val="12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7E-47E3-4DD6-8AB8-07D086A1EC69}"/>
                </c:ext>
              </c:extLst>
            </c:dLbl>
            <c:dLbl>
              <c:idx val="12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7F-47E3-4DD6-8AB8-07D086A1EC69}"/>
                </c:ext>
              </c:extLst>
            </c:dLbl>
            <c:dLbl>
              <c:idx val="12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0-47E3-4DD6-8AB8-07D086A1EC69}"/>
                </c:ext>
              </c:extLst>
            </c:dLbl>
            <c:dLbl>
              <c:idx val="12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1-47E3-4DD6-8AB8-07D086A1EC69}"/>
                </c:ext>
              </c:extLst>
            </c:dLbl>
            <c:dLbl>
              <c:idx val="13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2-47E3-4DD6-8AB8-07D086A1EC69}"/>
                </c:ext>
              </c:extLst>
            </c:dLbl>
            <c:dLbl>
              <c:idx val="13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3-47E3-4DD6-8AB8-07D086A1EC69}"/>
                </c:ext>
              </c:extLst>
            </c:dLbl>
            <c:dLbl>
              <c:idx val="13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84-47E3-4DD6-8AB8-07D086A1EC69}"/>
                </c:ext>
              </c:extLst>
            </c:dLbl>
            <c:dLbl>
              <c:idx val="13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5-47E3-4DD6-8AB8-07D086A1EC69}"/>
                </c:ext>
              </c:extLst>
            </c:dLbl>
            <c:dLbl>
              <c:idx val="13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6-47E3-4DD6-8AB8-07D086A1EC69}"/>
                </c:ext>
              </c:extLst>
            </c:dLbl>
            <c:dLbl>
              <c:idx val="13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7-47E3-4DD6-8AB8-07D086A1EC69}"/>
                </c:ext>
              </c:extLst>
            </c:dLbl>
            <c:dLbl>
              <c:idx val="13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8-47E3-4DD6-8AB8-07D086A1EC69}"/>
                </c:ext>
              </c:extLst>
            </c:dLbl>
            <c:dLbl>
              <c:idx val="13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9-47E3-4DD6-8AB8-07D086A1EC69}"/>
                </c:ext>
              </c:extLst>
            </c:dLbl>
            <c:dLbl>
              <c:idx val="13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8A-47E3-4DD6-8AB8-07D086A1EC69}"/>
                </c:ext>
              </c:extLst>
            </c:dLbl>
            <c:dLbl>
              <c:idx val="13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B-47E3-4DD6-8AB8-07D086A1EC69}"/>
                </c:ext>
              </c:extLst>
            </c:dLbl>
            <c:dLbl>
              <c:idx val="14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C-47E3-4DD6-8AB8-07D086A1EC69}"/>
                </c:ext>
              </c:extLst>
            </c:dLbl>
            <c:dLbl>
              <c:idx val="141"/>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D-47E3-4DD6-8AB8-07D086A1EC69}"/>
                </c:ext>
              </c:extLst>
            </c:dLbl>
            <c:dLbl>
              <c:idx val="14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E-47E3-4DD6-8AB8-07D086A1EC69}"/>
                </c:ext>
              </c:extLst>
            </c:dLbl>
            <c:dLbl>
              <c:idx val="14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8F-47E3-4DD6-8AB8-07D086A1EC69}"/>
                </c:ext>
              </c:extLst>
            </c:dLbl>
            <c:dLbl>
              <c:idx val="14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90-47E3-4DD6-8AB8-07D086A1EC69}"/>
                </c:ext>
              </c:extLst>
            </c:dLbl>
            <c:dLbl>
              <c:idx val="14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1-47E3-4DD6-8AB8-07D086A1EC69}"/>
                </c:ext>
              </c:extLst>
            </c:dLbl>
            <c:dLbl>
              <c:idx val="14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2-47E3-4DD6-8AB8-07D086A1EC69}"/>
                </c:ext>
              </c:extLst>
            </c:dLbl>
            <c:dLbl>
              <c:idx val="14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3-47E3-4DD6-8AB8-07D086A1EC69}"/>
                </c:ext>
              </c:extLst>
            </c:dLbl>
            <c:dLbl>
              <c:idx val="14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4-47E3-4DD6-8AB8-07D086A1EC69}"/>
                </c:ext>
              </c:extLst>
            </c:dLbl>
            <c:dLbl>
              <c:idx val="14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5-47E3-4DD6-8AB8-07D086A1EC69}"/>
                </c:ext>
              </c:extLst>
            </c:dLbl>
            <c:dLbl>
              <c:idx val="15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96-47E3-4DD6-8AB8-07D086A1EC69}"/>
                </c:ext>
              </c:extLst>
            </c:dLbl>
            <c:dLbl>
              <c:idx val="151"/>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7-47E3-4DD6-8AB8-07D086A1EC69}"/>
                </c:ext>
              </c:extLst>
            </c:dLbl>
            <c:dLbl>
              <c:idx val="15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8-47E3-4DD6-8AB8-07D086A1EC69}"/>
                </c:ext>
              </c:extLst>
            </c:dLbl>
            <c:dLbl>
              <c:idx val="15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9-47E3-4DD6-8AB8-07D086A1EC69}"/>
                </c:ext>
              </c:extLst>
            </c:dLbl>
            <c:dLbl>
              <c:idx val="15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A-47E3-4DD6-8AB8-07D086A1EC69}"/>
                </c:ext>
              </c:extLst>
            </c:dLbl>
            <c:dLbl>
              <c:idx val="15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B-47E3-4DD6-8AB8-07D086A1EC69}"/>
                </c:ext>
              </c:extLst>
            </c:dLbl>
            <c:dLbl>
              <c:idx val="15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9C-47E3-4DD6-8AB8-07D086A1EC69}"/>
                </c:ext>
              </c:extLst>
            </c:dLbl>
            <c:dLbl>
              <c:idx val="15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D-47E3-4DD6-8AB8-07D086A1EC69}"/>
                </c:ext>
              </c:extLst>
            </c:dLbl>
            <c:dLbl>
              <c:idx val="15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E-47E3-4DD6-8AB8-07D086A1EC69}"/>
                </c:ext>
              </c:extLst>
            </c:dLbl>
            <c:dLbl>
              <c:idx val="15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9F-47E3-4DD6-8AB8-07D086A1EC69}"/>
                </c:ext>
              </c:extLst>
            </c:dLbl>
            <c:dLbl>
              <c:idx val="16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0-47E3-4DD6-8AB8-07D086A1EC69}"/>
                </c:ext>
              </c:extLst>
            </c:dLbl>
            <c:dLbl>
              <c:idx val="161"/>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1-47E3-4DD6-8AB8-07D086A1EC69}"/>
                </c:ext>
              </c:extLst>
            </c:dLbl>
            <c:dLbl>
              <c:idx val="16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A2-47E3-4DD6-8AB8-07D086A1EC69}"/>
                </c:ext>
              </c:extLst>
            </c:dLbl>
            <c:dLbl>
              <c:idx val="16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3-47E3-4DD6-8AB8-07D086A1EC69}"/>
                </c:ext>
              </c:extLst>
            </c:dLbl>
            <c:dLbl>
              <c:idx val="16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4-47E3-4DD6-8AB8-07D086A1EC69}"/>
                </c:ext>
              </c:extLst>
            </c:dLbl>
            <c:dLbl>
              <c:idx val="165"/>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5-47E3-4DD6-8AB8-07D086A1EC69}"/>
                </c:ext>
              </c:extLst>
            </c:dLbl>
            <c:dLbl>
              <c:idx val="16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6-47E3-4DD6-8AB8-07D086A1EC69}"/>
                </c:ext>
              </c:extLst>
            </c:dLbl>
            <c:dLbl>
              <c:idx val="167"/>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7-47E3-4DD6-8AB8-07D086A1EC69}"/>
                </c:ext>
              </c:extLst>
            </c:dLbl>
            <c:dLbl>
              <c:idx val="16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8-47E3-4DD6-8AB8-07D086A1EC69}"/>
                </c:ext>
              </c:extLst>
            </c:dLbl>
            <c:dLbl>
              <c:idx val="169"/>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9-47E3-4DD6-8AB8-07D086A1EC69}"/>
                </c:ext>
              </c:extLst>
            </c:dLbl>
            <c:dLbl>
              <c:idx val="17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A-47E3-4DD6-8AB8-07D086A1EC69}"/>
                </c:ext>
              </c:extLst>
            </c:dLbl>
            <c:dLbl>
              <c:idx val="171"/>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B-47E3-4DD6-8AB8-07D086A1EC69}"/>
                </c:ext>
              </c:extLst>
            </c:dLbl>
            <c:dLbl>
              <c:idx val="17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C-47E3-4DD6-8AB8-07D086A1EC69}"/>
                </c:ext>
              </c:extLst>
            </c:dLbl>
            <c:dLbl>
              <c:idx val="173"/>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D-47E3-4DD6-8AB8-07D086A1EC69}"/>
                </c:ext>
              </c:extLst>
            </c:dLbl>
            <c:dLbl>
              <c:idx val="174"/>
              <c:tx>
                <c:rich>
                  <a:bodyPr/>
                  <a:lstStyle/>
                  <a:p>
                    <a:fld id="{D357523E-7024-434D-9356-2CBB8F72AEA9}" type="CELLRANGE">
                      <a:rPr lang="en-US"/>
                      <a:pPr/>
                      <a:t>[CELLRANGE]</a:t>
                    </a:fld>
                    <a:endParaRPr lang="es-CO"/>
                  </a:p>
                </c:rich>
              </c:tx>
              <c:showLegendKey val="0"/>
              <c:showVal val="0"/>
              <c:showCatName val="0"/>
              <c:showSerName val="0"/>
              <c:showPercent val="0"/>
              <c:showBubbleSize val="0"/>
              <c:separator>
</c:separator>
              <c:extLst>
                <c:ext xmlns:c15="http://schemas.microsoft.com/office/drawing/2012/chart" uri="{CE6537A1-D6FC-4f65-9D91-7224C49458BB}">
                  <c15:dlblFieldTable/>
                  <c15:showDataLabelsRange val="1"/>
                </c:ext>
                <c:ext xmlns:c16="http://schemas.microsoft.com/office/drawing/2014/chart" uri="{C3380CC4-5D6E-409C-BE32-E72D297353CC}">
                  <c16:uniqueId val="{000000AE-47E3-4DD6-8AB8-07D086A1EC69}"/>
                </c:ext>
              </c:extLst>
            </c:dLbl>
            <c:dLbl>
              <c:idx val="17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AF-47E3-4DD6-8AB8-07D086A1EC69}"/>
                </c:ext>
              </c:extLst>
            </c:dLbl>
            <c:dLbl>
              <c:idx val="17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0-47E3-4DD6-8AB8-07D086A1EC69}"/>
                </c:ext>
              </c:extLst>
            </c:dLbl>
            <c:dLbl>
              <c:idx val="17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1-47E3-4DD6-8AB8-07D086A1EC69}"/>
                </c:ext>
              </c:extLst>
            </c:dLbl>
            <c:dLbl>
              <c:idx val="17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2-47E3-4DD6-8AB8-07D086A1EC69}"/>
                </c:ext>
              </c:extLst>
            </c:dLbl>
            <c:dLbl>
              <c:idx val="17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3-47E3-4DD6-8AB8-07D086A1EC69}"/>
                </c:ext>
              </c:extLst>
            </c:dLbl>
            <c:dLbl>
              <c:idx val="18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B4-47E3-4DD6-8AB8-07D086A1EC69}"/>
                </c:ext>
              </c:extLst>
            </c:dLbl>
            <c:dLbl>
              <c:idx val="18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5-47E3-4DD6-8AB8-07D086A1EC69}"/>
                </c:ext>
              </c:extLst>
            </c:dLbl>
            <c:dLbl>
              <c:idx val="18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6-47E3-4DD6-8AB8-07D086A1EC69}"/>
                </c:ext>
              </c:extLst>
            </c:dLbl>
            <c:dLbl>
              <c:idx val="18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7-47E3-4DD6-8AB8-07D086A1EC69}"/>
                </c:ext>
              </c:extLst>
            </c:dLbl>
            <c:dLbl>
              <c:idx val="18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8-47E3-4DD6-8AB8-07D086A1EC69}"/>
                </c:ext>
              </c:extLst>
            </c:dLbl>
            <c:dLbl>
              <c:idx val="18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9-47E3-4DD6-8AB8-07D086A1EC69}"/>
                </c:ext>
              </c:extLst>
            </c:dLbl>
            <c:dLbl>
              <c:idx val="18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BA-47E3-4DD6-8AB8-07D086A1EC69}"/>
                </c:ext>
              </c:extLst>
            </c:dLbl>
            <c:dLbl>
              <c:idx val="18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B-47E3-4DD6-8AB8-07D086A1EC69}"/>
                </c:ext>
              </c:extLst>
            </c:dLbl>
            <c:dLbl>
              <c:idx val="18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C-47E3-4DD6-8AB8-07D086A1EC69}"/>
                </c:ext>
              </c:extLst>
            </c:dLbl>
            <c:dLbl>
              <c:idx val="18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D-47E3-4DD6-8AB8-07D086A1EC69}"/>
                </c:ext>
              </c:extLst>
            </c:dLbl>
            <c:dLbl>
              <c:idx val="19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E-47E3-4DD6-8AB8-07D086A1EC69}"/>
                </c:ext>
              </c:extLst>
            </c:dLbl>
            <c:dLbl>
              <c:idx val="19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BF-47E3-4DD6-8AB8-07D086A1EC69}"/>
                </c:ext>
              </c:extLst>
            </c:dLbl>
            <c:dLbl>
              <c:idx val="19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C0-47E3-4DD6-8AB8-07D086A1EC69}"/>
                </c:ext>
              </c:extLst>
            </c:dLbl>
            <c:dLbl>
              <c:idx val="19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1-47E3-4DD6-8AB8-07D086A1EC69}"/>
                </c:ext>
              </c:extLst>
            </c:dLbl>
            <c:dLbl>
              <c:idx val="19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2-47E3-4DD6-8AB8-07D086A1EC69}"/>
                </c:ext>
              </c:extLst>
            </c:dLbl>
            <c:dLbl>
              <c:idx val="19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3-47E3-4DD6-8AB8-07D086A1EC69}"/>
                </c:ext>
              </c:extLst>
            </c:dLbl>
            <c:dLbl>
              <c:idx val="19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4-47E3-4DD6-8AB8-07D086A1EC69}"/>
                </c:ext>
              </c:extLst>
            </c:dLbl>
            <c:dLbl>
              <c:idx val="19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5-47E3-4DD6-8AB8-07D086A1EC69}"/>
                </c:ext>
              </c:extLst>
            </c:dLbl>
            <c:dLbl>
              <c:idx val="19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C6-47E3-4DD6-8AB8-07D086A1EC69}"/>
                </c:ext>
              </c:extLst>
            </c:dLbl>
            <c:dLbl>
              <c:idx val="19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7-47E3-4DD6-8AB8-07D086A1EC69}"/>
                </c:ext>
              </c:extLst>
            </c:dLbl>
            <c:dLbl>
              <c:idx val="20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8-47E3-4DD6-8AB8-07D086A1EC69}"/>
                </c:ext>
              </c:extLst>
            </c:dLbl>
            <c:dLbl>
              <c:idx val="20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9-47E3-4DD6-8AB8-07D086A1EC69}"/>
                </c:ext>
              </c:extLst>
            </c:dLbl>
            <c:dLbl>
              <c:idx val="20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A-47E3-4DD6-8AB8-07D086A1EC69}"/>
                </c:ext>
              </c:extLst>
            </c:dLbl>
            <c:dLbl>
              <c:idx val="20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B-47E3-4DD6-8AB8-07D086A1EC69}"/>
                </c:ext>
              </c:extLst>
            </c:dLbl>
            <c:dLbl>
              <c:idx val="20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CC-47E3-4DD6-8AB8-07D086A1EC69}"/>
                </c:ext>
              </c:extLst>
            </c:dLbl>
            <c:dLbl>
              <c:idx val="20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D-47E3-4DD6-8AB8-07D086A1EC69}"/>
                </c:ext>
              </c:extLst>
            </c:dLbl>
            <c:dLbl>
              <c:idx val="20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E-47E3-4DD6-8AB8-07D086A1EC69}"/>
                </c:ext>
              </c:extLst>
            </c:dLbl>
            <c:dLbl>
              <c:idx val="20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CF-47E3-4DD6-8AB8-07D086A1EC69}"/>
                </c:ext>
              </c:extLst>
            </c:dLbl>
            <c:dLbl>
              <c:idx val="20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0-47E3-4DD6-8AB8-07D086A1EC69}"/>
                </c:ext>
              </c:extLst>
            </c:dLbl>
            <c:dLbl>
              <c:idx val="20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1-47E3-4DD6-8AB8-07D086A1EC69}"/>
                </c:ext>
              </c:extLst>
            </c:dLbl>
            <c:dLbl>
              <c:idx val="21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D2-47E3-4DD6-8AB8-07D086A1EC69}"/>
                </c:ext>
              </c:extLst>
            </c:dLbl>
            <c:dLbl>
              <c:idx val="21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3-47E3-4DD6-8AB8-07D086A1EC69}"/>
                </c:ext>
              </c:extLst>
            </c:dLbl>
            <c:dLbl>
              <c:idx val="21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4-47E3-4DD6-8AB8-07D086A1EC69}"/>
                </c:ext>
              </c:extLst>
            </c:dLbl>
            <c:dLbl>
              <c:idx val="21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5-47E3-4DD6-8AB8-07D086A1EC69}"/>
                </c:ext>
              </c:extLst>
            </c:dLbl>
            <c:dLbl>
              <c:idx val="21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6-47E3-4DD6-8AB8-07D086A1EC69}"/>
                </c:ext>
              </c:extLst>
            </c:dLbl>
            <c:dLbl>
              <c:idx val="21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7-47E3-4DD6-8AB8-07D086A1EC69}"/>
                </c:ext>
              </c:extLst>
            </c:dLbl>
            <c:dLbl>
              <c:idx val="21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D8-47E3-4DD6-8AB8-07D086A1EC69}"/>
                </c:ext>
              </c:extLst>
            </c:dLbl>
            <c:dLbl>
              <c:idx val="21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9-47E3-4DD6-8AB8-07D086A1EC69}"/>
                </c:ext>
              </c:extLst>
            </c:dLbl>
            <c:dLbl>
              <c:idx val="21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A-47E3-4DD6-8AB8-07D086A1EC69}"/>
                </c:ext>
              </c:extLst>
            </c:dLbl>
            <c:dLbl>
              <c:idx val="21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B-47E3-4DD6-8AB8-07D086A1EC69}"/>
                </c:ext>
              </c:extLst>
            </c:dLbl>
            <c:dLbl>
              <c:idx val="22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C-47E3-4DD6-8AB8-07D086A1EC69}"/>
                </c:ext>
              </c:extLst>
            </c:dLbl>
            <c:dLbl>
              <c:idx val="22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D-47E3-4DD6-8AB8-07D086A1EC69}"/>
                </c:ext>
              </c:extLst>
            </c:dLbl>
            <c:dLbl>
              <c:idx val="222"/>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DE-47E3-4DD6-8AB8-07D086A1EC69}"/>
                </c:ext>
              </c:extLst>
            </c:dLbl>
            <c:dLbl>
              <c:idx val="22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DF-47E3-4DD6-8AB8-07D086A1EC69}"/>
                </c:ext>
              </c:extLst>
            </c:dLbl>
            <c:dLbl>
              <c:idx val="22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0-47E3-4DD6-8AB8-07D086A1EC69}"/>
                </c:ext>
              </c:extLst>
            </c:dLbl>
            <c:dLbl>
              <c:idx val="22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1-47E3-4DD6-8AB8-07D086A1EC69}"/>
                </c:ext>
              </c:extLst>
            </c:dLbl>
            <c:dLbl>
              <c:idx val="22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2-47E3-4DD6-8AB8-07D086A1EC69}"/>
                </c:ext>
              </c:extLst>
            </c:dLbl>
            <c:dLbl>
              <c:idx val="22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3-47E3-4DD6-8AB8-07D086A1EC69}"/>
                </c:ext>
              </c:extLst>
            </c:dLbl>
            <c:dLbl>
              <c:idx val="228"/>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E4-47E3-4DD6-8AB8-07D086A1EC69}"/>
                </c:ext>
              </c:extLst>
            </c:dLbl>
            <c:dLbl>
              <c:idx val="22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5-47E3-4DD6-8AB8-07D086A1EC69}"/>
                </c:ext>
              </c:extLst>
            </c:dLbl>
            <c:dLbl>
              <c:idx val="23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6-47E3-4DD6-8AB8-07D086A1EC69}"/>
                </c:ext>
              </c:extLst>
            </c:dLbl>
            <c:dLbl>
              <c:idx val="23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7-47E3-4DD6-8AB8-07D086A1EC69}"/>
                </c:ext>
              </c:extLst>
            </c:dLbl>
            <c:dLbl>
              <c:idx val="23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8-47E3-4DD6-8AB8-07D086A1EC69}"/>
                </c:ext>
              </c:extLst>
            </c:dLbl>
            <c:dLbl>
              <c:idx val="23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9-47E3-4DD6-8AB8-07D086A1EC69}"/>
                </c:ext>
              </c:extLst>
            </c:dLbl>
            <c:dLbl>
              <c:idx val="234"/>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EA-47E3-4DD6-8AB8-07D086A1EC69}"/>
                </c:ext>
              </c:extLst>
            </c:dLbl>
            <c:dLbl>
              <c:idx val="23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B-47E3-4DD6-8AB8-07D086A1EC69}"/>
                </c:ext>
              </c:extLst>
            </c:dLbl>
            <c:dLbl>
              <c:idx val="236"/>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C-47E3-4DD6-8AB8-07D086A1EC69}"/>
                </c:ext>
              </c:extLst>
            </c:dLbl>
            <c:dLbl>
              <c:idx val="23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D-47E3-4DD6-8AB8-07D086A1EC69}"/>
                </c:ext>
              </c:extLst>
            </c:dLbl>
            <c:dLbl>
              <c:idx val="23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E-47E3-4DD6-8AB8-07D086A1EC69}"/>
                </c:ext>
              </c:extLst>
            </c:dLbl>
            <c:dLbl>
              <c:idx val="23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EF-47E3-4DD6-8AB8-07D086A1EC69}"/>
                </c:ext>
              </c:extLst>
            </c:dLbl>
            <c:dLbl>
              <c:idx val="240"/>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F0-47E3-4DD6-8AB8-07D086A1EC69}"/>
                </c:ext>
              </c:extLst>
            </c:dLbl>
            <c:dLbl>
              <c:idx val="24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1-47E3-4DD6-8AB8-07D086A1EC69}"/>
                </c:ext>
              </c:extLst>
            </c:dLbl>
            <c:dLbl>
              <c:idx val="242"/>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2-47E3-4DD6-8AB8-07D086A1EC69}"/>
                </c:ext>
              </c:extLst>
            </c:dLbl>
            <c:dLbl>
              <c:idx val="243"/>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3-47E3-4DD6-8AB8-07D086A1EC69}"/>
                </c:ext>
              </c:extLst>
            </c:dLbl>
            <c:dLbl>
              <c:idx val="244"/>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4-47E3-4DD6-8AB8-07D086A1EC69}"/>
                </c:ext>
              </c:extLst>
            </c:dLbl>
            <c:dLbl>
              <c:idx val="245"/>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5-47E3-4DD6-8AB8-07D086A1EC69}"/>
                </c:ext>
              </c:extLst>
            </c:dLbl>
            <c:dLbl>
              <c:idx val="246"/>
              <c:tx>
                <c:rich>
                  <a:bodyPr/>
                  <a:lstStyle/>
                  <a:p>
                    <a:endParaRPr lang="es-CO"/>
                  </a:p>
                </c:rich>
              </c:tx>
              <c:showLegendKey val="0"/>
              <c:showVal val="0"/>
              <c:showCatName val="0"/>
              <c:showSerName val="0"/>
              <c:showPercent val="0"/>
              <c:showBubbleSize val="0"/>
              <c:separator>
</c:separator>
              <c:extLst>
                <c:ext xmlns:c15="http://schemas.microsoft.com/office/drawing/2012/chart" uri="{CE6537A1-D6FC-4f65-9D91-7224C49458BB}">
                  <c15:xForSave val="1"/>
                  <c15:showDataLabelsRange val="1"/>
                </c:ext>
                <c:ext xmlns:c16="http://schemas.microsoft.com/office/drawing/2014/chart" uri="{C3380CC4-5D6E-409C-BE32-E72D297353CC}">
                  <c16:uniqueId val="{000000F6-47E3-4DD6-8AB8-07D086A1EC69}"/>
                </c:ext>
              </c:extLst>
            </c:dLbl>
            <c:dLbl>
              <c:idx val="247"/>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7-47E3-4DD6-8AB8-07D086A1EC69}"/>
                </c:ext>
              </c:extLst>
            </c:dLbl>
            <c:dLbl>
              <c:idx val="248"/>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8-47E3-4DD6-8AB8-07D086A1EC69}"/>
                </c:ext>
              </c:extLst>
            </c:dLbl>
            <c:dLbl>
              <c:idx val="249"/>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9-47E3-4DD6-8AB8-07D086A1EC69}"/>
                </c:ext>
              </c:extLst>
            </c:dLbl>
            <c:dLbl>
              <c:idx val="250"/>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A-47E3-4DD6-8AB8-07D086A1EC69}"/>
                </c:ext>
              </c:extLst>
            </c:dLbl>
            <c:dLbl>
              <c:idx val="251"/>
              <c:tx>
                <c:rich>
                  <a:bodyPr/>
                  <a:lstStyle/>
                  <a:p>
                    <a:endParaRPr lang="en-US"/>
                  </a:p>
                </c:rich>
              </c:tx>
              <c:showLegendKey val="0"/>
              <c:showVal val="0"/>
              <c:showCatName val="0"/>
              <c:showSerName val="0"/>
              <c:showPercent val="0"/>
              <c:showBubbleSize val="0"/>
              <c:separator>
</c:separator>
              <c:extLst>
                <c:ext xmlns:c15="http://schemas.microsoft.com/office/drawing/2012/chart" uri="{CE6537A1-D6FC-4f65-9D91-7224C49458BB}">
                  <c15:showDataLabelsRange val="0"/>
                </c:ext>
                <c:ext xmlns:c16="http://schemas.microsoft.com/office/drawing/2014/chart" uri="{C3380CC4-5D6E-409C-BE32-E72D297353CC}">
                  <c16:uniqueId val="{000000FB-47E3-4DD6-8AB8-07D086A1EC6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CO"/>
              </a:p>
            </c:txPr>
            <c:showLegendKey val="0"/>
            <c:showVal val="0"/>
            <c:showCatName val="0"/>
            <c:showSerName val="0"/>
            <c:showPercent val="0"/>
            <c:showBubbleSize val="0"/>
            <c:separator>
</c:separator>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'Identificación Riesgo y Control'!$AQ$4:$AQ$1047</c:f>
              <c:numCache>
                <c:formatCode>General</c:formatCode>
                <c:ptCount val="252"/>
                <c:pt idx="0">
                  <c:v>4</c:v>
                </c:pt>
                <c:pt idx="6">
                  <c:v>4</c:v>
                </c:pt>
                <c:pt idx="12">
                  <c:v>4</c:v>
                </c:pt>
                <c:pt idx="18">
                  <c:v>4</c:v>
                </c:pt>
                <c:pt idx="24">
                  <c:v>4</c:v>
                </c:pt>
                <c:pt idx="30">
                  <c:v>4</c:v>
                </c:pt>
                <c:pt idx="36">
                  <c:v>4</c:v>
                </c:pt>
                <c:pt idx="42">
                  <c:v>1</c:v>
                </c:pt>
                <c:pt idx="48">
                  <c:v>2</c:v>
                </c:pt>
                <c:pt idx="54">
                  <c:v>2</c:v>
                </c:pt>
                <c:pt idx="60">
                  <c:v>2</c:v>
                </c:pt>
                <c:pt idx="66">
                  <c:v>1</c:v>
                </c:pt>
                <c:pt idx="72">
                  <c:v>3</c:v>
                </c:pt>
                <c:pt idx="78">
                  <c:v>4</c:v>
                </c:pt>
                <c:pt idx="84">
                  <c:v>2</c:v>
                </c:pt>
                <c:pt idx="90">
                  <c:v>4</c:v>
                </c:pt>
                <c:pt idx="96">
                  <c:v>4</c:v>
                </c:pt>
                <c:pt idx="102">
                  <c:v>4</c:v>
                </c:pt>
                <c:pt idx="108">
                  <c:v>4</c:v>
                </c:pt>
                <c:pt idx="114">
                  <c:v>4</c:v>
                </c:pt>
                <c:pt idx="120">
                  <c:v>3</c:v>
                </c:pt>
                <c:pt idx="126">
                  <c:v>4</c:v>
                </c:pt>
                <c:pt idx="132">
                  <c:v>4</c:v>
                </c:pt>
                <c:pt idx="138">
                  <c:v>3</c:v>
                </c:pt>
                <c:pt idx="144">
                  <c:v>4</c:v>
                </c:pt>
                <c:pt idx="150">
                  <c:v>4</c:v>
                </c:pt>
                <c:pt idx="156">
                  <c:v>4</c:v>
                </c:pt>
                <c:pt idx="162">
                  <c:v>4</c:v>
                </c:pt>
                <c:pt idx="180">
                  <c:v>0</c:v>
                </c:pt>
                <c:pt idx="186">
                  <c:v>4</c:v>
                </c:pt>
                <c:pt idx="192">
                  <c:v>4</c:v>
                </c:pt>
                <c:pt idx="198">
                  <c:v>3</c:v>
                </c:pt>
                <c:pt idx="204">
                  <c:v>3</c:v>
                </c:pt>
                <c:pt idx="210">
                  <c:v>3</c:v>
                </c:pt>
                <c:pt idx="216">
                  <c:v>2</c:v>
                </c:pt>
                <c:pt idx="222">
                  <c:v>4</c:v>
                </c:pt>
                <c:pt idx="228">
                  <c:v>4</c:v>
                </c:pt>
                <c:pt idx="234">
                  <c:v>3</c:v>
                </c:pt>
                <c:pt idx="240">
                  <c:v>3</c:v>
                </c:pt>
                <c:pt idx="246">
                  <c:v>4</c:v>
                </c:pt>
              </c:numCache>
            </c:numRef>
          </c:xVal>
          <c:yVal>
            <c:numRef>
              <c:f>'Identificación Riesgo y Control'!$AS$4:$AS$1047</c:f>
              <c:numCache>
                <c:formatCode>General</c:formatCode>
                <c:ptCount val="252"/>
                <c:pt idx="0">
                  <c:v>1</c:v>
                </c:pt>
                <c:pt idx="6">
                  <c:v>1</c:v>
                </c:pt>
                <c:pt idx="12">
                  <c:v>1</c:v>
                </c:pt>
                <c:pt idx="18">
                  <c:v>2</c:v>
                </c:pt>
                <c:pt idx="24">
                  <c:v>1</c:v>
                </c:pt>
                <c:pt idx="30">
                  <c:v>4</c:v>
                </c:pt>
                <c:pt idx="36">
                  <c:v>4</c:v>
                </c:pt>
                <c:pt idx="42">
                  <c:v>1</c:v>
                </c:pt>
                <c:pt idx="48">
                  <c:v>1</c:v>
                </c:pt>
                <c:pt idx="54">
                  <c:v>1</c:v>
                </c:pt>
                <c:pt idx="60">
                  <c:v>3</c:v>
                </c:pt>
                <c:pt idx="66">
                  <c:v>4</c:v>
                </c:pt>
                <c:pt idx="72">
                  <c:v>1</c:v>
                </c:pt>
                <c:pt idx="78">
                  <c:v>2</c:v>
                </c:pt>
                <c:pt idx="84">
                  <c:v>4</c:v>
                </c:pt>
                <c:pt idx="90">
                  <c:v>3</c:v>
                </c:pt>
                <c:pt idx="96">
                  <c:v>2</c:v>
                </c:pt>
                <c:pt idx="102">
                  <c:v>2</c:v>
                </c:pt>
                <c:pt idx="108">
                  <c:v>3</c:v>
                </c:pt>
                <c:pt idx="114">
                  <c:v>4</c:v>
                </c:pt>
                <c:pt idx="120">
                  <c:v>3</c:v>
                </c:pt>
                <c:pt idx="126">
                  <c:v>4</c:v>
                </c:pt>
                <c:pt idx="132">
                  <c:v>3</c:v>
                </c:pt>
                <c:pt idx="138">
                  <c:v>3</c:v>
                </c:pt>
                <c:pt idx="144">
                  <c:v>3</c:v>
                </c:pt>
                <c:pt idx="150">
                  <c:v>3</c:v>
                </c:pt>
                <c:pt idx="156">
                  <c:v>3</c:v>
                </c:pt>
                <c:pt idx="162">
                  <c:v>2</c:v>
                </c:pt>
                <c:pt idx="180">
                  <c:v>2</c:v>
                </c:pt>
                <c:pt idx="186">
                  <c:v>3</c:v>
                </c:pt>
                <c:pt idx="192">
                  <c:v>4</c:v>
                </c:pt>
                <c:pt idx="198">
                  <c:v>2</c:v>
                </c:pt>
                <c:pt idx="204">
                  <c:v>2</c:v>
                </c:pt>
                <c:pt idx="210">
                  <c:v>3</c:v>
                </c:pt>
                <c:pt idx="216">
                  <c:v>2</c:v>
                </c:pt>
                <c:pt idx="222">
                  <c:v>3</c:v>
                </c:pt>
                <c:pt idx="228">
                  <c:v>4</c:v>
                </c:pt>
                <c:pt idx="234">
                  <c:v>3</c:v>
                </c:pt>
                <c:pt idx="240">
                  <c:v>2</c:v>
                </c:pt>
                <c:pt idx="246">
                  <c:v>4</c:v>
                </c:pt>
              </c:numCache>
            </c:numRef>
          </c:yVal>
          <c:smooth val="0"/>
          <c:extLst>
            <c:ext xmlns:c15="http://schemas.microsoft.com/office/drawing/2012/chart" uri="{02D57815-91ED-43cb-92C2-25804820EDAC}">
              <c15:datalabelsRange>
                <c15:f>'Identificación Riesgo y Control'!$O$4:$O$1047</c15:f>
              </c15:datalabelsRange>
            </c:ext>
            <c:ext xmlns:c16="http://schemas.microsoft.com/office/drawing/2014/chart" uri="{C3380CC4-5D6E-409C-BE32-E72D297353CC}">
              <c16:uniqueId val="{000003E4-47E3-4DD6-8AB8-07D086A1EC69}"/>
            </c:ext>
          </c:extLst>
        </c:ser>
        <c:dLbls>
          <c:showLegendKey val="0"/>
          <c:showVal val="1"/>
          <c:showCatName val="0"/>
          <c:showSerName val="0"/>
          <c:showPercent val="0"/>
          <c:showBubbleSize val="0"/>
        </c:dLbls>
        <c:axId val="202495784"/>
        <c:axId val="202496568"/>
      </c:scatterChart>
      <c:valAx>
        <c:axId val="202495784"/>
        <c:scaling>
          <c:orientation val="minMax"/>
          <c:max val="5.5"/>
          <c:min val="0"/>
        </c:scaling>
        <c:delete val="0"/>
        <c:axPos val="b"/>
        <c:majorGridlines>
          <c:spPr>
            <a:ln w="9525" cap="flat" cmpd="sng" algn="ctr">
              <a:noFill/>
              <a:round/>
            </a:ln>
            <a:effectLst/>
          </c:spPr>
        </c:majorGridlines>
        <c:minorGridlines>
          <c:spPr>
            <a:ln w="9525" cap="flat" cmpd="sng" algn="ctr">
              <a:noFill/>
              <a:round/>
            </a:ln>
            <a:effectLst/>
          </c:spPr>
        </c:minorGridlines>
        <c:title>
          <c:tx>
            <c:strRef>
              <c:f>Colorimetría!$D$1</c:f>
              <c:strCache>
                <c:ptCount val="1"/>
                <c:pt idx="0">
                  <c:v>IMPACTO</c:v>
                </c:pt>
              </c:strCache>
            </c:strRef>
          </c:tx>
          <c:layout>
            <c:manualLayout>
              <c:xMode val="edge"/>
              <c:yMode val="edge"/>
              <c:x val="0.46326500121035619"/>
              <c:y val="0.9400693663292089"/>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CO"/>
            </a:p>
          </c:txPr>
        </c:title>
        <c:numFmt formatCode="#,##0_);\(#,##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s-CO"/>
          </a:p>
        </c:txPr>
        <c:crossAx val="202496568"/>
        <c:crossesAt val="0"/>
        <c:crossBetween val="midCat"/>
        <c:majorUnit val="1"/>
      </c:valAx>
      <c:valAx>
        <c:axId val="202496568"/>
        <c:scaling>
          <c:orientation val="minMax"/>
          <c:max val="5.5"/>
          <c:min val="0"/>
        </c:scaling>
        <c:delete val="0"/>
        <c:axPos val="l"/>
        <c:title>
          <c:tx>
            <c:strRef>
              <c:f>Colorimetría!$A$4</c:f>
              <c:strCache>
                <c:ptCount val="1"/>
                <c:pt idx="0">
                  <c:v>PROBABILIDAD</c:v>
                </c:pt>
              </c:strCache>
            </c:strRef>
          </c:tx>
          <c:layout>
            <c:manualLayout>
              <c:xMode val="edge"/>
              <c:yMode val="edge"/>
              <c:x val="1.5120782472697998E-2"/>
              <c:y val="0.37072551242378748"/>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C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s-CO"/>
          </a:p>
        </c:txPr>
        <c:crossAx val="202495784"/>
        <c:crossesAt val="0"/>
        <c:crossBetween val="midCat"/>
        <c:majorUnit val="1"/>
        <c:minorUnit val="1"/>
      </c:valAx>
      <c:spPr>
        <a:gradFill flip="none" rotWithShape="1">
          <a:gsLst>
            <a:gs pos="0">
              <a:srgbClr val="FF0000"/>
            </a:gs>
            <a:gs pos="37000">
              <a:srgbClr val="FFC000"/>
            </a:gs>
            <a:gs pos="55000">
              <a:srgbClr val="FFE000"/>
            </a:gs>
            <a:gs pos="100000">
              <a:srgbClr val="00B050"/>
            </a:gs>
          </a:gsLst>
          <a:lin ang="8100000" scaled="1"/>
          <a:tileRect/>
        </a:gradFill>
        <a:ln w="25400">
          <a:noFill/>
        </a:ln>
        <a:effectLst/>
      </c:spPr>
    </c:plotArea>
    <c:plotVisOnly val="1"/>
    <c:dispBlanksAs val="gap"/>
    <c:showDLblsOverMax val="0"/>
  </c:chart>
  <c:txPr>
    <a:bodyPr/>
    <a:lstStyle/>
    <a:p>
      <a:pPr>
        <a:defRPr/>
      </a:pPr>
      <a:endParaRPr lang="es-CO"/>
    </a:p>
  </c:txPr>
  <c:printSettings>
    <c:headerFooter/>
    <c:pageMargins b="0.75" l="0.7" r="0.7" t="0.75" header="0.3" footer="0.3"/>
    <c:pageSetup/>
  </c:printSettings>
  <c:userShapes r:id="rId1"/>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1</xdr:col>
      <xdr:colOff>493568</xdr:colOff>
      <xdr:row>0</xdr:row>
      <xdr:rowOff>154107</xdr:rowOff>
    </xdr:from>
    <xdr:to>
      <xdr:col>9</xdr:col>
      <xdr:colOff>34637</xdr:colOff>
      <xdr:row>14</xdr:row>
      <xdr:rowOff>76494</xdr:rowOff>
    </xdr:to>
    <xdr:pic>
      <xdr:nvPicPr>
        <xdr:cNvPr id="11" name="Imagen 10">
          <a:extLst>
            <a:ext uri="{FF2B5EF4-FFF2-40B4-BE49-F238E27FC236}">
              <a16:creationId xmlns:a16="http://schemas.microsoft.com/office/drawing/2014/main" id="{105F45B2-0502-4CFC-A058-820A0D26ABC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74568" y="154107"/>
          <a:ext cx="5256069" cy="2589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346712</xdr:colOff>
      <xdr:row>4</xdr:row>
      <xdr:rowOff>104775</xdr:rowOff>
    </xdr:from>
    <xdr:to>
      <xdr:col>8</xdr:col>
      <xdr:colOff>609600</xdr:colOff>
      <xdr:row>27</xdr:row>
      <xdr:rowOff>123824</xdr:rowOff>
    </xdr:to>
    <xdr:graphicFrame macro="">
      <xdr:nvGraphicFramePr>
        <xdr:cNvPr id="2" name="Gráfico 1">
          <a:extLst>
            <a:ext uri="{FF2B5EF4-FFF2-40B4-BE49-F238E27FC236}">
              <a16:creationId xmlns:a16="http://schemas.microsoft.com/office/drawing/2014/main" id="{C94BDAB3-6194-4188-A3DD-0EC86CBA40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1245870</xdr:colOff>
      <xdr:row>24</xdr:row>
      <xdr:rowOff>114300</xdr:rowOff>
    </xdr:from>
    <xdr:to>
      <xdr:col>8</xdr:col>
      <xdr:colOff>619125</xdr:colOff>
      <xdr:row>25</xdr:row>
      <xdr:rowOff>175259</xdr:rowOff>
    </xdr:to>
    <xdr:sp macro="" textlink="">
      <xdr:nvSpPr>
        <xdr:cNvPr id="4" name="CuadroTexto 1">
          <a:extLst>
            <a:ext uri="{FF2B5EF4-FFF2-40B4-BE49-F238E27FC236}">
              <a16:creationId xmlns:a16="http://schemas.microsoft.com/office/drawing/2014/main" id="{E4271842-E8E7-4416-AEBF-6C0CAFA5F3E3}"/>
            </a:ext>
          </a:extLst>
        </xdr:cNvPr>
        <xdr:cNvSpPr txBox="1"/>
      </xdr:nvSpPr>
      <xdr:spPr>
        <a:xfrm>
          <a:off x="2007870" y="4686300"/>
          <a:ext cx="7345680" cy="251459"/>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r>
            <a:rPr lang="es-CO" sz="1000" b="1"/>
            <a:t>Bajo	              Menor	</a:t>
          </a:r>
          <a:r>
            <a:rPr lang="es-CO" sz="1000" b="1" baseline="0"/>
            <a:t>                     	Moderado	                   	Mayor	                    Catastrófico</a:t>
          </a:r>
          <a:endParaRPr lang="es-CO" sz="1000" b="1"/>
        </a:p>
      </xdr:txBody>
    </xdr:sp>
    <xdr:clientData/>
  </xdr:twoCellAnchor>
</xdr:wsDr>
</file>

<file path=xl/drawings/drawing3.xml><?xml version="1.0" encoding="utf-8"?>
<c:userShapes xmlns:c="http://schemas.openxmlformats.org/drawingml/2006/chart">
  <cdr:relSizeAnchor xmlns:cdr="http://schemas.openxmlformats.org/drawingml/2006/chartDrawing">
    <cdr:from>
      <cdr:x>0.01787</cdr:x>
      <cdr:y>0.17536</cdr:y>
    </cdr:from>
    <cdr:to>
      <cdr:x>0.12075</cdr:x>
      <cdr:y>0.24129</cdr:y>
    </cdr:to>
    <cdr:sp macro="" textlink="">
      <cdr:nvSpPr>
        <cdr:cNvPr id="2" name="CuadroTexto 1">
          <a:extLst xmlns:a="http://schemas.openxmlformats.org/drawingml/2006/main">
            <a:ext uri="{FF2B5EF4-FFF2-40B4-BE49-F238E27FC236}">
              <a16:creationId xmlns:a16="http://schemas.microsoft.com/office/drawing/2014/main" id="{81C2DCBF-7DC2-4612-A99D-095B74002FE7}"/>
            </a:ext>
          </a:extLst>
        </cdr:cNvPr>
        <cdr:cNvSpPr txBox="1"/>
      </cdr:nvSpPr>
      <cdr:spPr>
        <a:xfrm xmlns:a="http://schemas.openxmlformats.org/drawingml/2006/main">
          <a:off x="167640" y="926027"/>
          <a:ext cx="965037" cy="348135"/>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900" b="1"/>
            <a:t>Casi Certeza</a:t>
          </a:r>
        </a:p>
      </cdr:txBody>
    </cdr:sp>
  </cdr:relSizeAnchor>
  <cdr:relSizeAnchor xmlns:cdr="http://schemas.openxmlformats.org/drawingml/2006/chartDrawing">
    <cdr:from>
      <cdr:x>0.01516</cdr:x>
      <cdr:y>0.30687</cdr:y>
    </cdr:from>
    <cdr:to>
      <cdr:x>0.11804</cdr:x>
      <cdr:y>0.37281</cdr:y>
    </cdr:to>
    <cdr:sp macro="" textlink="">
      <cdr:nvSpPr>
        <cdr:cNvPr id="3" name="CuadroTexto 1">
          <a:extLst xmlns:a="http://schemas.openxmlformats.org/drawingml/2006/main">
            <a:ext uri="{FF2B5EF4-FFF2-40B4-BE49-F238E27FC236}">
              <a16:creationId xmlns:a16="http://schemas.microsoft.com/office/drawing/2014/main" id="{58DEFA52-9BEC-4EA3-8736-68EDA56F1C91}"/>
            </a:ext>
          </a:extLst>
        </cdr:cNvPr>
        <cdr:cNvSpPr txBox="1"/>
      </cdr:nvSpPr>
      <cdr:spPr>
        <a:xfrm xmlns:a="http://schemas.openxmlformats.org/drawingml/2006/main">
          <a:off x="136399" y="1350418"/>
          <a:ext cx="925644" cy="290129"/>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900" b="1" baseline="0"/>
            <a:t>Probable</a:t>
          </a:r>
          <a:endParaRPr lang="es-CO" sz="900" b="1"/>
        </a:p>
      </cdr:txBody>
    </cdr:sp>
  </cdr:relSizeAnchor>
  <cdr:relSizeAnchor xmlns:cdr="http://schemas.openxmlformats.org/drawingml/2006/chartDrawing">
    <cdr:from>
      <cdr:x>0.0111</cdr:x>
      <cdr:y>0.46416</cdr:y>
    </cdr:from>
    <cdr:to>
      <cdr:x>0.11398</cdr:x>
      <cdr:y>0.53009</cdr:y>
    </cdr:to>
    <cdr:sp macro="" textlink="">
      <cdr:nvSpPr>
        <cdr:cNvPr id="4" name="CuadroTexto 1">
          <a:extLst xmlns:a="http://schemas.openxmlformats.org/drawingml/2006/main">
            <a:ext uri="{FF2B5EF4-FFF2-40B4-BE49-F238E27FC236}">
              <a16:creationId xmlns:a16="http://schemas.microsoft.com/office/drawing/2014/main" id="{8AB7B2C0-3458-4958-B5BA-5FF135973B10}"/>
            </a:ext>
          </a:extLst>
        </cdr:cNvPr>
        <cdr:cNvSpPr txBox="1"/>
      </cdr:nvSpPr>
      <cdr:spPr>
        <a:xfrm xmlns:a="http://schemas.openxmlformats.org/drawingml/2006/main">
          <a:off x="99870" y="2042576"/>
          <a:ext cx="925644" cy="290129"/>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900" b="1" baseline="0"/>
            <a:t>Posible</a:t>
          </a:r>
          <a:endParaRPr lang="es-CO" sz="900" b="1"/>
        </a:p>
      </cdr:txBody>
    </cdr:sp>
  </cdr:relSizeAnchor>
  <cdr:relSizeAnchor xmlns:cdr="http://schemas.openxmlformats.org/drawingml/2006/chartDrawing">
    <cdr:from>
      <cdr:x>0.01314</cdr:x>
      <cdr:y>0.60125</cdr:y>
    </cdr:from>
    <cdr:to>
      <cdr:x>0.11602</cdr:x>
      <cdr:y>0.66718</cdr:y>
    </cdr:to>
    <cdr:sp macro="" textlink="">
      <cdr:nvSpPr>
        <cdr:cNvPr id="5" name="CuadroTexto 1">
          <a:extLst xmlns:a="http://schemas.openxmlformats.org/drawingml/2006/main">
            <a:ext uri="{FF2B5EF4-FFF2-40B4-BE49-F238E27FC236}">
              <a16:creationId xmlns:a16="http://schemas.microsoft.com/office/drawing/2014/main" id="{F8BE032B-6B63-4DF2-BE0F-2ABC3D24CFA3}"/>
            </a:ext>
          </a:extLst>
        </cdr:cNvPr>
        <cdr:cNvSpPr txBox="1"/>
      </cdr:nvSpPr>
      <cdr:spPr>
        <a:xfrm xmlns:a="http://schemas.openxmlformats.org/drawingml/2006/main">
          <a:off x="118254" y="2645839"/>
          <a:ext cx="925643" cy="290128"/>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900" b="1" baseline="0"/>
            <a:t>Improbable</a:t>
          </a:r>
          <a:endParaRPr lang="es-CO" sz="900" b="1"/>
        </a:p>
      </cdr:txBody>
    </cdr:sp>
  </cdr:relSizeAnchor>
  <cdr:relSizeAnchor xmlns:cdr="http://schemas.openxmlformats.org/drawingml/2006/chartDrawing">
    <cdr:from>
      <cdr:x>0.01322</cdr:x>
      <cdr:y>0.75854</cdr:y>
    </cdr:from>
    <cdr:to>
      <cdr:x>0.1161</cdr:x>
      <cdr:y>0.82447</cdr:y>
    </cdr:to>
    <cdr:sp macro="" textlink="">
      <cdr:nvSpPr>
        <cdr:cNvPr id="6" name="CuadroTexto 1">
          <a:extLst xmlns:a="http://schemas.openxmlformats.org/drawingml/2006/main">
            <a:ext uri="{FF2B5EF4-FFF2-40B4-BE49-F238E27FC236}">
              <a16:creationId xmlns:a16="http://schemas.microsoft.com/office/drawing/2014/main" id="{D7F9E556-C0EB-468E-B0B1-C222EBEB5B1A}"/>
            </a:ext>
          </a:extLst>
        </cdr:cNvPr>
        <cdr:cNvSpPr txBox="1"/>
      </cdr:nvSpPr>
      <cdr:spPr>
        <a:xfrm xmlns:a="http://schemas.openxmlformats.org/drawingml/2006/main">
          <a:off x="118920" y="3337988"/>
          <a:ext cx="925644" cy="290128"/>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900" b="1" baseline="0"/>
            <a:t>Inusual</a:t>
          </a:r>
          <a:endParaRPr lang="es-CO" sz="900" b="1"/>
        </a:p>
      </cdr:txBody>
    </cdr:sp>
  </cdr:relSizeAnchor>
</c:userShapes>
</file>

<file path=xl/drawings/drawing4.xml><?xml version="1.0" encoding="utf-8"?>
<xdr:wsDr xmlns:xdr="http://schemas.openxmlformats.org/drawingml/2006/spreadsheetDrawing" xmlns:a="http://schemas.openxmlformats.org/drawingml/2006/main">
  <xdr:twoCellAnchor>
    <xdr:from>
      <xdr:col>3</xdr:col>
      <xdr:colOff>777724</xdr:colOff>
      <xdr:row>0</xdr:row>
      <xdr:rowOff>122767</xdr:rowOff>
    </xdr:from>
    <xdr:to>
      <xdr:col>18</xdr:col>
      <xdr:colOff>279399</xdr:colOff>
      <xdr:row>39</xdr:row>
      <xdr:rowOff>63500</xdr:rowOff>
    </xdr:to>
    <xdr:graphicFrame macro="">
      <xdr:nvGraphicFramePr>
        <xdr:cNvPr id="4" name="Gráfico 3">
          <a:extLst>
            <a:ext uri="{FF2B5EF4-FFF2-40B4-BE49-F238E27FC236}">
              <a16:creationId xmlns:a16="http://schemas.microsoft.com/office/drawing/2014/main" id="{7AA08D72-4D95-4DA4-9EF1-53C228E4D0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43</xdr:row>
      <xdr:rowOff>0</xdr:rowOff>
    </xdr:from>
    <xdr:to>
      <xdr:col>18</xdr:col>
      <xdr:colOff>289075</xdr:colOff>
      <xdr:row>81</xdr:row>
      <xdr:rowOff>143933</xdr:rowOff>
    </xdr:to>
    <xdr:graphicFrame macro="">
      <xdr:nvGraphicFramePr>
        <xdr:cNvPr id="6" name="Gráfico 5">
          <a:extLst>
            <a:ext uri="{FF2B5EF4-FFF2-40B4-BE49-F238E27FC236}">
              <a16:creationId xmlns:a16="http://schemas.microsoft.com/office/drawing/2014/main" id="{2B190A16-4D2F-42F8-A525-15D4563B4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0.20291</cdr:x>
      <cdr:y>0.86937</cdr:y>
    </cdr:from>
    <cdr:to>
      <cdr:x>0.91354</cdr:x>
      <cdr:y>0.9177</cdr:y>
    </cdr:to>
    <cdr:sp macro="" textlink="">
      <cdr:nvSpPr>
        <cdr:cNvPr id="2" name="CuadroTexto 1">
          <a:extLst xmlns:a="http://schemas.openxmlformats.org/drawingml/2006/main">
            <a:ext uri="{FF2B5EF4-FFF2-40B4-BE49-F238E27FC236}">
              <a16:creationId xmlns:a16="http://schemas.microsoft.com/office/drawing/2014/main" id="{89AA031A-59D5-4C6E-8606-8BBD07BB5F12}"/>
            </a:ext>
          </a:extLst>
        </cdr:cNvPr>
        <cdr:cNvSpPr txBox="1"/>
      </cdr:nvSpPr>
      <cdr:spPr>
        <a:xfrm xmlns:a="http://schemas.openxmlformats.org/drawingml/2006/main">
          <a:off x="2222042" y="6179706"/>
          <a:ext cx="7781914" cy="34354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CO" sz="1100"/>
            <a:t>Bajo		Menor	</a:t>
          </a:r>
          <a:r>
            <a:rPr lang="es-CO" sz="1100" baseline="0"/>
            <a:t>                     Moderado	                   Mayor	             Catastrófico</a:t>
          </a:r>
          <a:endParaRPr lang="es-CO" sz="1100"/>
        </a:p>
      </cdr:txBody>
    </cdr:sp>
  </cdr:relSizeAnchor>
  <cdr:relSizeAnchor xmlns:cdr="http://schemas.openxmlformats.org/drawingml/2006/chartDrawing">
    <cdr:from>
      <cdr:x>0.03215</cdr:x>
      <cdr:y>0.12261</cdr:y>
    </cdr:from>
    <cdr:to>
      <cdr:x>0.1378</cdr:x>
      <cdr:y>0.16131</cdr:y>
    </cdr:to>
    <cdr:sp macro="" textlink="">
      <cdr:nvSpPr>
        <cdr:cNvPr id="3" name="CuadroTexto 2">
          <a:extLst xmlns:a="http://schemas.openxmlformats.org/drawingml/2006/main">
            <a:ext uri="{FF2B5EF4-FFF2-40B4-BE49-F238E27FC236}">
              <a16:creationId xmlns:a16="http://schemas.microsoft.com/office/drawing/2014/main" id="{45781BA0-7D53-4DAB-9708-924DFFFA4CD9}"/>
            </a:ext>
          </a:extLst>
        </cdr:cNvPr>
        <cdr:cNvSpPr txBox="1"/>
      </cdr:nvSpPr>
      <cdr:spPr>
        <a:xfrm xmlns:a="http://schemas.openxmlformats.org/drawingml/2006/main">
          <a:off x="365276" y="876803"/>
          <a:ext cx="1200150" cy="2767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r"/>
          <a:r>
            <a:rPr lang="es-CO" sz="1200" b="1"/>
            <a:t>Casi Certeza</a:t>
          </a:r>
        </a:p>
      </cdr:txBody>
    </cdr:sp>
  </cdr:relSizeAnchor>
  <cdr:relSizeAnchor xmlns:cdr="http://schemas.openxmlformats.org/drawingml/2006/chartDrawing">
    <cdr:from>
      <cdr:x>0.06062</cdr:x>
      <cdr:y>0.26914</cdr:y>
    </cdr:from>
    <cdr:to>
      <cdr:x>0.13696</cdr:x>
      <cdr:y>0.30144</cdr:y>
    </cdr:to>
    <cdr:sp macro="" textlink="">
      <cdr:nvSpPr>
        <cdr:cNvPr id="4" name="CuadroTexto 1">
          <a:extLst xmlns:a="http://schemas.openxmlformats.org/drawingml/2006/main">
            <a:ext uri="{FF2B5EF4-FFF2-40B4-BE49-F238E27FC236}">
              <a16:creationId xmlns:a16="http://schemas.microsoft.com/office/drawing/2014/main" id="{118B5C76-EE8A-405A-A81A-9E67867563D3}"/>
            </a:ext>
          </a:extLst>
        </cdr:cNvPr>
        <cdr:cNvSpPr txBox="1"/>
      </cdr:nvSpPr>
      <cdr:spPr>
        <a:xfrm xmlns:a="http://schemas.openxmlformats.org/drawingml/2006/main">
          <a:off x="685800" y="1905000"/>
          <a:ext cx="863600" cy="228600"/>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1200" b="1"/>
            <a:t>Probable</a:t>
          </a:r>
        </a:p>
      </cdr:txBody>
    </cdr:sp>
  </cdr:relSizeAnchor>
  <cdr:relSizeAnchor xmlns:cdr="http://schemas.openxmlformats.org/drawingml/2006/chartDrawing">
    <cdr:from>
      <cdr:x>0.05725</cdr:x>
      <cdr:y>0.41447</cdr:y>
    </cdr:from>
    <cdr:to>
      <cdr:x>0.13359</cdr:x>
      <cdr:y>0.44677</cdr:y>
    </cdr:to>
    <cdr:sp macro="" textlink="">
      <cdr:nvSpPr>
        <cdr:cNvPr id="5" name="CuadroTexto 1">
          <a:extLst xmlns:a="http://schemas.openxmlformats.org/drawingml/2006/main">
            <a:ext uri="{FF2B5EF4-FFF2-40B4-BE49-F238E27FC236}">
              <a16:creationId xmlns:a16="http://schemas.microsoft.com/office/drawing/2014/main" id="{C9EB7026-22BF-418B-B0D8-FFD4E47A9088}"/>
            </a:ext>
          </a:extLst>
        </cdr:cNvPr>
        <cdr:cNvSpPr txBox="1"/>
      </cdr:nvSpPr>
      <cdr:spPr>
        <a:xfrm xmlns:a="http://schemas.openxmlformats.org/drawingml/2006/main">
          <a:off x="647700" y="2933700"/>
          <a:ext cx="863600" cy="228600"/>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1200" b="1"/>
            <a:t>Posible</a:t>
          </a:r>
        </a:p>
      </cdr:txBody>
    </cdr:sp>
  </cdr:relSizeAnchor>
  <cdr:relSizeAnchor xmlns:cdr="http://schemas.openxmlformats.org/drawingml/2006/chartDrawing">
    <cdr:from>
      <cdr:x>0.04127</cdr:x>
      <cdr:y>0.54904</cdr:y>
    </cdr:from>
    <cdr:to>
      <cdr:x>0.13359</cdr:x>
      <cdr:y>0.58911</cdr:y>
    </cdr:to>
    <cdr:sp macro="" textlink="">
      <cdr:nvSpPr>
        <cdr:cNvPr id="6" name="CuadroTexto 1">
          <a:extLst xmlns:a="http://schemas.openxmlformats.org/drawingml/2006/main">
            <a:ext uri="{FF2B5EF4-FFF2-40B4-BE49-F238E27FC236}">
              <a16:creationId xmlns:a16="http://schemas.microsoft.com/office/drawing/2014/main" id="{66E4B085-EECA-4820-9461-12F504FE6228}"/>
            </a:ext>
          </a:extLst>
        </cdr:cNvPr>
        <cdr:cNvSpPr txBox="1"/>
      </cdr:nvSpPr>
      <cdr:spPr>
        <a:xfrm xmlns:a="http://schemas.openxmlformats.org/drawingml/2006/main">
          <a:off x="466876" y="3886199"/>
          <a:ext cx="1044424" cy="283633"/>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1200" b="1"/>
            <a:t>Improbable</a:t>
          </a:r>
        </a:p>
      </cdr:txBody>
    </cdr:sp>
  </cdr:relSizeAnchor>
  <cdr:relSizeAnchor xmlns:cdr="http://schemas.openxmlformats.org/drawingml/2006/chartDrawing">
    <cdr:from>
      <cdr:x>0.02694</cdr:x>
      <cdr:y>0.69438</cdr:y>
    </cdr:from>
    <cdr:to>
      <cdr:x>0.13361</cdr:x>
      <cdr:y>0.74205</cdr:y>
    </cdr:to>
    <cdr:sp macro="" textlink="">
      <cdr:nvSpPr>
        <cdr:cNvPr id="7" name="CuadroTexto 1">
          <a:extLst xmlns:a="http://schemas.openxmlformats.org/drawingml/2006/main">
            <a:ext uri="{FF2B5EF4-FFF2-40B4-BE49-F238E27FC236}">
              <a16:creationId xmlns:a16="http://schemas.microsoft.com/office/drawing/2014/main" id="{F61B0AD1-2897-4271-931D-8CE68B70E310}"/>
            </a:ext>
          </a:extLst>
        </cdr:cNvPr>
        <cdr:cNvSpPr txBox="1"/>
      </cdr:nvSpPr>
      <cdr:spPr>
        <a:xfrm xmlns:a="http://schemas.openxmlformats.org/drawingml/2006/main">
          <a:off x="306046" y="4965621"/>
          <a:ext cx="1211755" cy="340862"/>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1200" b="1"/>
            <a:t>Inusual</a:t>
          </a:r>
        </a:p>
      </cdr:txBody>
    </cdr:sp>
  </cdr:relSizeAnchor>
</c:userShapes>
</file>

<file path=xl/drawings/drawing6.xml><?xml version="1.0" encoding="utf-8"?>
<c:userShapes xmlns:c="http://schemas.openxmlformats.org/drawingml/2006/chart">
  <cdr:relSizeAnchor xmlns:cdr="http://schemas.openxmlformats.org/drawingml/2006/chartDrawing">
    <cdr:from>
      <cdr:x>0.19861</cdr:x>
      <cdr:y>0.88777</cdr:y>
    </cdr:from>
    <cdr:to>
      <cdr:x>0.90924</cdr:x>
      <cdr:y>0.9361</cdr:y>
    </cdr:to>
    <cdr:sp macro="" textlink="">
      <cdr:nvSpPr>
        <cdr:cNvPr id="2" name="CuadroTexto 1">
          <a:extLst xmlns:a="http://schemas.openxmlformats.org/drawingml/2006/main">
            <a:ext uri="{FF2B5EF4-FFF2-40B4-BE49-F238E27FC236}">
              <a16:creationId xmlns:a16="http://schemas.microsoft.com/office/drawing/2014/main" id="{89AA031A-59D5-4C6E-8606-8BBD07BB5F12}"/>
            </a:ext>
          </a:extLst>
        </cdr:cNvPr>
        <cdr:cNvSpPr txBox="1"/>
      </cdr:nvSpPr>
      <cdr:spPr>
        <a:xfrm xmlns:a="http://schemas.openxmlformats.org/drawingml/2006/main">
          <a:off x="2176141" y="6300698"/>
          <a:ext cx="7786426" cy="34300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s-CO" sz="1100"/>
            <a:t>    Bajo	</a:t>
          </a:r>
          <a:r>
            <a:rPr lang="es-CO" sz="1100" baseline="0"/>
            <a:t> 	</a:t>
          </a:r>
          <a:r>
            <a:rPr lang="es-CO" sz="1100"/>
            <a:t>Menor	</a:t>
          </a:r>
          <a:r>
            <a:rPr lang="es-CO" sz="1100" baseline="0"/>
            <a:t>                     Moderado	                   Mayor	             Catastrófico</a:t>
          </a:r>
          <a:endParaRPr lang="es-CO" sz="1100"/>
        </a:p>
      </cdr:txBody>
    </cdr:sp>
  </cdr:relSizeAnchor>
  <cdr:relSizeAnchor xmlns:cdr="http://schemas.openxmlformats.org/drawingml/2006/chartDrawing">
    <cdr:from>
      <cdr:x>0.03606</cdr:x>
      <cdr:y>0.12261</cdr:y>
    </cdr:from>
    <cdr:to>
      <cdr:x>0.1367</cdr:x>
      <cdr:y>0.16376</cdr:y>
    </cdr:to>
    <cdr:sp macro="" textlink="">
      <cdr:nvSpPr>
        <cdr:cNvPr id="3" name="CuadroTexto 2">
          <a:extLst xmlns:a="http://schemas.openxmlformats.org/drawingml/2006/main">
            <a:ext uri="{FF2B5EF4-FFF2-40B4-BE49-F238E27FC236}">
              <a16:creationId xmlns:a16="http://schemas.microsoft.com/office/drawing/2014/main" id="{45781BA0-7D53-4DAB-9708-924DFFFA4CD9}"/>
            </a:ext>
          </a:extLst>
        </cdr:cNvPr>
        <cdr:cNvSpPr txBox="1"/>
      </cdr:nvSpPr>
      <cdr:spPr>
        <a:xfrm xmlns:a="http://schemas.openxmlformats.org/drawingml/2006/main">
          <a:off x="409575" y="877193"/>
          <a:ext cx="1143000" cy="294382"/>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r"/>
          <a:r>
            <a:rPr lang="es-CO" sz="1200" b="1"/>
            <a:t>Casi Certeza</a:t>
          </a:r>
        </a:p>
      </cdr:txBody>
    </cdr:sp>
  </cdr:relSizeAnchor>
  <cdr:relSizeAnchor xmlns:cdr="http://schemas.openxmlformats.org/drawingml/2006/chartDrawing">
    <cdr:from>
      <cdr:x>0.06062</cdr:x>
      <cdr:y>0.26914</cdr:y>
    </cdr:from>
    <cdr:to>
      <cdr:x>0.13696</cdr:x>
      <cdr:y>0.30144</cdr:y>
    </cdr:to>
    <cdr:sp macro="" textlink="">
      <cdr:nvSpPr>
        <cdr:cNvPr id="4" name="CuadroTexto 1">
          <a:extLst xmlns:a="http://schemas.openxmlformats.org/drawingml/2006/main">
            <a:ext uri="{FF2B5EF4-FFF2-40B4-BE49-F238E27FC236}">
              <a16:creationId xmlns:a16="http://schemas.microsoft.com/office/drawing/2014/main" id="{118B5C76-EE8A-405A-A81A-9E67867563D3}"/>
            </a:ext>
          </a:extLst>
        </cdr:cNvPr>
        <cdr:cNvSpPr txBox="1"/>
      </cdr:nvSpPr>
      <cdr:spPr>
        <a:xfrm xmlns:a="http://schemas.openxmlformats.org/drawingml/2006/main">
          <a:off x="685800" y="1905000"/>
          <a:ext cx="863600" cy="228600"/>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1200" b="1"/>
            <a:t>Probable</a:t>
          </a:r>
        </a:p>
      </cdr:txBody>
    </cdr:sp>
  </cdr:relSizeAnchor>
  <cdr:relSizeAnchor xmlns:cdr="http://schemas.openxmlformats.org/drawingml/2006/chartDrawing">
    <cdr:from>
      <cdr:x>0.05725</cdr:x>
      <cdr:y>0.41447</cdr:y>
    </cdr:from>
    <cdr:to>
      <cdr:x>0.13359</cdr:x>
      <cdr:y>0.44677</cdr:y>
    </cdr:to>
    <cdr:sp macro="" textlink="">
      <cdr:nvSpPr>
        <cdr:cNvPr id="5" name="CuadroTexto 1">
          <a:extLst xmlns:a="http://schemas.openxmlformats.org/drawingml/2006/main">
            <a:ext uri="{FF2B5EF4-FFF2-40B4-BE49-F238E27FC236}">
              <a16:creationId xmlns:a16="http://schemas.microsoft.com/office/drawing/2014/main" id="{C9EB7026-22BF-418B-B0D8-FFD4E47A9088}"/>
            </a:ext>
          </a:extLst>
        </cdr:cNvPr>
        <cdr:cNvSpPr txBox="1"/>
      </cdr:nvSpPr>
      <cdr:spPr>
        <a:xfrm xmlns:a="http://schemas.openxmlformats.org/drawingml/2006/main">
          <a:off x="647700" y="2933700"/>
          <a:ext cx="863600" cy="228600"/>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1200" b="1"/>
            <a:t>Posible</a:t>
          </a:r>
        </a:p>
      </cdr:txBody>
    </cdr:sp>
  </cdr:relSizeAnchor>
  <cdr:relSizeAnchor xmlns:cdr="http://schemas.openxmlformats.org/drawingml/2006/chartDrawing">
    <cdr:from>
      <cdr:x>0.04127</cdr:x>
      <cdr:y>0.54904</cdr:y>
    </cdr:from>
    <cdr:to>
      <cdr:x>0.13359</cdr:x>
      <cdr:y>0.58911</cdr:y>
    </cdr:to>
    <cdr:sp macro="" textlink="">
      <cdr:nvSpPr>
        <cdr:cNvPr id="6" name="CuadroTexto 1">
          <a:extLst xmlns:a="http://schemas.openxmlformats.org/drawingml/2006/main">
            <a:ext uri="{FF2B5EF4-FFF2-40B4-BE49-F238E27FC236}">
              <a16:creationId xmlns:a16="http://schemas.microsoft.com/office/drawing/2014/main" id="{66E4B085-EECA-4820-9461-12F504FE6228}"/>
            </a:ext>
          </a:extLst>
        </cdr:cNvPr>
        <cdr:cNvSpPr txBox="1"/>
      </cdr:nvSpPr>
      <cdr:spPr>
        <a:xfrm xmlns:a="http://schemas.openxmlformats.org/drawingml/2006/main">
          <a:off x="466876" y="3886199"/>
          <a:ext cx="1044424" cy="283633"/>
        </a:xfrm>
        <a:prstGeom xmlns:a="http://schemas.openxmlformats.org/drawingml/2006/main" prst="rect">
          <a:avLst/>
        </a:prstGeom>
      </cdr:spPr>
      <cdr:txBody>
        <a:bodyPr xmlns:a="http://schemas.openxmlformats.org/drawingml/2006/main"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1200" b="1"/>
            <a:t>Improbable</a:t>
          </a:r>
        </a:p>
      </cdr:txBody>
    </cdr:sp>
  </cdr:relSizeAnchor>
  <cdr:relSizeAnchor xmlns:cdr="http://schemas.openxmlformats.org/drawingml/2006/chartDrawing">
    <cdr:from>
      <cdr:x>0.02694</cdr:x>
      <cdr:y>0.69438</cdr:y>
    </cdr:from>
    <cdr:to>
      <cdr:x>0.12916</cdr:x>
      <cdr:y>0.73891</cdr:y>
    </cdr:to>
    <cdr:sp macro="" textlink="">
      <cdr:nvSpPr>
        <cdr:cNvPr id="7" name="CuadroTexto 1">
          <a:extLst xmlns:a="http://schemas.openxmlformats.org/drawingml/2006/main">
            <a:ext uri="{FF2B5EF4-FFF2-40B4-BE49-F238E27FC236}">
              <a16:creationId xmlns:a16="http://schemas.microsoft.com/office/drawing/2014/main" id="{F61B0AD1-2897-4271-931D-8CE68B70E310}"/>
            </a:ext>
          </a:extLst>
        </cdr:cNvPr>
        <cdr:cNvSpPr txBox="1"/>
      </cdr:nvSpPr>
      <cdr:spPr>
        <a:xfrm xmlns:a="http://schemas.openxmlformats.org/drawingml/2006/main">
          <a:off x="305961" y="4967825"/>
          <a:ext cx="1160889" cy="318549"/>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s-CO" sz="1200" b="1"/>
            <a:t>Inusual</a:t>
          </a:r>
        </a:p>
      </cdr:txBody>
    </cdr:sp>
  </cdr:relSizeAnchor>
</c:userShape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B23"/>
  <sheetViews>
    <sheetView showGridLines="0" zoomScale="80" zoomScaleNormal="80" workbookViewId="0">
      <selection activeCell="B25" sqref="B25"/>
    </sheetView>
  </sheetViews>
  <sheetFormatPr baseColWidth="10" defaultColWidth="11.5703125" defaultRowHeight="15" x14ac:dyDescent="0.25"/>
  <cols>
    <col min="1" max="1" width="24.28515625" bestFit="1" customWidth="1"/>
    <col min="2" max="2" width="85.7109375" style="13" customWidth="1"/>
    <col min="3" max="16384" width="11.5703125" style="13"/>
  </cols>
  <sheetData>
    <row r="1" spans="1:2" ht="15.75" thickBot="1" x14ac:dyDescent="0.3"/>
    <row r="2" spans="1:2" ht="16.5" thickTop="1" thickBot="1" x14ac:dyDescent="0.3">
      <c r="A2" s="224" t="s">
        <v>5</v>
      </c>
      <c r="B2" s="227"/>
    </row>
    <row r="3" spans="1:2" ht="16.5" thickTop="1" thickBot="1" x14ac:dyDescent="0.3">
      <c r="A3" s="224"/>
      <c r="B3" s="227"/>
    </row>
    <row r="4" spans="1:2" ht="16.5" thickTop="1" thickBot="1" x14ac:dyDescent="0.3">
      <c r="A4" s="224" t="s">
        <v>6</v>
      </c>
      <c r="B4" s="226"/>
    </row>
    <row r="5" spans="1:2" ht="16.5" thickTop="1" thickBot="1" x14ac:dyDescent="0.3">
      <c r="A5" s="224"/>
      <c r="B5" s="227"/>
    </row>
    <row r="6" spans="1:2" ht="16.5" thickTop="1" thickBot="1" x14ac:dyDescent="0.3">
      <c r="A6" s="224"/>
      <c r="B6" s="227"/>
    </row>
    <row r="7" spans="1:2" ht="16.5" thickTop="1" thickBot="1" x14ac:dyDescent="0.3">
      <c r="A7" s="224"/>
      <c r="B7" s="227"/>
    </row>
    <row r="8" spans="1:2" ht="16.5" thickTop="1" thickBot="1" x14ac:dyDescent="0.3">
      <c r="A8" s="224"/>
      <c r="B8" s="227"/>
    </row>
    <row r="9" spans="1:2" ht="16.5" thickTop="1" thickBot="1" x14ac:dyDescent="0.3">
      <c r="A9" s="224"/>
      <c r="B9" s="227"/>
    </row>
    <row r="10" spans="1:2" ht="16.5" thickTop="1" thickBot="1" x14ac:dyDescent="0.3">
      <c r="A10" s="224"/>
      <c r="B10" s="227"/>
    </row>
    <row r="11" spans="1:2" ht="16.5" thickTop="1" thickBot="1" x14ac:dyDescent="0.3">
      <c r="A11" s="224"/>
      <c r="B11" s="227"/>
    </row>
    <row r="12" spans="1:2" ht="16.5" thickTop="1" thickBot="1" x14ac:dyDescent="0.3">
      <c r="A12" s="224"/>
      <c r="B12" s="227"/>
    </row>
    <row r="13" spans="1:2" ht="16.5" thickTop="1" thickBot="1" x14ac:dyDescent="0.3">
      <c r="A13" s="224"/>
      <c r="B13" s="227"/>
    </row>
    <row r="14" spans="1:2" ht="16.5" thickTop="1" thickBot="1" x14ac:dyDescent="0.3">
      <c r="A14" s="224" t="s">
        <v>7</v>
      </c>
      <c r="B14" s="227"/>
    </row>
    <row r="15" spans="1:2" ht="16.5" thickTop="1" thickBot="1" x14ac:dyDescent="0.3">
      <c r="A15" s="224"/>
      <c r="B15" s="227"/>
    </row>
    <row r="16" spans="1:2" ht="16.5" thickTop="1" thickBot="1" x14ac:dyDescent="0.3"/>
    <row r="17" spans="1:2" ht="16.5" thickTop="1" thickBot="1" x14ac:dyDescent="0.3">
      <c r="A17" s="224" t="s">
        <v>11</v>
      </c>
      <c r="B17" s="225"/>
    </row>
    <row r="18" spans="1:2" ht="16.5" thickTop="1" thickBot="1" x14ac:dyDescent="0.3">
      <c r="A18" s="224" t="s">
        <v>12</v>
      </c>
      <c r="B18" s="225"/>
    </row>
    <row r="19" spans="1:2" ht="16.5" thickTop="1" thickBot="1" x14ac:dyDescent="0.3">
      <c r="A19" s="224" t="s">
        <v>13</v>
      </c>
      <c r="B19" s="225"/>
    </row>
    <row r="20" spans="1:2" ht="16.5" thickTop="1" thickBot="1" x14ac:dyDescent="0.3">
      <c r="A20" s="224"/>
      <c r="B20" s="225"/>
    </row>
    <row r="21" spans="1:2" ht="16.5" thickTop="1" thickBot="1" x14ac:dyDescent="0.3">
      <c r="A21" s="224" t="s">
        <v>14</v>
      </c>
      <c r="B21" s="225"/>
    </row>
    <row r="22" spans="1:2" ht="16.5" thickTop="1" thickBot="1" x14ac:dyDescent="0.3">
      <c r="A22" s="224"/>
      <c r="B22" s="225"/>
    </row>
    <row r="23" spans="1:2" ht="15.75" thickTop="1" x14ac:dyDescent="0.25"/>
  </sheetData>
  <mergeCells count="12">
    <mergeCell ref="B4:B13"/>
    <mergeCell ref="B2:B3"/>
    <mergeCell ref="B14:B15"/>
    <mergeCell ref="A2:A3"/>
    <mergeCell ref="A4:A13"/>
    <mergeCell ref="A14:A15"/>
    <mergeCell ref="A17:A18"/>
    <mergeCell ref="A19:A20"/>
    <mergeCell ref="B17:B18"/>
    <mergeCell ref="B19:B20"/>
    <mergeCell ref="A21:A22"/>
    <mergeCell ref="B21:B2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dimension ref="A2:BH17"/>
  <sheetViews>
    <sheetView zoomScale="70" zoomScaleNormal="70" workbookViewId="0">
      <selection activeCell="E6" sqref="E6"/>
    </sheetView>
  </sheetViews>
  <sheetFormatPr baseColWidth="10" defaultRowHeight="15" x14ac:dyDescent="0.25"/>
  <cols>
    <col min="1" max="1" width="28.5703125" bestFit="1" customWidth="1"/>
    <col min="2" max="2" width="41.42578125" bestFit="1" customWidth="1"/>
    <col min="3" max="3" width="31.7109375" bestFit="1" customWidth="1"/>
    <col min="4" max="4" width="2.5703125" bestFit="1" customWidth="1"/>
    <col min="5" max="5" width="19.28515625" bestFit="1" customWidth="1"/>
    <col min="6" max="7" width="2.5703125" bestFit="1" customWidth="1"/>
    <col min="8" max="8" width="13.140625" bestFit="1" customWidth="1"/>
    <col min="9" max="9" width="2.5703125" bestFit="1" customWidth="1"/>
    <col min="10" max="10" width="11" bestFit="1" customWidth="1"/>
    <col min="11" max="11" width="2.5703125" bestFit="1" customWidth="1"/>
    <col min="12" max="12" width="22.42578125" bestFit="1" customWidth="1"/>
    <col min="13" max="13" width="12.140625" bestFit="1" customWidth="1"/>
    <col min="14" max="14" width="3.85546875" bestFit="1" customWidth="1"/>
    <col min="15" max="15" width="15.42578125" bestFit="1" customWidth="1"/>
    <col min="16" max="16" width="3.85546875" bestFit="1" customWidth="1"/>
    <col min="17" max="17" width="28.140625" bestFit="1" customWidth="1"/>
    <col min="18" max="18" width="2.5703125" bestFit="1" customWidth="1"/>
    <col min="19" max="19" width="14.42578125" bestFit="1" customWidth="1"/>
    <col min="20" max="20" width="2.5703125" bestFit="1" customWidth="1"/>
    <col min="21" max="21" width="4" bestFit="1" customWidth="1"/>
    <col min="22" max="22" width="2.5703125" bestFit="1" customWidth="1"/>
    <col min="23" max="23" width="22" bestFit="1" customWidth="1"/>
    <col min="24" max="24" width="3.85546875" bestFit="1" customWidth="1"/>
    <col min="25" max="25" width="14.42578125" bestFit="1" customWidth="1"/>
    <col min="26" max="26" width="2.5703125" bestFit="1" customWidth="1"/>
    <col min="27" max="27" width="5" bestFit="1" customWidth="1"/>
    <col min="28" max="28" width="3.85546875" bestFit="1" customWidth="1"/>
    <col min="30" max="30" width="29.140625" bestFit="1" customWidth="1"/>
    <col min="31" max="31" width="28.85546875" bestFit="1" customWidth="1"/>
    <col min="32" max="32" width="36" bestFit="1" customWidth="1"/>
    <col min="33" max="33" width="55.7109375" bestFit="1" customWidth="1"/>
    <col min="34" max="34" width="36.42578125" bestFit="1" customWidth="1"/>
    <col min="35" max="35" width="20.85546875" bestFit="1" customWidth="1"/>
    <col min="36" max="36" width="59.28515625" bestFit="1" customWidth="1"/>
    <col min="42" max="42" width="55.42578125" bestFit="1" customWidth="1"/>
    <col min="43" max="43" width="62.140625" bestFit="1" customWidth="1"/>
    <col min="44" max="44" width="46.85546875" bestFit="1" customWidth="1"/>
    <col min="45" max="45" width="22" bestFit="1" customWidth="1"/>
    <col min="46" max="46" width="50.140625" bestFit="1" customWidth="1"/>
    <col min="47" max="47" width="63.140625" bestFit="1" customWidth="1"/>
    <col min="48" max="48" width="31" bestFit="1" customWidth="1"/>
    <col min="49" max="49" width="29.140625" bestFit="1" customWidth="1"/>
    <col min="50" max="50" width="65.42578125" bestFit="1" customWidth="1"/>
    <col min="51" max="51" width="67.140625" bestFit="1" customWidth="1"/>
    <col min="52" max="52" width="45.7109375" bestFit="1" customWidth="1"/>
    <col min="53" max="53" width="60.140625" bestFit="1" customWidth="1"/>
    <col min="54" max="54" width="85.85546875" bestFit="1" customWidth="1"/>
    <col min="55" max="55" width="68.28515625" bestFit="1" customWidth="1"/>
    <col min="56" max="56" width="52.140625" bestFit="1" customWidth="1"/>
    <col min="57" max="57" width="71.5703125" bestFit="1" customWidth="1"/>
    <col min="58" max="58" width="48.28515625" bestFit="1" customWidth="1"/>
    <col min="59" max="59" width="53.5703125" bestFit="1" customWidth="1"/>
    <col min="60" max="60" width="49.5703125" bestFit="1" customWidth="1"/>
  </cols>
  <sheetData>
    <row r="2" spans="1:60" ht="15.75" x14ac:dyDescent="0.25">
      <c r="A2" s="5" t="s">
        <v>1</v>
      </c>
      <c r="B2" s="5" t="s">
        <v>2</v>
      </c>
      <c r="C2" s="5" t="s">
        <v>40</v>
      </c>
      <c r="D2" s="228" t="s">
        <v>44</v>
      </c>
      <c r="E2" s="228"/>
      <c r="F2" s="228"/>
      <c r="G2" s="228" t="s">
        <v>45</v>
      </c>
      <c r="H2" s="228"/>
      <c r="I2" s="228"/>
      <c r="J2" s="228" t="s">
        <v>53</v>
      </c>
      <c r="K2" s="228"/>
      <c r="L2" s="5" t="s">
        <v>24</v>
      </c>
      <c r="M2" s="228" t="s">
        <v>25</v>
      </c>
      <c r="N2" s="228"/>
      <c r="O2" s="228" t="s">
        <v>62</v>
      </c>
      <c r="P2" s="228"/>
      <c r="Q2" s="228" t="s">
        <v>27</v>
      </c>
      <c r="R2" s="228"/>
      <c r="S2" s="228" t="s">
        <v>28</v>
      </c>
      <c r="T2" s="228"/>
      <c r="U2" s="228" t="s">
        <v>29</v>
      </c>
      <c r="V2" s="228"/>
      <c r="W2" s="228" t="s">
        <v>30</v>
      </c>
      <c r="X2" s="228"/>
      <c r="Y2" s="228" t="s">
        <v>96</v>
      </c>
      <c r="Z2" s="228"/>
      <c r="AA2" s="228"/>
      <c r="AB2" s="228"/>
      <c r="AD2" s="55" t="s">
        <v>173</v>
      </c>
      <c r="AE2" s="55" t="s">
        <v>174</v>
      </c>
      <c r="AF2" s="55" t="s">
        <v>175</v>
      </c>
      <c r="AG2" s="55" t="s">
        <v>176</v>
      </c>
      <c r="AH2" s="55" t="s">
        <v>177</v>
      </c>
      <c r="AI2" s="55" t="s">
        <v>178</v>
      </c>
      <c r="AJ2" s="55" t="s">
        <v>179</v>
      </c>
      <c r="AP2" s="56" t="s">
        <v>180</v>
      </c>
      <c r="AQ2" s="56" t="s">
        <v>181</v>
      </c>
      <c r="AR2" s="56" t="s">
        <v>182</v>
      </c>
      <c r="AS2" s="56" t="s">
        <v>183</v>
      </c>
      <c r="AT2" s="56" t="s">
        <v>184</v>
      </c>
      <c r="AU2" s="56" t="s">
        <v>185</v>
      </c>
      <c r="AV2" s="56" t="s">
        <v>186</v>
      </c>
      <c r="AW2" s="56" t="s">
        <v>187</v>
      </c>
      <c r="AX2" s="56" t="s">
        <v>188</v>
      </c>
      <c r="AY2" s="56" t="s">
        <v>189</v>
      </c>
      <c r="AZ2" s="56" t="s">
        <v>190</v>
      </c>
      <c r="BA2" s="56" t="s">
        <v>191</v>
      </c>
      <c r="BB2" s="56" t="s">
        <v>192</v>
      </c>
      <c r="BC2" s="56" t="s">
        <v>193</v>
      </c>
      <c r="BD2" s="56" t="s">
        <v>194</v>
      </c>
      <c r="BE2" s="56" t="s">
        <v>195</v>
      </c>
      <c r="BF2" s="56" t="s">
        <v>196</v>
      </c>
      <c r="BG2" s="56" t="s">
        <v>197</v>
      </c>
      <c r="BH2" s="56" t="s">
        <v>198</v>
      </c>
    </row>
    <row r="3" spans="1:60" x14ac:dyDescent="0.25">
      <c r="F3">
        <v>0</v>
      </c>
      <c r="J3" t="s">
        <v>54</v>
      </c>
      <c r="K3">
        <v>4</v>
      </c>
      <c r="N3">
        <v>0</v>
      </c>
      <c r="P3">
        <v>0</v>
      </c>
      <c r="R3">
        <v>0</v>
      </c>
      <c r="T3">
        <v>0</v>
      </c>
      <c r="V3">
        <v>0</v>
      </c>
      <c r="X3">
        <v>0</v>
      </c>
      <c r="Z3">
        <v>0</v>
      </c>
      <c r="AD3" t="s">
        <v>180</v>
      </c>
      <c r="AE3" t="s">
        <v>182</v>
      </c>
      <c r="AF3" t="s">
        <v>184</v>
      </c>
      <c r="AG3" t="s">
        <v>188</v>
      </c>
      <c r="AH3" t="s">
        <v>191</v>
      </c>
      <c r="AI3" t="s">
        <v>192</v>
      </c>
      <c r="AJ3" t="s">
        <v>193</v>
      </c>
      <c r="AP3" t="s">
        <v>199</v>
      </c>
      <c r="AQ3" t="s">
        <v>200</v>
      </c>
      <c r="AR3" t="s">
        <v>201</v>
      </c>
      <c r="AS3" t="s">
        <v>202</v>
      </c>
      <c r="AT3" t="s">
        <v>203</v>
      </c>
      <c r="AU3" t="s">
        <v>204</v>
      </c>
      <c r="AV3" t="s">
        <v>205</v>
      </c>
      <c r="AW3" t="s">
        <v>206</v>
      </c>
      <c r="AX3" t="s">
        <v>207</v>
      </c>
      <c r="AY3" t="s">
        <v>208</v>
      </c>
      <c r="AZ3" t="s">
        <v>209</v>
      </c>
      <c r="BA3" t="s">
        <v>210</v>
      </c>
      <c r="BB3" t="s">
        <v>211</v>
      </c>
      <c r="BC3" t="s">
        <v>212</v>
      </c>
      <c r="BD3" t="s">
        <v>213</v>
      </c>
      <c r="BE3" t="s">
        <v>214</v>
      </c>
      <c r="BF3" t="s">
        <v>215</v>
      </c>
      <c r="BG3" t="s">
        <v>216</v>
      </c>
      <c r="BH3" t="s">
        <v>217</v>
      </c>
    </row>
    <row r="4" spans="1:60" x14ac:dyDescent="0.25">
      <c r="A4" t="s">
        <v>80</v>
      </c>
      <c r="B4" t="s">
        <v>85</v>
      </c>
      <c r="C4" t="s">
        <v>41</v>
      </c>
      <c r="D4">
        <v>5</v>
      </c>
      <c r="E4" t="s">
        <v>46</v>
      </c>
      <c r="F4">
        <v>5</v>
      </c>
      <c r="G4">
        <v>5</v>
      </c>
      <c r="H4" t="s">
        <v>166</v>
      </c>
      <c r="I4">
        <v>5</v>
      </c>
      <c r="J4" t="s">
        <v>55</v>
      </c>
      <c r="K4">
        <v>3</v>
      </c>
      <c r="L4" t="s">
        <v>57</v>
      </c>
      <c r="M4" t="s">
        <v>59</v>
      </c>
      <c r="N4">
        <v>3</v>
      </c>
      <c r="O4" t="s">
        <v>64</v>
      </c>
      <c r="P4">
        <v>3</v>
      </c>
      <c r="Q4" t="s">
        <v>69</v>
      </c>
      <c r="R4">
        <v>1</v>
      </c>
      <c r="S4" t="s">
        <v>70</v>
      </c>
      <c r="T4">
        <v>1</v>
      </c>
      <c r="U4" t="s">
        <v>73</v>
      </c>
      <c r="V4">
        <v>1</v>
      </c>
      <c r="W4" t="s">
        <v>75</v>
      </c>
      <c r="X4">
        <v>3</v>
      </c>
      <c r="Y4" t="s">
        <v>108</v>
      </c>
      <c r="Z4">
        <v>5</v>
      </c>
      <c r="AA4">
        <v>100</v>
      </c>
      <c r="AB4">
        <v>82</v>
      </c>
      <c r="AD4" t="s">
        <v>181</v>
      </c>
      <c r="AE4" t="s">
        <v>183</v>
      </c>
      <c r="AF4" t="s">
        <v>185</v>
      </c>
      <c r="AG4" t="s">
        <v>189</v>
      </c>
      <c r="AJ4" t="s">
        <v>194</v>
      </c>
      <c r="AP4" t="s">
        <v>218</v>
      </c>
      <c r="AQ4" t="s">
        <v>219</v>
      </c>
      <c r="AR4" t="s">
        <v>220</v>
      </c>
      <c r="AS4" t="s">
        <v>221</v>
      </c>
      <c r="AT4" t="s">
        <v>222</v>
      </c>
      <c r="AU4" t="s">
        <v>223</v>
      </c>
      <c r="AW4" t="s">
        <v>224</v>
      </c>
      <c r="AX4" t="s">
        <v>225</v>
      </c>
      <c r="AY4" t="s">
        <v>226</v>
      </c>
      <c r="AZ4" t="s">
        <v>227</v>
      </c>
      <c r="BA4" t="s">
        <v>228</v>
      </c>
      <c r="BB4" t="s">
        <v>229</v>
      </c>
      <c r="BC4" t="s">
        <v>230</v>
      </c>
      <c r="BD4" t="s">
        <v>231</v>
      </c>
      <c r="BE4" t="s">
        <v>232</v>
      </c>
      <c r="BF4" t="s">
        <v>233</v>
      </c>
      <c r="BG4" t="s">
        <v>234</v>
      </c>
      <c r="BH4" t="s">
        <v>235</v>
      </c>
    </row>
    <row r="5" spans="1:60" x14ac:dyDescent="0.25">
      <c r="A5" t="s">
        <v>81</v>
      </c>
      <c r="B5" t="s">
        <v>86</v>
      </c>
      <c r="C5" t="s">
        <v>42</v>
      </c>
      <c r="D5">
        <v>4</v>
      </c>
      <c r="E5" t="s">
        <v>47</v>
      </c>
      <c r="F5">
        <v>4</v>
      </c>
      <c r="G5">
        <v>4</v>
      </c>
      <c r="H5" t="s">
        <v>48</v>
      </c>
      <c r="I5">
        <v>4</v>
      </c>
      <c r="J5" t="s">
        <v>48</v>
      </c>
      <c r="K5">
        <v>2</v>
      </c>
      <c r="L5" t="s">
        <v>105</v>
      </c>
      <c r="M5" t="s">
        <v>61</v>
      </c>
      <c r="N5">
        <v>9</v>
      </c>
      <c r="O5" t="s">
        <v>63</v>
      </c>
      <c r="P5">
        <v>7</v>
      </c>
      <c r="Q5" t="s">
        <v>68</v>
      </c>
      <c r="R5">
        <v>3</v>
      </c>
      <c r="S5" t="s">
        <v>71</v>
      </c>
      <c r="T5">
        <v>5</v>
      </c>
      <c r="U5" t="s">
        <v>74</v>
      </c>
      <c r="V5">
        <v>3</v>
      </c>
      <c r="W5" t="s">
        <v>76</v>
      </c>
      <c r="X5">
        <v>15</v>
      </c>
      <c r="Y5" t="s">
        <v>109</v>
      </c>
      <c r="Z5">
        <v>4</v>
      </c>
      <c r="AA5">
        <v>82</v>
      </c>
      <c r="AB5">
        <v>65</v>
      </c>
      <c r="AF5" t="s">
        <v>186</v>
      </c>
      <c r="AG5" t="s">
        <v>190</v>
      </c>
      <c r="AJ5" t="s">
        <v>195</v>
      </c>
      <c r="AP5" t="s">
        <v>236</v>
      </c>
      <c r="AQ5" t="s">
        <v>237</v>
      </c>
      <c r="AT5" t="s">
        <v>238</v>
      </c>
      <c r="AU5" t="s">
        <v>239</v>
      </c>
      <c r="AW5" t="s">
        <v>240</v>
      </c>
      <c r="AX5" t="s">
        <v>241</v>
      </c>
      <c r="AY5" t="s">
        <v>242</v>
      </c>
      <c r="BB5" t="s">
        <v>243</v>
      </c>
      <c r="BC5" t="s">
        <v>244</v>
      </c>
      <c r="BH5" t="s">
        <v>245</v>
      </c>
    </row>
    <row r="6" spans="1:60" x14ac:dyDescent="0.25">
      <c r="A6" t="s">
        <v>82</v>
      </c>
      <c r="B6" t="s">
        <v>87</v>
      </c>
      <c r="C6" t="s">
        <v>43</v>
      </c>
      <c r="D6">
        <v>3</v>
      </c>
      <c r="E6" t="s">
        <v>48</v>
      </c>
      <c r="F6">
        <v>3</v>
      </c>
      <c r="G6">
        <v>3</v>
      </c>
      <c r="H6" t="s">
        <v>52</v>
      </c>
      <c r="I6">
        <v>3</v>
      </c>
      <c r="J6" t="s">
        <v>56</v>
      </c>
      <c r="K6">
        <v>1</v>
      </c>
      <c r="L6" t="s">
        <v>106</v>
      </c>
      <c r="M6" t="s">
        <v>60</v>
      </c>
      <c r="N6">
        <v>13</v>
      </c>
      <c r="O6" t="s">
        <v>65</v>
      </c>
      <c r="P6">
        <v>10</v>
      </c>
      <c r="Q6" t="s">
        <v>67</v>
      </c>
      <c r="R6">
        <v>5</v>
      </c>
      <c r="S6" t="s">
        <v>72</v>
      </c>
      <c r="T6">
        <v>7</v>
      </c>
      <c r="W6" t="s">
        <v>77</v>
      </c>
      <c r="X6">
        <v>30</v>
      </c>
      <c r="Y6" t="s">
        <v>110</v>
      </c>
      <c r="Z6">
        <v>3</v>
      </c>
      <c r="AA6">
        <v>65</v>
      </c>
      <c r="AB6">
        <v>47</v>
      </c>
      <c r="AF6" t="s">
        <v>187</v>
      </c>
      <c r="AJ6" t="s">
        <v>196</v>
      </c>
      <c r="AQ6" t="s">
        <v>246</v>
      </c>
      <c r="AT6" t="s">
        <v>247</v>
      </c>
      <c r="AW6" t="s">
        <v>248</v>
      </c>
      <c r="AX6" t="s">
        <v>249</v>
      </c>
      <c r="AY6" t="s">
        <v>250</v>
      </c>
      <c r="BB6" t="s">
        <v>251</v>
      </c>
      <c r="BC6" t="s">
        <v>252</v>
      </c>
    </row>
    <row r="7" spans="1:60" x14ac:dyDescent="0.25">
      <c r="A7" t="s">
        <v>83</v>
      </c>
      <c r="B7" t="s">
        <v>88</v>
      </c>
      <c r="D7">
        <v>2</v>
      </c>
      <c r="E7" t="s">
        <v>49</v>
      </c>
      <c r="F7">
        <v>2</v>
      </c>
      <c r="G7">
        <v>2</v>
      </c>
      <c r="H7" t="s">
        <v>753</v>
      </c>
      <c r="I7">
        <v>2</v>
      </c>
      <c r="J7" t="s">
        <v>50</v>
      </c>
      <c r="K7">
        <v>0</v>
      </c>
      <c r="L7" t="s">
        <v>58</v>
      </c>
      <c r="Q7" t="s">
        <v>66</v>
      </c>
      <c r="R7">
        <v>7</v>
      </c>
      <c r="W7" t="s">
        <v>78</v>
      </c>
      <c r="X7">
        <v>40</v>
      </c>
      <c r="Y7" t="s">
        <v>111</v>
      </c>
      <c r="Z7">
        <v>2</v>
      </c>
      <c r="AA7">
        <v>47</v>
      </c>
      <c r="AB7">
        <v>30</v>
      </c>
      <c r="AJ7" t="s">
        <v>197</v>
      </c>
      <c r="AQ7" t="s">
        <v>253</v>
      </c>
      <c r="AW7" t="s">
        <v>254</v>
      </c>
      <c r="AX7" t="s">
        <v>255</v>
      </c>
      <c r="AY7" t="s">
        <v>256</v>
      </c>
      <c r="BC7" t="s">
        <v>257</v>
      </c>
    </row>
    <row r="8" spans="1:60" x14ac:dyDescent="0.25">
      <c r="A8" t="s">
        <v>84</v>
      </c>
      <c r="B8" t="s">
        <v>89</v>
      </c>
      <c r="D8">
        <v>1</v>
      </c>
      <c r="E8" t="s">
        <v>750</v>
      </c>
      <c r="F8">
        <v>1</v>
      </c>
      <c r="G8">
        <v>1</v>
      </c>
      <c r="H8" t="s">
        <v>749</v>
      </c>
      <c r="I8">
        <v>1</v>
      </c>
      <c r="W8" t="s">
        <v>79</v>
      </c>
      <c r="X8">
        <v>60</v>
      </c>
      <c r="Y8" t="s">
        <v>112</v>
      </c>
      <c r="Z8">
        <v>1</v>
      </c>
      <c r="AA8">
        <v>30</v>
      </c>
      <c r="AB8">
        <v>12</v>
      </c>
      <c r="AJ8" t="s">
        <v>198</v>
      </c>
      <c r="AQ8" t="s">
        <v>258</v>
      </c>
      <c r="AX8" t="s">
        <v>259</v>
      </c>
      <c r="BC8" t="s">
        <v>260</v>
      </c>
    </row>
    <row r="9" spans="1:60" x14ac:dyDescent="0.25">
      <c r="B9" t="s">
        <v>90</v>
      </c>
      <c r="AQ9" t="s">
        <v>261</v>
      </c>
      <c r="AX9" t="s">
        <v>262</v>
      </c>
      <c r="BC9" t="s">
        <v>263</v>
      </c>
    </row>
    <row r="10" spans="1:60" x14ac:dyDescent="0.25">
      <c r="B10" t="s">
        <v>91</v>
      </c>
      <c r="AQ10" t="s">
        <v>264</v>
      </c>
      <c r="BC10" t="s">
        <v>265</v>
      </c>
    </row>
    <row r="11" spans="1:60" x14ac:dyDescent="0.25">
      <c r="AQ11" t="s">
        <v>266</v>
      </c>
      <c r="BC11" t="s">
        <v>267</v>
      </c>
    </row>
    <row r="12" spans="1:60" x14ac:dyDescent="0.25">
      <c r="BC12" t="s">
        <v>268</v>
      </c>
    </row>
    <row r="14" spans="1:60" x14ac:dyDescent="0.25">
      <c r="E14" t="s">
        <v>104</v>
      </c>
      <c r="H14" t="s">
        <v>115</v>
      </c>
    </row>
    <row r="16" spans="1:60" x14ac:dyDescent="0.25">
      <c r="E16" t="s">
        <v>73</v>
      </c>
      <c r="F16">
        <v>1</v>
      </c>
      <c r="H16" t="s">
        <v>44</v>
      </c>
    </row>
    <row r="17" spans="5:8" x14ac:dyDescent="0.25">
      <c r="E17" t="s">
        <v>74</v>
      </c>
      <c r="F17">
        <v>0</v>
      </c>
      <c r="H17" t="s">
        <v>45</v>
      </c>
    </row>
  </sheetData>
  <mergeCells count="10">
    <mergeCell ref="J2:K2"/>
    <mergeCell ref="O2:P2"/>
    <mergeCell ref="Q2:R2"/>
    <mergeCell ref="D2:F2"/>
    <mergeCell ref="G2:I2"/>
    <mergeCell ref="S2:T2"/>
    <mergeCell ref="U2:V2"/>
    <mergeCell ref="W2:X2"/>
    <mergeCell ref="Y2:AB2"/>
    <mergeCell ref="M2:N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dimension ref="A1:I15"/>
  <sheetViews>
    <sheetView showGridLines="0" zoomScale="70" zoomScaleNormal="70" workbookViewId="0">
      <selection activeCell="H2" sqref="H2"/>
    </sheetView>
  </sheetViews>
  <sheetFormatPr baseColWidth="10" defaultRowHeight="15" x14ac:dyDescent="0.25"/>
  <cols>
    <col min="1" max="1" width="8" customWidth="1"/>
    <col min="2" max="2" width="15.28515625" customWidth="1"/>
    <col min="3" max="3" width="10.140625" customWidth="1"/>
    <col min="4" max="9" width="20.7109375" customWidth="1"/>
  </cols>
  <sheetData>
    <row r="1" spans="1:9" ht="31.9" customHeight="1" x14ac:dyDescent="0.25">
      <c r="D1" s="229" t="s">
        <v>92</v>
      </c>
      <c r="E1" s="230"/>
      <c r="F1" s="230"/>
      <c r="G1" s="230"/>
      <c r="H1" s="231"/>
    </row>
    <row r="2" spans="1:9" ht="31.9" customHeight="1" x14ac:dyDescent="0.25">
      <c r="D2" s="19" t="s">
        <v>750</v>
      </c>
      <c r="E2" s="16" t="s">
        <v>49</v>
      </c>
      <c r="F2" s="16" t="s">
        <v>48</v>
      </c>
      <c r="G2" s="16" t="s">
        <v>47</v>
      </c>
      <c r="H2" s="20" t="s">
        <v>46</v>
      </c>
    </row>
    <row r="3" spans="1:9" ht="31.9" customHeight="1" thickBot="1" x14ac:dyDescent="0.3">
      <c r="C3" s="29" t="s">
        <v>114</v>
      </c>
      <c r="D3" s="30">
        <v>1</v>
      </c>
      <c r="E3" s="31">
        <v>2</v>
      </c>
      <c r="F3" s="31">
        <v>3</v>
      </c>
      <c r="G3" s="31">
        <v>4</v>
      </c>
      <c r="H3" s="32">
        <v>5</v>
      </c>
      <c r="I3" s="1"/>
    </row>
    <row r="4" spans="1:9" ht="49.9" customHeight="1" x14ac:dyDescent="0.25">
      <c r="A4" s="234" t="s">
        <v>93</v>
      </c>
      <c r="B4" s="33" t="s">
        <v>166</v>
      </c>
      <c r="C4" s="34">
        <v>5</v>
      </c>
      <c r="D4" s="35" t="s">
        <v>55</v>
      </c>
      <c r="E4" s="36" t="s">
        <v>55</v>
      </c>
      <c r="F4" s="37" t="s">
        <v>54</v>
      </c>
      <c r="G4" s="37" t="s">
        <v>54</v>
      </c>
      <c r="H4" s="38" t="s">
        <v>54</v>
      </c>
    </row>
    <row r="5" spans="1:9" ht="49.9" customHeight="1" x14ac:dyDescent="0.25">
      <c r="A5" s="235"/>
      <c r="B5" s="16" t="s">
        <v>51</v>
      </c>
      <c r="C5" s="18">
        <v>4</v>
      </c>
      <c r="D5" s="22" t="s">
        <v>48</v>
      </c>
      <c r="E5" s="9" t="s">
        <v>55</v>
      </c>
      <c r="F5" s="9" t="s">
        <v>55</v>
      </c>
      <c r="G5" s="10" t="s">
        <v>54</v>
      </c>
      <c r="H5" s="21" t="s">
        <v>54</v>
      </c>
    </row>
    <row r="6" spans="1:9" ht="49.9" customHeight="1" x14ac:dyDescent="0.25">
      <c r="A6" s="235"/>
      <c r="B6" s="16" t="s">
        <v>48</v>
      </c>
      <c r="C6" s="18">
        <v>3</v>
      </c>
      <c r="D6" s="23" t="s">
        <v>56</v>
      </c>
      <c r="E6" s="7" t="s">
        <v>48</v>
      </c>
      <c r="F6" s="9" t="s">
        <v>55</v>
      </c>
      <c r="G6" s="10" t="s">
        <v>54</v>
      </c>
      <c r="H6" s="21" t="s">
        <v>54</v>
      </c>
    </row>
    <row r="7" spans="1:9" ht="49.9" customHeight="1" x14ac:dyDescent="0.25">
      <c r="A7" s="235"/>
      <c r="B7" s="16" t="s">
        <v>167</v>
      </c>
      <c r="C7" s="18">
        <v>2</v>
      </c>
      <c r="D7" s="23" t="s">
        <v>56</v>
      </c>
      <c r="E7" s="11" t="s">
        <v>56</v>
      </c>
      <c r="F7" s="7" t="s">
        <v>48</v>
      </c>
      <c r="G7" s="9" t="s">
        <v>55</v>
      </c>
      <c r="H7" s="21" t="s">
        <v>54</v>
      </c>
    </row>
    <row r="8" spans="1:9" ht="49.9" customHeight="1" thickBot="1" x14ac:dyDescent="0.3">
      <c r="A8" s="236"/>
      <c r="B8" s="39" t="s">
        <v>749</v>
      </c>
      <c r="C8" s="40">
        <v>1</v>
      </c>
      <c r="D8" s="24" t="s">
        <v>56</v>
      </c>
      <c r="E8" s="25" t="s">
        <v>56</v>
      </c>
      <c r="F8" s="26" t="s">
        <v>48</v>
      </c>
      <c r="G8" s="27" t="s">
        <v>55</v>
      </c>
      <c r="H8" s="28" t="s">
        <v>55</v>
      </c>
    </row>
    <row r="9" spans="1:9" ht="31.9" customHeight="1" x14ac:dyDescent="0.25">
      <c r="A9" s="17"/>
    </row>
    <row r="11" spans="1:9" ht="15.75" x14ac:dyDescent="0.25">
      <c r="B11" s="232" t="s">
        <v>94</v>
      </c>
      <c r="C11" s="233"/>
    </row>
    <row r="12" spans="1:9" ht="15.75" x14ac:dyDescent="0.25">
      <c r="B12" s="12" t="s">
        <v>54</v>
      </c>
      <c r="C12" s="10"/>
      <c r="D12" s="4"/>
    </row>
    <row r="13" spans="1:9" ht="15.75" x14ac:dyDescent="0.25">
      <c r="B13" s="12" t="s">
        <v>55</v>
      </c>
      <c r="C13" s="9"/>
      <c r="D13" s="4"/>
    </row>
    <row r="14" spans="1:9" ht="15.75" x14ac:dyDescent="0.25">
      <c r="B14" s="12" t="s">
        <v>48</v>
      </c>
      <c r="C14" s="7"/>
      <c r="D14" s="4"/>
    </row>
    <row r="15" spans="1:9" ht="15.75" x14ac:dyDescent="0.25">
      <c r="B15" s="12" t="s">
        <v>56</v>
      </c>
      <c r="C15" s="11"/>
      <c r="D15" s="4"/>
    </row>
  </sheetData>
  <mergeCells count="3">
    <mergeCell ref="D1:H1"/>
    <mergeCell ref="B11:C11"/>
    <mergeCell ref="A4:A8"/>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dimension ref="A17:L71"/>
  <sheetViews>
    <sheetView showGridLines="0" topLeftCell="A10" zoomScale="80" zoomScaleNormal="80" workbookViewId="0">
      <selection activeCell="H34" sqref="H34:L34"/>
    </sheetView>
  </sheetViews>
  <sheetFormatPr baseColWidth="10" defaultRowHeight="15" x14ac:dyDescent="0.25"/>
  <cols>
    <col min="1" max="1" width="5.7109375" customWidth="1"/>
    <col min="7" max="7" width="5.7109375" customWidth="1"/>
    <col min="13" max="13" width="34" bestFit="1" customWidth="1"/>
  </cols>
  <sheetData>
    <row r="17" spans="1:12" ht="18.75" x14ac:dyDescent="0.25">
      <c r="A17" s="2" t="s">
        <v>10</v>
      </c>
      <c r="B17" s="245" t="s">
        <v>8</v>
      </c>
      <c r="C17" s="245"/>
      <c r="D17" s="245"/>
      <c r="E17" s="245"/>
      <c r="F17" s="245"/>
      <c r="G17" s="3" t="s">
        <v>10</v>
      </c>
      <c r="H17" s="246" t="s">
        <v>9</v>
      </c>
      <c r="I17" s="246"/>
      <c r="J17" s="246"/>
      <c r="K17" s="246"/>
      <c r="L17" s="246"/>
    </row>
    <row r="18" spans="1:12" x14ac:dyDescent="0.25">
      <c r="A18" s="6">
        <v>1</v>
      </c>
      <c r="B18" s="242"/>
      <c r="C18" s="243"/>
      <c r="D18" s="243"/>
      <c r="E18" s="243"/>
      <c r="F18" s="244"/>
      <c r="G18" s="8">
        <v>1</v>
      </c>
      <c r="H18" s="238"/>
      <c r="I18" s="239"/>
      <c r="J18" s="239"/>
      <c r="K18" s="239"/>
      <c r="L18" s="240"/>
    </row>
    <row r="19" spans="1:12" x14ac:dyDescent="0.25">
      <c r="A19" s="6">
        <v>2</v>
      </c>
      <c r="B19" s="242"/>
      <c r="C19" s="243"/>
      <c r="D19" s="243"/>
      <c r="E19" s="243"/>
      <c r="F19" s="244"/>
      <c r="G19" s="8">
        <v>2</v>
      </c>
      <c r="H19" s="238"/>
      <c r="I19" s="239"/>
      <c r="J19" s="239"/>
      <c r="K19" s="239"/>
      <c r="L19" s="240"/>
    </row>
    <row r="20" spans="1:12" x14ac:dyDescent="0.25">
      <c r="A20" s="6">
        <v>3</v>
      </c>
      <c r="B20" s="242"/>
      <c r="C20" s="243"/>
      <c r="D20" s="243"/>
      <c r="E20" s="243"/>
      <c r="F20" s="244"/>
      <c r="G20" s="8">
        <v>3</v>
      </c>
      <c r="H20" s="238"/>
      <c r="I20" s="239"/>
      <c r="J20" s="239"/>
      <c r="K20" s="239"/>
      <c r="L20" s="240"/>
    </row>
    <row r="21" spans="1:12" x14ac:dyDescent="0.25">
      <c r="A21" s="6">
        <v>4</v>
      </c>
      <c r="B21" s="242"/>
      <c r="C21" s="243"/>
      <c r="D21" s="243"/>
      <c r="E21" s="243"/>
      <c r="F21" s="244"/>
      <c r="G21" s="8">
        <v>4</v>
      </c>
      <c r="H21" s="238"/>
      <c r="I21" s="239"/>
      <c r="J21" s="239"/>
      <c r="K21" s="239"/>
      <c r="L21" s="240"/>
    </row>
    <row r="22" spans="1:12" x14ac:dyDescent="0.25">
      <c r="A22" s="6">
        <v>5</v>
      </c>
      <c r="B22" s="242"/>
      <c r="C22" s="243"/>
      <c r="D22" s="243"/>
      <c r="E22" s="243"/>
      <c r="F22" s="244"/>
      <c r="G22" s="8">
        <v>5</v>
      </c>
      <c r="H22" s="238"/>
      <c r="I22" s="239"/>
      <c r="J22" s="239"/>
      <c r="K22" s="239"/>
      <c r="L22" s="240"/>
    </row>
    <row r="23" spans="1:12" x14ac:dyDescent="0.25">
      <c r="A23" s="6">
        <v>6</v>
      </c>
      <c r="B23" s="242"/>
      <c r="C23" s="243"/>
      <c r="D23" s="243"/>
      <c r="E23" s="243"/>
      <c r="F23" s="244"/>
      <c r="G23" s="8">
        <v>6</v>
      </c>
      <c r="H23" s="238"/>
      <c r="I23" s="239"/>
      <c r="J23" s="239"/>
      <c r="K23" s="239"/>
      <c r="L23" s="240"/>
    </row>
    <row r="24" spans="1:12" ht="14.45" customHeight="1" x14ac:dyDescent="0.25">
      <c r="A24" s="6">
        <v>7</v>
      </c>
      <c r="B24" s="242"/>
      <c r="C24" s="243"/>
      <c r="D24" s="243"/>
      <c r="E24" s="243"/>
      <c r="F24" s="244"/>
      <c r="G24" s="8">
        <v>7</v>
      </c>
      <c r="H24" s="238"/>
      <c r="I24" s="239"/>
      <c r="J24" s="239"/>
      <c r="K24" s="239"/>
      <c r="L24" s="240"/>
    </row>
    <row r="25" spans="1:12" ht="14.45" customHeight="1" x14ac:dyDescent="0.25">
      <c r="A25" s="6">
        <v>8</v>
      </c>
      <c r="B25" s="238"/>
      <c r="C25" s="239"/>
      <c r="D25" s="239"/>
      <c r="E25" s="239"/>
      <c r="F25" s="240"/>
      <c r="G25" s="8">
        <v>8</v>
      </c>
      <c r="H25" s="238"/>
      <c r="I25" s="239"/>
      <c r="J25" s="239"/>
      <c r="K25" s="239"/>
      <c r="L25" s="240"/>
    </row>
    <row r="26" spans="1:12" ht="15" customHeight="1" x14ac:dyDescent="0.25">
      <c r="A26" s="6">
        <v>9</v>
      </c>
      <c r="B26" s="242"/>
      <c r="C26" s="243"/>
      <c r="D26" s="243"/>
      <c r="E26" s="243"/>
      <c r="F26" s="244"/>
      <c r="G26" s="8">
        <v>9</v>
      </c>
      <c r="H26" s="238"/>
      <c r="I26" s="239"/>
      <c r="J26" s="239"/>
      <c r="K26" s="239"/>
      <c r="L26" s="240"/>
    </row>
    <row r="27" spans="1:12" ht="15" customHeight="1" x14ac:dyDescent="0.25">
      <c r="A27" s="6">
        <v>10</v>
      </c>
      <c r="B27" s="242"/>
      <c r="C27" s="243"/>
      <c r="D27" s="243"/>
      <c r="E27" s="243"/>
      <c r="F27" s="244"/>
      <c r="G27" s="8">
        <v>10</v>
      </c>
      <c r="H27" s="238"/>
      <c r="I27" s="239"/>
      <c r="J27" s="239"/>
      <c r="K27" s="239"/>
      <c r="L27" s="240"/>
    </row>
    <row r="28" spans="1:12" x14ac:dyDescent="0.25">
      <c r="A28" s="6">
        <v>11</v>
      </c>
      <c r="B28" s="242"/>
      <c r="C28" s="243"/>
      <c r="D28" s="243"/>
      <c r="E28" s="243"/>
      <c r="F28" s="244"/>
      <c r="G28" s="8">
        <v>11</v>
      </c>
      <c r="H28" s="238"/>
      <c r="I28" s="239"/>
      <c r="J28" s="239"/>
      <c r="K28" s="239"/>
      <c r="L28" s="240"/>
    </row>
    <row r="29" spans="1:12" x14ac:dyDescent="0.25">
      <c r="A29" s="6">
        <v>12</v>
      </c>
      <c r="B29" s="242"/>
      <c r="C29" s="243"/>
      <c r="D29" s="243"/>
      <c r="E29" s="243"/>
      <c r="F29" s="244"/>
      <c r="G29" s="8">
        <v>12</v>
      </c>
      <c r="H29" s="238"/>
      <c r="I29" s="239"/>
      <c r="J29" s="239"/>
      <c r="K29" s="239"/>
      <c r="L29" s="240"/>
    </row>
    <row r="30" spans="1:12" x14ac:dyDescent="0.25">
      <c r="A30" s="6">
        <v>13</v>
      </c>
      <c r="B30" s="242"/>
      <c r="C30" s="243"/>
      <c r="D30" s="243"/>
      <c r="E30" s="243"/>
      <c r="F30" s="244"/>
      <c r="G30" s="8">
        <v>13</v>
      </c>
      <c r="H30" s="238"/>
      <c r="I30" s="239"/>
      <c r="J30" s="239"/>
      <c r="K30" s="239"/>
      <c r="L30" s="240"/>
    </row>
    <row r="31" spans="1:12" x14ac:dyDescent="0.25">
      <c r="A31" s="6">
        <v>14</v>
      </c>
      <c r="B31" s="242"/>
      <c r="C31" s="243"/>
      <c r="D31" s="243"/>
      <c r="E31" s="243"/>
      <c r="F31" s="244"/>
      <c r="G31" s="8">
        <v>14</v>
      </c>
      <c r="H31" s="238"/>
      <c r="I31" s="239"/>
      <c r="J31" s="239"/>
      <c r="K31" s="239"/>
      <c r="L31" s="240"/>
    </row>
    <row r="32" spans="1:12" x14ac:dyDescent="0.25">
      <c r="A32" s="6">
        <v>15</v>
      </c>
      <c r="B32" s="242"/>
      <c r="C32" s="243"/>
      <c r="D32" s="243"/>
      <c r="E32" s="243"/>
      <c r="F32" s="244"/>
      <c r="G32" s="8">
        <v>15</v>
      </c>
      <c r="H32" s="238"/>
      <c r="I32" s="239"/>
      <c r="J32" s="239"/>
      <c r="K32" s="239"/>
      <c r="L32" s="240"/>
    </row>
    <row r="33" spans="1:12" x14ac:dyDescent="0.25">
      <c r="A33" s="6">
        <v>16</v>
      </c>
      <c r="B33" s="242"/>
      <c r="C33" s="243"/>
      <c r="D33" s="243"/>
      <c r="E33" s="243"/>
      <c r="F33" s="244"/>
      <c r="G33" s="8">
        <v>16</v>
      </c>
      <c r="H33" s="238"/>
      <c r="I33" s="239"/>
      <c r="J33" s="239"/>
      <c r="K33" s="239"/>
      <c r="L33" s="240"/>
    </row>
    <row r="34" spans="1:12" x14ac:dyDescent="0.25">
      <c r="A34" s="6">
        <v>17</v>
      </c>
      <c r="B34" s="242"/>
      <c r="C34" s="243"/>
      <c r="D34" s="243"/>
      <c r="E34" s="243"/>
      <c r="F34" s="244"/>
      <c r="G34" s="8">
        <v>17</v>
      </c>
      <c r="H34" s="238"/>
      <c r="I34" s="239"/>
      <c r="J34" s="239"/>
      <c r="K34" s="239"/>
      <c r="L34" s="240"/>
    </row>
    <row r="35" spans="1:12" x14ac:dyDescent="0.25">
      <c r="A35" s="6">
        <v>18</v>
      </c>
      <c r="B35" s="242"/>
      <c r="C35" s="243"/>
      <c r="D35" s="243"/>
      <c r="E35" s="243"/>
      <c r="F35" s="244"/>
      <c r="G35" s="8">
        <v>18</v>
      </c>
      <c r="H35" s="238"/>
      <c r="I35" s="239"/>
      <c r="J35" s="239"/>
      <c r="K35" s="239"/>
      <c r="L35" s="240"/>
    </row>
    <row r="36" spans="1:12" x14ac:dyDescent="0.25">
      <c r="A36" s="6">
        <v>19</v>
      </c>
      <c r="B36" s="242"/>
      <c r="C36" s="243"/>
      <c r="D36" s="243"/>
      <c r="E36" s="243"/>
      <c r="F36" s="244"/>
      <c r="G36" s="8">
        <v>19</v>
      </c>
      <c r="H36" s="242"/>
      <c r="I36" s="243"/>
      <c r="J36" s="243"/>
      <c r="K36" s="243"/>
      <c r="L36" s="244"/>
    </row>
    <row r="37" spans="1:12" x14ac:dyDescent="0.25">
      <c r="A37" s="6">
        <v>20</v>
      </c>
      <c r="B37" s="242"/>
      <c r="C37" s="243"/>
      <c r="D37" s="243"/>
      <c r="E37" s="243"/>
      <c r="F37" s="244"/>
      <c r="G37" s="8">
        <v>20</v>
      </c>
      <c r="H37" s="238"/>
      <c r="I37" s="239"/>
      <c r="J37" s="239"/>
      <c r="K37" s="239"/>
      <c r="L37" s="240"/>
    </row>
    <row r="38" spans="1:12" x14ac:dyDescent="0.25">
      <c r="A38" s="6">
        <v>21</v>
      </c>
      <c r="B38" s="242"/>
      <c r="C38" s="243"/>
      <c r="D38" s="243"/>
      <c r="E38" s="243"/>
      <c r="F38" s="244"/>
      <c r="G38" s="8">
        <v>21</v>
      </c>
      <c r="H38" s="238"/>
      <c r="I38" s="239"/>
      <c r="J38" s="239"/>
      <c r="K38" s="239"/>
      <c r="L38" s="240"/>
    </row>
    <row r="39" spans="1:12" x14ac:dyDescent="0.25">
      <c r="A39" s="6">
        <v>22</v>
      </c>
      <c r="B39" s="242"/>
      <c r="C39" s="243"/>
      <c r="D39" s="243"/>
      <c r="E39" s="243"/>
      <c r="F39" s="244"/>
      <c r="G39" s="8">
        <v>22</v>
      </c>
      <c r="H39" s="238"/>
      <c r="I39" s="239"/>
      <c r="J39" s="239"/>
      <c r="K39" s="239"/>
      <c r="L39" s="240"/>
    </row>
    <row r="40" spans="1:12" x14ac:dyDescent="0.25">
      <c r="A40" s="6">
        <v>23</v>
      </c>
      <c r="B40" s="237"/>
      <c r="C40" s="237"/>
      <c r="D40" s="237"/>
      <c r="E40" s="237"/>
      <c r="F40" s="237"/>
      <c r="G40" s="8">
        <v>23</v>
      </c>
      <c r="H40" s="238"/>
      <c r="I40" s="239"/>
      <c r="J40" s="239"/>
      <c r="K40" s="239"/>
      <c r="L40" s="240"/>
    </row>
    <row r="41" spans="1:12" x14ac:dyDescent="0.25">
      <c r="A41" s="6">
        <v>24</v>
      </c>
      <c r="B41" s="237"/>
      <c r="C41" s="237"/>
      <c r="D41" s="237"/>
      <c r="E41" s="237"/>
      <c r="F41" s="237"/>
      <c r="G41" s="8">
        <v>24</v>
      </c>
      <c r="H41" s="238"/>
      <c r="I41" s="239"/>
      <c r="J41" s="239"/>
      <c r="K41" s="239"/>
      <c r="L41" s="240"/>
    </row>
    <row r="42" spans="1:12" x14ac:dyDescent="0.25">
      <c r="A42" s="6">
        <v>25</v>
      </c>
      <c r="B42" s="237"/>
      <c r="C42" s="237"/>
      <c r="D42" s="237"/>
      <c r="E42" s="237"/>
      <c r="F42" s="237"/>
      <c r="G42" s="8">
        <v>25</v>
      </c>
      <c r="H42" s="238"/>
      <c r="I42" s="239"/>
      <c r="J42" s="239"/>
      <c r="K42" s="239"/>
      <c r="L42" s="240"/>
    </row>
    <row r="43" spans="1:12" x14ac:dyDescent="0.25">
      <c r="A43" s="6">
        <v>26</v>
      </c>
      <c r="B43" s="237"/>
      <c r="C43" s="237"/>
      <c r="D43" s="237"/>
      <c r="E43" s="237"/>
      <c r="F43" s="237"/>
      <c r="G43" s="8">
        <v>26</v>
      </c>
      <c r="H43" s="238"/>
      <c r="I43" s="239"/>
      <c r="J43" s="239"/>
      <c r="K43" s="239"/>
      <c r="L43" s="240"/>
    </row>
    <row r="44" spans="1:12" x14ac:dyDescent="0.25">
      <c r="A44" s="6">
        <v>27</v>
      </c>
      <c r="B44" s="237"/>
      <c r="C44" s="237"/>
      <c r="D44" s="237"/>
      <c r="E44" s="237"/>
      <c r="F44" s="237"/>
      <c r="G44" s="8">
        <v>27</v>
      </c>
      <c r="H44" s="238"/>
      <c r="I44" s="239"/>
      <c r="J44" s="239"/>
      <c r="K44" s="239"/>
      <c r="L44" s="240"/>
    </row>
    <row r="45" spans="1:12" x14ac:dyDescent="0.25">
      <c r="A45" s="6">
        <v>28</v>
      </c>
      <c r="B45" s="237"/>
      <c r="C45" s="237"/>
      <c r="D45" s="237"/>
      <c r="E45" s="237"/>
      <c r="F45" s="237"/>
      <c r="G45" s="8">
        <v>28</v>
      </c>
      <c r="H45" s="238"/>
      <c r="I45" s="239"/>
      <c r="J45" s="239"/>
      <c r="K45" s="239"/>
      <c r="L45" s="240"/>
    </row>
    <row r="46" spans="1:12" x14ac:dyDescent="0.25">
      <c r="A46" s="6">
        <v>29</v>
      </c>
      <c r="B46" s="237"/>
      <c r="C46" s="237"/>
      <c r="D46" s="237"/>
      <c r="E46" s="237"/>
      <c r="F46" s="237"/>
      <c r="G46" s="8">
        <v>29</v>
      </c>
      <c r="H46" s="238"/>
      <c r="I46" s="239"/>
      <c r="J46" s="239"/>
      <c r="K46" s="239"/>
      <c r="L46" s="240"/>
    </row>
    <row r="47" spans="1:12" x14ac:dyDescent="0.25">
      <c r="A47" s="6">
        <v>30</v>
      </c>
      <c r="B47" s="237"/>
      <c r="C47" s="237"/>
      <c r="D47" s="237"/>
      <c r="E47" s="237"/>
      <c r="F47" s="237"/>
      <c r="G47" s="8">
        <v>30</v>
      </c>
      <c r="H47" s="238"/>
      <c r="I47" s="239"/>
      <c r="J47" s="239"/>
      <c r="K47" s="239"/>
      <c r="L47" s="240"/>
    </row>
    <row r="48" spans="1:12" x14ac:dyDescent="0.25">
      <c r="A48" s="6">
        <v>31</v>
      </c>
      <c r="B48" s="237"/>
      <c r="C48" s="237"/>
      <c r="D48" s="237"/>
      <c r="E48" s="237"/>
      <c r="F48" s="237"/>
      <c r="G48" s="8">
        <v>31</v>
      </c>
      <c r="H48" s="238"/>
      <c r="I48" s="239"/>
      <c r="J48" s="239"/>
      <c r="K48" s="239"/>
      <c r="L48" s="240"/>
    </row>
    <row r="49" spans="1:12" x14ac:dyDescent="0.25">
      <c r="A49" s="6">
        <v>32</v>
      </c>
      <c r="B49" s="237"/>
      <c r="C49" s="237"/>
      <c r="D49" s="237"/>
      <c r="E49" s="237"/>
      <c r="F49" s="237"/>
      <c r="G49" s="8">
        <v>32</v>
      </c>
      <c r="H49" s="238"/>
      <c r="I49" s="239"/>
      <c r="J49" s="239"/>
      <c r="K49" s="239"/>
      <c r="L49" s="240"/>
    </row>
    <row r="50" spans="1:12" x14ac:dyDescent="0.25">
      <c r="A50" s="6">
        <v>33</v>
      </c>
      <c r="B50" s="237"/>
      <c r="C50" s="237"/>
      <c r="D50" s="237"/>
      <c r="E50" s="237"/>
      <c r="F50" s="237"/>
      <c r="G50" s="8">
        <v>33</v>
      </c>
      <c r="H50" s="238"/>
      <c r="I50" s="239"/>
      <c r="J50" s="239"/>
      <c r="K50" s="239"/>
      <c r="L50" s="240"/>
    </row>
    <row r="51" spans="1:12" x14ac:dyDescent="0.25">
      <c r="A51" s="6">
        <v>34</v>
      </c>
      <c r="B51" s="237"/>
      <c r="C51" s="237"/>
      <c r="D51" s="237"/>
      <c r="E51" s="237"/>
      <c r="F51" s="237"/>
      <c r="G51" s="8">
        <v>34</v>
      </c>
      <c r="H51" s="238"/>
      <c r="I51" s="239"/>
      <c r="J51" s="239"/>
      <c r="K51" s="239"/>
      <c r="L51" s="240"/>
    </row>
    <row r="52" spans="1:12" x14ac:dyDescent="0.25">
      <c r="A52" s="6">
        <v>35</v>
      </c>
      <c r="B52" s="237"/>
      <c r="C52" s="237"/>
      <c r="D52" s="237"/>
      <c r="E52" s="237"/>
      <c r="F52" s="237"/>
      <c r="G52" s="8">
        <v>35</v>
      </c>
      <c r="H52" s="238"/>
      <c r="I52" s="239"/>
      <c r="J52" s="239"/>
      <c r="K52" s="239"/>
      <c r="L52" s="240"/>
    </row>
    <row r="53" spans="1:12" x14ac:dyDescent="0.25">
      <c r="A53" s="6">
        <v>36</v>
      </c>
      <c r="B53" s="237"/>
      <c r="C53" s="237"/>
      <c r="D53" s="237"/>
      <c r="E53" s="237"/>
      <c r="F53" s="237"/>
      <c r="G53" s="8">
        <v>36</v>
      </c>
      <c r="H53" s="238"/>
      <c r="I53" s="239"/>
      <c r="J53" s="239"/>
      <c r="K53" s="239"/>
      <c r="L53" s="240"/>
    </row>
    <row r="54" spans="1:12" x14ac:dyDescent="0.25">
      <c r="A54" s="6">
        <v>37</v>
      </c>
      <c r="B54" s="237"/>
      <c r="C54" s="237"/>
      <c r="D54" s="237"/>
      <c r="E54" s="237"/>
      <c r="F54" s="237"/>
      <c r="G54" s="8">
        <v>37</v>
      </c>
      <c r="H54" s="238"/>
      <c r="I54" s="239"/>
      <c r="J54" s="239"/>
      <c r="K54" s="239"/>
      <c r="L54" s="240"/>
    </row>
    <row r="55" spans="1:12" x14ac:dyDescent="0.25">
      <c r="A55" s="6">
        <v>38</v>
      </c>
      <c r="B55" s="237"/>
      <c r="C55" s="237"/>
      <c r="D55" s="237"/>
      <c r="E55" s="237"/>
      <c r="F55" s="237"/>
      <c r="G55" s="8">
        <v>38</v>
      </c>
      <c r="H55" s="241"/>
      <c r="I55" s="241"/>
      <c r="J55" s="241"/>
      <c r="K55" s="241"/>
      <c r="L55" s="241"/>
    </row>
    <row r="56" spans="1:12" x14ac:dyDescent="0.25">
      <c r="A56" s="6">
        <v>39</v>
      </c>
      <c r="B56" s="237"/>
      <c r="C56" s="237"/>
      <c r="D56" s="237"/>
      <c r="E56" s="237"/>
      <c r="F56" s="237"/>
      <c r="G56" s="8">
        <v>39</v>
      </c>
      <c r="H56" s="241"/>
      <c r="I56" s="241"/>
      <c r="J56" s="241"/>
      <c r="K56" s="241"/>
      <c r="L56" s="241"/>
    </row>
    <row r="57" spans="1:12" x14ac:dyDescent="0.25">
      <c r="A57" s="6">
        <v>40</v>
      </c>
      <c r="B57" s="237"/>
      <c r="C57" s="237"/>
      <c r="D57" s="237"/>
      <c r="E57" s="237"/>
      <c r="F57" s="237"/>
      <c r="G57" s="8">
        <v>40</v>
      </c>
      <c r="H57" s="241"/>
      <c r="I57" s="241"/>
      <c r="J57" s="241"/>
      <c r="K57" s="241"/>
      <c r="L57" s="241"/>
    </row>
    <row r="58" spans="1:12" x14ac:dyDescent="0.25">
      <c r="A58" s="6">
        <v>41</v>
      </c>
      <c r="B58" s="237"/>
      <c r="C58" s="237"/>
      <c r="D58" s="237"/>
      <c r="E58" s="237"/>
      <c r="F58" s="237"/>
      <c r="G58" s="8">
        <v>41</v>
      </c>
      <c r="H58" s="238"/>
      <c r="I58" s="239"/>
      <c r="J58" s="239"/>
      <c r="K58" s="239"/>
      <c r="L58" s="240"/>
    </row>
    <row r="59" spans="1:12" x14ac:dyDescent="0.25">
      <c r="A59" s="6">
        <v>42</v>
      </c>
      <c r="B59" s="237"/>
      <c r="C59" s="237"/>
      <c r="D59" s="237"/>
      <c r="E59" s="237"/>
      <c r="F59" s="237"/>
      <c r="G59" s="8">
        <v>42</v>
      </c>
      <c r="H59" s="238"/>
      <c r="I59" s="239"/>
      <c r="J59" s="239"/>
      <c r="K59" s="239"/>
      <c r="L59" s="240"/>
    </row>
    <row r="60" spans="1:12" x14ac:dyDescent="0.25">
      <c r="A60" s="6">
        <v>43</v>
      </c>
      <c r="B60" s="237"/>
      <c r="C60" s="237"/>
      <c r="D60" s="237"/>
      <c r="E60" s="237"/>
      <c r="F60" s="237"/>
      <c r="G60" s="8">
        <v>43</v>
      </c>
      <c r="H60" s="238"/>
      <c r="I60" s="239"/>
      <c r="J60" s="239"/>
      <c r="K60" s="239"/>
      <c r="L60" s="240"/>
    </row>
    <row r="61" spans="1:12" x14ac:dyDescent="0.25">
      <c r="A61" s="6">
        <v>44</v>
      </c>
      <c r="B61" s="237"/>
      <c r="C61" s="237"/>
      <c r="D61" s="237"/>
      <c r="E61" s="237"/>
      <c r="F61" s="237"/>
      <c r="G61" s="8">
        <v>44</v>
      </c>
      <c r="H61" s="238"/>
      <c r="I61" s="239"/>
      <c r="J61" s="239"/>
      <c r="K61" s="239"/>
      <c r="L61" s="240"/>
    </row>
    <row r="62" spans="1:12" x14ac:dyDescent="0.25">
      <c r="A62" s="6">
        <v>45</v>
      </c>
      <c r="B62" s="237"/>
      <c r="C62" s="237"/>
      <c r="D62" s="237"/>
      <c r="E62" s="237"/>
      <c r="F62" s="237"/>
      <c r="G62" s="8">
        <v>45</v>
      </c>
      <c r="H62" s="241"/>
      <c r="I62" s="241"/>
      <c r="J62" s="241"/>
      <c r="K62" s="241"/>
      <c r="L62" s="241"/>
    </row>
    <row r="63" spans="1:12" x14ac:dyDescent="0.25">
      <c r="A63" s="6">
        <v>46</v>
      </c>
      <c r="B63" s="237"/>
      <c r="C63" s="237"/>
      <c r="D63" s="237"/>
      <c r="E63" s="237"/>
      <c r="F63" s="237"/>
      <c r="G63" s="8">
        <v>46</v>
      </c>
      <c r="H63" s="238"/>
      <c r="I63" s="239"/>
      <c r="J63" s="239"/>
      <c r="K63" s="239"/>
      <c r="L63" s="240"/>
    </row>
    <row r="64" spans="1:12" x14ac:dyDescent="0.25">
      <c r="A64" s="6">
        <v>47</v>
      </c>
      <c r="B64" s="237"/>
      <c r="C64" s="237"/>
      <c r="D64" s="237"/>
      <c r="E64" s="237"/>
      <c r="F64" s="237"/>
      <c r="G64" s="8">
        <v>47</v>
      </c>
      <c r="H64" s="238"/>
      <c r="I64" s="239"/>
      <c r="J64" s="239"/>
      <c r="K64" s="239"/>
      <c r="L64" s="240"/>
    </row>
    <row r="65" spans="1:12" x14ac:dyDescent="0.25">
      <c r="A65" s="6">
        <v>48</v>
      </c>
      <c r="B65" s="237"/>
      <c r="C65" s="237"/>
      <c r="D65" s="237"/>
      <c r="E65" s="237"/>
      <c r="F65" s="237"/>
      <c r="G65" s="8">
        <v>48</v>
      </c>
      <c r="H65" s="238"/>
      <c r="I65" s="239"/>
      <c r="J65" s="239"/>
      <c r="K65" s="239"/>
      <c r="L65" s="240"/>
    </row>
    <row r="66" spans="1:12" x14ac:dyDescent="0.25">
      <c r="A66" s="6">
        <v>49</v>
      </c>
      <c r="B66" s="237"/>
      <c r="C66" s="237"/>
      <c r="D66" s="237"/>
      <c r="E66" s="237"/>
      <c r="F66" s="237"/>
      <c r="G66" s="8">
        <v>49</v>
      </c>
      <c r="H66" s="238"/>
      <c r="I66" s="239"/>
      <c r="J66" s="239"/>
      <c r="K66" s="239"/>
      <c r="L66" s="240"/>
    </row>
    <row r="67" spans="1:12" x14ac:dyDescent="0.25">
      <c r="A67" s="6">
        <v>50</v>
      </c>
      <c r="B67" s="237"/>
      <c r="C67" s="237"/>
      <c r="D67" s="237"/>
      <c r="E67" s="237"/>
      <c r="F67" s="237"/>
      <c r="G67" s="8">
        <v>50</v>
      </c>
      <c r="H67" s="241"/>
      <c r="I67" s="241"/>
      <c r="J67" s="241"/>
      <c r="K67" s="241"/>
      <c r="L67" s="241"/>
    </row>
    <row r="68" spans="1:12" x14ac:dyDescent="0.25">
      <c r="A68" s="6">
        <v>51</v>
      </c>
      <c r="B68" s="237"/>
      <c r="C68" s="237"/>
      <c r="D68" s="237"/>
      <c r="E68" s="237"/>
      <c r="F68" s="237"/>
      <c r="G68" s="8">
        <v>51</v>
      </c>
      <c r="H68" s="238"/>
      <c r="I68" s="239"/>
      <c r="J68" s="239"/>
      <c r="K68" s="239"/>
      <c r="L68" s="240"/>
    </row>
    <row r="69" spans="1:12" x14ac:dyDescent="0.25">
      <c r="A69" s="6">
        <v>52</v>
      </c>
      <c r="B69" s="237"/>
      <c r="C69" s="237"/>
      <c r="D69" s="237"/>
      <c r="E69" s="237"/>
      <c r="F69" s="237"/>
      <c r="G69" s="8">
        <v>52</v>
      </c>
      <c r="H69" s="238"/>
      <c r="I69" s="239"/>
      <c r="J69" s="239"/>
      <c r="K69" s="239"/>
      <c r="L69" s="240"/>
    </row>
    <row r="70" spans="1:12" x14ac:dyDescent="0.25">
      <c r="A70" s="6">
        <v>53</v>
      </c>
      <c r="B70" s="237"/>
      <c r="C70" s="237"/>
      <c r="D70" s="237"/>
      <c r="E70" s="237"/>
      <c r="F70" s="237"/>
      <c r="G70" s="8">
        <v>53</v>
      </c>
      <c r="H70" s="238"/>
      <c r="I70" s="239"/>
      <c r="J70" s="239"/>
      <c r="K70" s="239"/>
      <c r="L70" s="240"/>
    </row>
    <row r="71" spans="1:12" x14ac:dyDescent="0.25">
      <c r="A71" s="6">
        <v>54</v>
      </c>
      <c r="B71" s="237"/>
      <c r="C71" s="237"/>
      <c r="D71" s="237"/>
      <c r="E71" s="237"/>
      <c r="F71" s="237"/>
      <c r="G71" s="8">
        <v>54</v>
      </c>
      <c r="H71" s="238"/>
      <c r="I71" s="239"/>
      <c r="J71" s="239"/>
      <c r="K71" s="239"/>
      <c r="L71" s="240"/>
    </row>
  </sheetData>
  <mergeCells count="110">
    <mergeCell ref="H26:L26"/>
    <mergeCell ref="H31:L31"/>
    <mergeCell ref="H32:L32"/>
    <mergeCell ref="H33:L33"/>
    <mergeCell ref="B28:F28"/>
    <mergeCell ref="B29:F29"/>
    <mergeCell ref="B30:F30"/>
    <mergeCell ref="B31:F31"/>
    <mergeCell ref="B37:F37"/>
    <mergeCell ref="B32:F32"/>
    <mergeCell ref="B33:F33"/>
    <mergeCell ref="B34:F34"/>
    <mergeCell ref="H51:L51"/>
    <mergeCell ref="H52:L52"/>
    <mergeCell ref="B52:F52"/>
    <mergeCell ref="B23:F23"/>
    <mergeCell ref="B24:F24"/>
    <mergeCell ref="B25:F25"/>
    <mergeCell ref="H29:L29"/>
    <mergeCell ref="H30:L30"/>
    <mergeCell ref="H27:L27"/>
    <mergeCell ref="B26:F26"/>
    <mergeCell ref="B27:F27"/>
    <mergeCell ref="H39:L39"/>
    <mergeCell ref="H40:L40"/>
    <mergeCell ref="H35:L35"/>
    <mergeCell ref="H36:L36"/>
    <mergeCell ref="H37:L37"/>
    <mergeCell ref="B39:F39"/>
    <mergeCell ref="B35:F35"/>
    <mergeCell ref="B36:F36"/>
    <mergeCell ref="H38:L38"/>
    <mergeCell ref="H46:L46"/>
    <mergeCell ref="H41:L41"/>
    <mergeCell ref="H42:L42"/>
    <mergeCell ref="H43:L43"/>
    <mergeCell ref="H44:L44"/>
    <mergeCell ref="H45:L45"/>
    <mergeCell ref="H47:L47"/>
    <mergeCell ref="H48:L48"/>
    <mergeCell ref="H49:L49"/>
    <mergeCell ref="H50:L50"/>
    <mergeCell ref="B17:F17"/>
    <mergeCell ref="B46:F46"/>
    <mergeCell ref="B47:F47"/>
    <mergeCell ref="B48:F48"/>
    <mergeCell ref="B49:F49"/>
    <mergeCell ref="B50:F50"/>
    <mergeCell ref="H17:L17"/>
    <mergeCell ref="B38:F38"/>
    <mergeCell ref="H28:L28"/>
    <mergeCell ref="H18:L18"/>
    <mergeCell ref="H19:L19"/>
    <mergeCell ref="H20:L20"/>
    <mergeCell ref="H21:L21"/>
    <mergeCell ref="H22:L22"/>
    <mergeCell ref="H23:L23"/>
    <mergeCell ref="H34:L34"/>
    <mergeCell ref="H24:L24"/>
    <mergeCell ref="H25:L25"/>
    <mergeCell ref="B51:F51"/>
    <mergeCell ref="B40:F40"/>
    <mergeCell ref="B41:F41"/>
    <mergeCell ref="B42:F42"/>
    <mergeCell ref="B43:F43"/>
    <mergeCell ref="B44:F44"/>
    <mergeCell ref="B45:F45"/>
    <mergeCell ref="B18:F18"/>
    <mergeCell ref="B19:F19"/>
    <mergeCell ref="B20:F20"/>
    <mergeCell ref="B21:F21"/>
    <mergeCell ref="B22:F22"/>
    <mergeCell ref="H53:L53"/>
    <mergeCell ref="B53:F53"/>
    <mergeCell ref="H57:L57"/>
    <mergeCell ref="H56:L56"/>
    <mergeCell ref="B56:F56"/>
    <mergeCell ref="H55:L55"/>
    <mergeCell ref="B54:F54"/>
    <mergeCell ref="B55:F55"/>
    <mergeCell ref="B60:F60"/>
    <mergeCell ref="H60:L60"/>
    <mergeCell ref="B57:F57"/>
    <mergeCell ref="H54:L54"/>
    <mergeCell ref="B62:F62"/>
    <mergeCell ref="H62:L62"/>
    <mergeCell ref="B63:F63"/>
    <mergeCell ref="H63:L63"/>
    <mergeCell ref="B64:F64"/>
    <mergeCell ref="H64:L64"/>
    <mergeCell ref="B58:F58"/>
    <mergeCell ref="H58:L58"/>
    <mergeCell ref="B59:F59"/>
    <mergeCell ref="H59:L59"/>
    <mergeCell ref="B61:F61"/>
    <mergeCell ref="H61:L61"/>
    <mergeCell ref="B71:F71"/>
    <mergeCell ref="H71:L71"/>
    <mergeCell ref="B68:F68"/>
    <mergeCell ref="H68:L68"/>
    <mergeCell ref="B69:F69"/>
    <mergeCell ref="H69:L69"/>
    <mergeCell ref="B70:F70"/>
    <mergeCell ref="H70:L70"/>
    <mergeCell ref="B65:F65"/>
    <mergeCell ref="H65:L65"/>
    <mergeCell ref="B66:F66"/>
    <mergeCell ref="H66:L66"/>
    <mergeCell ref="B67:F67"/>
    <mergeCell ref="H67:L6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dimension ref="A1:BB1048"/>
  <sheetViews>
    <sheetView showGridLines="0" showZeros="0" zoomScale="55" zoomScaleNormal="55" workbookViewId="0">
      <pane xSplit="2" ySplit="3" topLeftCell="C241" activePane="bottomRight" state="frozen"/>
      <selection pane="topRight" activeCell="C1" sqref="C1"/>
      <selection pane="bottomLeft" activeCell="A4" sqref="A4"/>
      <selection pane="bottomRight" activeCell="A232" sqref="A232:A237"/>
    </sheetView>
  </sheetViews>
  <sheetFormatPr baseColWidth="10" defaultColWidth="11.5703125" defaultRowHeight="15.75" zeroHeight="1" x14ac:dyDescent="0.2"/>
  <cols>
    <col min="1" max="1" width="37.5703125" style="85" bestFit="1" customWidth="1"/>
    <col min="2" max="2" width="28.28515625" style="85" customWidth="1"/>
    <col min="3" max="3" width="36.85546875" style="85" hidden="1" customWidth="1"/>
    <col min="4" max="4" width="27.7109375" style="85" hidden="1" customWidth="1"/>
    <col min="5" max="7" width="38.28515625" style="85" hidden="1" customWidth="1"/>
    <col min="8" max="8" width="38" style="85" customWidth="1"/>
    <col min="9" max="9" width="17.42578125" style="85" hidden="1" customWidth="1"/>
    <col min="10" max="10" width="11.85546875" style="85" hidden="1" customWidth="1"/>
    <col min="11" max="11" width="13.28515625" style="85" hidden="1" customWidth="1"/>
    <col min="12" max="12" width="14.28515625" style="85" hidden="1" customWidth="1"/>
    <col min="13" max="13" width="40.5703125" style="85" hidden="1" customWidth="1"/>
    <col min="14" max="14" width="39.28515625" style="85" hidden="1" customWidth="1"/>
    <col min="15" max="15" width="9.5703125" style="85" hidden="1" customWidth="1"/>
    <col min="16" max="16" width="77" style="85" customWidth="1"/>
    <col min="17" max="18" width="33.140625" style="85" customWidth="1"/>
    <col min="19" max="19" width="23.7109375" style="86" customWidth="1"/>
    <col min="20" max="20" width="12.5703125" style="86" customWidth="1"/>
    <col min="21" max="21" width="23.7109375" style="86" customWidth="1"/>
    <col min="22" max="22" width="12.5703125" style="86" customWidth="1"/>
    <col min="23" max="23" width="13.42578125" style="86" customWidth="1"/>
    <col min="24" max="24" width="23.7109375" style="86" customWidth="1"/>
    <col min="25" max="25" width="59" style="85" customWidth="1"/>
    <col min="26" max="26" width="15.140625" style="85" customWidth="1"/>
    <col min="27" max="27" width="38.7109375" style="85" customWidth="1"/>
    <col min="28" max="28" width="79.28515625" style="85" customWidth="1"/>
    <col min="29" max="29" width="42" style="85" customWidth="1"/>
    <col min="30" max="30" width="24.5703125" style="85" bestFit="1" customWidth="1"/>
    <col min="31" max="31" width="23.42578125" style="85" customWidth="1"/>
    <col min="32" max="32" width="24.85546875" style="85" customWidth="1"/>
    <col min="33" max="33" width="26.7109375" style="85" customWidth="1"/>
    <col min="34" max="34" width="30.140625" style="85" customWidth="1"/>
    <col min="35" max="35" width="20.140625" style="85" customWidth="1"/>
    <col min="36" max="36" width="21.140625" style="85" customWidth="1"/>
    <col min="37" max="37" width="23" style="85" customWidth="1"/>
    <col min="38" max="39" width="21.42578125" style="85" customWidth="1"/>
    <col min="40" max="40" width="10.28515625" style="114" customWidth="1"/>
    <col min="41" max="41" width="11.42578125" style="114" customWidth="1"/>
    <col min="42" max="42" width="23.7109375" style="87" customWidth="1"/>
    <col min="43" max="43" width="15.140625" style="87" customWidth="1"/>
    <col min="44" max="44" width="23.7109375" style="87" customWidth="1"/>
    <col min="45" max="46" width="17.28515625" style="87" customWidth="1"/>
    <col min="47" max="47" width="23.7109375" style="87" customWidth="1"/>
    <col min="48" max="53" width="7" style="88" customWidth="1"/>
    <col min="54" max="54" width="78.85546875" style="85" customWidth="1"/>
    <col min="55" max="55" width="38" style="85" customWidth="1"/>
    <col min="56" max="16384" width="11.5703125" style="85"/>
  </cols>
  <sheetData>
    <row r="1" spans="1:54" s="58" customFormat="1" ht="16.5" thickBot="1" x14ac:dyDescent="0.25">
      <c r="F1" s="58">
        <f ca="1">COUNTA(OFFSET(Criterios!$AD$2,1,MATCH('Identificación Riesgo y Control'!$E4,Criterios!$AD$2:$AJ$2,0)-1,20,1))</f>
        <v>2</v>
      </c>
      <c r="S1" s="59"/>
      <c r="T1" s="59"/>
      <c r="U1" s="59"/>
      <c r="V1" s="59"/>
      <c r="W1" s="59"/>
      <c r="X1" s="59"/>
      <c r="AC1" s="115"/>
      <c r="AN1" s="88"/>
      <c r="AO1" s="88"/>
      <c r="AP1" s="60"/>
      <c r="AQ1" s="60"/>
      <c r="AR1" s="60"/>
      <c r="AS1" s="60"/>
      <c r="AT1" s="60"/>
      <c r="AU1" s="60"/>
      <c r="AV1" s="88"/>
      <c r="AW1" s="88"/>
      <c r="AX1" s="88"/>
      <c r="AY1" s="88"/>
      <c r="AZ1" s="88"/>
      <c r="BA1" s="88"/>
    </row>
    <row r="2" spans="1:54" s="58" customFormat="1" ht="33.75" customHeight="1" thickTop="1" thickBot="1" x14ac:dyDescent="0.3">
      <c r="A2" s="318" t="s">
        <v>15</v>
      </c>
      <c r="B2" s="319"/>
      <c r="C2" s="332" t="s">
        <v>16</v>
      </c>
      <c r="D2" s="333"/>
      <c r="E2" s="333"/>
      <c r="F2" s="333"/>
      <c r="G2" s="333"/>
      <c r="H2" s="334"/>
      <c r="I2" s="335" t="s">
        <v>746</v>
      </c>
      <c r="J2" s="335"/>
      <c r="K2" s="335"/>
      <c r="L2" s="336"/>
      <c r="M2" s="61" t="s">
        <v>17</v>
      </c>
      <c r="N2" s="62" t="s">
        <v>274</v>
      </c>
      <c r="O2" s="312" t="s">
        <v>4</v>
      </c>
      <c r="P2" s="312"/>
      <c r="Q2" s="312"/>
      <c r="R2" s="63" t="s">
        <v>298</v>
      </c>
      <c r="S2" s="320" t="s">
        <v>21</v>
      </c>
      <c r="T2" s="321"/>
      <c r="U2" s="321"/>
      <c r="V2" s="321"/>
      <c r="W2" s="321"/>
      <c r="X2" s="321"/>
      <c r="Y2" s="321"/>
      <c r="Z2" s="313" t="s">
        <v>37</v>
      </c>
      <c r="AA2" s="314"/>
      <c r="AB2" s="314"/>
      <c r="AC2" s="314"/>
      <c r="AD2" s="314"/>
      <c r="AE2" s="314"/>
      <c r="AF2" s="314"/>
      <c r="AG2" s="314"/>
      <c r="AH2" s="314"/>
      <c r="AI2" s="314"/>
      <c r="AJ2" s="314"/>
      <c r="AK2" s="314"/>
      <c r="AL2" s="314"/>
      <c r="AM2" s="315"/>
      <c r="AN2" s="316" t="s">
        <v>118</v>
      </c>
      <c r="AO2" s="317"/>
      <c r="AP2" s="367" t="s">
        <v>38</v>
      </c>
      <c r="AQ2" s="368"/>
      <c r="AR2" s="368"/>
      <c r="AS2" s="368"/>
      <c r="AT2" s="368"/>
      <c r="AU2" s="368"/>
      <c r="AV2" s="368"/>
      <c r="AW2" s="368"/>
      <c r="AX2" s="368"/>
      <c r="AY2" s="368"/>
      <c r="AZ2" s="368"/>
      <c r="BA2" s="369"/>
    </row>
    <row r="3" spans="1:54" s="90" customFormat="1" ht="81.75" customHeight="1" thickTop="1" thickBot="1" x14ac:dyDescent="0.3">
      <c r="A3" s="64" t="s">
        <v>171</v>
      </c>
      <c r="B3" s="64" t="s">
        <v>172</v>
      </c>
      <c r="C3" s="65" t="s">
        <v>0</v>
      </c>
      <c r="D3" s="65" t="s">
        <v>1</v>
      </c>
      <c r="E3" s="65" t="s">
        <v>269</v>
      </c>
      <c r="F3" s="65" t="s">
        <v>270</v>
      </c>
      <c r="G3" s="65" t="s">
        <v>271</v>
      </c>
      <c r="H3" s="65" t="s">
        <v>273</v>
      </c>
      <c r="I3" s="66" t="s">
        <v>102</v>
      </c>
      <c r="J3" s="66" t="s">
        <v>103</v>
      </c>
      <c r="K3" s="66" t="s">
        <v>272</v>
      </c>
      <c r="L3" s="67" t="s">
        <v>132</v>
      </c>
      <c r="M3" s="68" t="s">
        <v>39</v>
      </c>
      <c r="N3" s="69" t="s">
        <v>275</v>
      </c>
      <c r="O3" s="70" t="s">
        <v>3</v>
      </c>
      <c r="P3" s="71" t="s">
        <v>302</v>
      </c>
      <c r="Q3" s="72" t="s">
        <v>36</v>
      </c>
      <c r="R3" s="73" t="s">
        <v>297</v>
      </c>
      <c r="S3" s="74" t="s">
        <v>18</v>
      </c>
      <c r="T3" s="75" t="s">
        <v>97</v>
      </c>
      <c r="U3" s="74" t="s">
        <v>19</v>
      </c>
      <c r="V3" s="75" t="s">
        <v>98</v>
      </c>
      <c r="W3" s="75" t="s">
        <v>95</v>
      </c>
      <c r="X3" s="75" t="s">
        <v>35</v>
      </c>
      <c r="Y3" s="74" t="s">
        <v>20</v>
      </c>
      <c r="Z3" s="76" t="s">
        <v>22</v>
      </c>
      <c r="AA3" s="77" t="s">
        <v>129</v>
      </c>
      <c r="AB3" s="77" t="s">
        <v>23</v>
      </c>
      <c r="AC3" s="77" t="s">
        <v>31</v>
      </c>
      <c r="AD3" s="77" t="s">
        <v>24</v>
      </c>
      <c r="AE3" s="77" t="s">
        <v>115</v>
      </c>
      <c r="AF3" s="77" t="s">
        <v>25</v>
      </c>
      <c r="AG3" s="77" t="s">
        <v>26</v>
      </c>
      <c r="AH3" s="77" t="s">
        <v>27</v>
      </c>
      <c r="AI3" s="77" t="s">
        <v>28</v>
      </c>
      <c r="AJ3" s="77" t="s">
        <v>107</v>
      </c>
      <c r="AK3" s="77" t="s">
        <v>30</v>
      </c>
      <c r="AL3" s="78" t="s">
        <v>96</v>
      </c>
      <c r="AM3" s="79" t="s">
        <v>96</v>
      </c>
      <c r="AN3" s="80" t="s">
        <v>117</v>
      </c>
      <c r="AO3" s="81" t="s">
        <v>116</v>
      </c>
      <c r="AP3" s="82" t="s">
        <v>32</v>
      </c>
      <c r="AQ3" s="83" t="s">
        <v>99</v>
      </c>
      <c r="AR3" s="83" t="s">
        <v>33</v>
      </c>
      <c r="AS3" s="83" t="s">
        <v>100</v>
      </c>
      <c r="AT3" s="83" t="s">
        <v>101</v>
      </c>
      <c r="AU3" s="84" t="s">
        <v>34</v>
      </c>
      <c r="AV3" s="364" t="s">
        <v>751</v>
      </c>
      <c r="AW3" s="365"/>
      <c r="AX3" s="365"/>
      <c r="AY3" s="365"/>
      <c r="AZ3" s="365"/>
      <c r="BA3" s="366"/>
      <c r="BB3" s="89" t="s">
        <v>113</v>
      </c>
    </row>
    <row r="4" spans="1:54" ht="30.75" hidden="1" thickTop="1" x14ac:dyDescent="0.2">
      <c r="A4" s="286" t="s">
        <v>299</v>
      </c>
      <c r="B4" s="322" t="s">
        <v>300</v>
      </c>
      <c r="C4" s="297" t="s">
        <v>301</v>
      </c>
      <c r="D4" s="300" t="s">
        <v>80</v>
      </c>
      <c r="E4" s="300" t="s">
        <v>173</v>
      </c>
      <c r="F4" s="300" t="s">
        <v>181</v>
      </c>
      <c r="G4" s="300" t="s">
        <v>200</v>
      </c>
      <c r="H4" s="300" t="s">
        <v>303</v>
      </c>
      <c r="I4" s="303" t="s">
        <v>73</v>
      </c>
      <c r="J4" s="306" t="s">
        <v>73</v>
      </c>
      <c r="K4" s="306" t="s">
        <v>73</v>
      </c>
      <c r="L4" s="329" t="s">
        <v>74</v>
      </c>
      <c r="M4" s="323"/>
      <c r="N4" s="268" t="s">
        <v>304</v>
      </c>
      <c r="O4" s="326" t="s">
        <v>119</v>
      </c>
      <c r="P4" s="309" t="s">
        <v>305</v>
      </c>
      <c r="Q4" s="295" t="s">
        <v>306</v>
      </c>
      <c r="R4" s="259" t="s">
        <v>307</v>
      </c>
      <c r="S4" s="256" t="s">
        <v>47</v>
      </c>
      <c r="T4" s="253">
        <f>(IFERROR(VLOOKUP(S4,Criterios!$E$3:$F$8,2,FALSE),0))</f>
        <v>4</v>
      </c>
      <c r="U4" s="247" t="s">
        <v>52</v>
      </c>
      <c r="V4" s="253">
        <f>(IFERROR(VLOOKUP(U4,Criterios!$H$3:$I$8,2,FALSE),0))</f>
        <v>3</v>
      </c>
      <c r="W4" s="253">
        <f>(IFERROR(VLOOKUP(S4,Criterios!$E$3:$F$8,2,FALSE),0)) * (IFERROR(VLOOKUP(U4,Criterios!$H$3:$I$8,2,FALSE),0))</f>
        <v>12</v>
      </c>
      <c r="X4" s="253" t="str">
        <f>IFERROR(INDEX(Colorimetría!$D$4:$H$8,MATCH(V4,Colorimetría!$C$4:$C$8,0),MATCH(T4,Colorimetría!$D$3:$H$3,0)),0)</f>
        <v>Extremo</v>
      </c>
      <c r="Y4" s="275" t="s">
        <v>308</v>
      </c>
      <c r="Z4" s="184" t="s">
        <v>489</v>
      </c>
      <c r="AA4" s="153" t="s">
        <v>492</v>
      </c>
      <c r="AB4" s="153" t="s">
        <v>493</v>
      </c>
      <c r="AC4" s="92" t="s">
        <v>309</v>
      </c>
      <c r="AD4" s="93" t="s">
        <v>106</v>
      </c>
      <c r="AE4" s="94" t="str">
        <f t="shared" ref="AE4:AE21" si="0">IF(OR(AD4="Preventivo",AD4="Preventivo - Detectivo"),"Probabilidad",IF(OR(AD4="Detectivo - Correctivo",AD4="Correctivo"),"Impacto",0))</f>
        <v>Impacto</v>
      </c>
      <c r="AF4" s="93" t="s">
        <v>61</v>
      </c>
      <c r="AG4" s="93" t="s">
        <v>65</v>
      </c>
      <c r="AH4" s="93" t="s">
        <v>68</v>
      </c>
      <c r="AI4" s="93" t="s">
        <v>72</v>
      </c>
      <c r="AJ4" s="93" t="s">
        <v>74</v>
      </c>
      <c r="AK4" s="93" t="s">
        <v>77</v>
      </c>
      <c r="AL4" s="95">
        <f>IFERROR(VLOOKUP(AF4,Criterios!$M$3:$N$6,2,FALSE),0) + IFERROR(VLOOKUP(AG4,Criterios!$O$3:$P$6,2,FALSE),0) + IFERROR(VLOOKUP(AH4,Criterios!$Q$3:$R$7,2,FALSE),0) + IFERROR(VLOOKUP(AI4,Criterios!$S$3:$T$6,2,FALSE),0) + IFERROR(VLOOKUP(AJ4,Criterios!$U$3:$V$5,2,FALSE),0) + IFERROR(VLOOKUP(AK4,Criterios!$W$3:$X$8,2,FALSE),0)</f>
        <v>62</v>
      </c>
      <c r="AM4" s="96" t="str">
        <f>IF(AND(AL4&gt;=Criterios!$AB$8,AL4&lt;Criterios!$AA$8),"Pobre",IF(AND(AL4&gt;=Criterios!$AB$7,AL4&lt;Criterios!$AA$7),"Insatisfactorio",IF(AND(AL4&gt;=Criterios!$AB$6,AL4&lt;Criterios!$AA$6),"Regular",IF(AND(AL4&gt;=Criterios!$AB$5,AL4&lt;Criterios!$AA$5),"Bueno",IF(AND(AL4&gt;=Criterios!$AB$4,AL4&lt;=Criterios!$AA$4),"Excelente",MID(Criterios!$Y$3,1,1))))))</f>
        <v>Regular</v>
      </c>
      <c r="AN4" s="278">
        <f>(IFERROR(AVERAGEIFS(AL4:AL9,AE4:AE9,"Impacto"),0))/100</f>
        <v>0.62</v>
      </c>
      <c r="AO4" s="280">
        <f>(IFERROR(AVERAGEIFS(AL4:AL9,AE4:AE9,"Probabilidad"),0))/100</f>
        <v>0</v>
      </c>
      <c r="AP4" s="282" t="str">
        <f>IF(AN4=0,MID(S4,1,15),IF(T4 - AN4*T4&lt;1,VLOOKUP(1,Criterios!$D$4:$E$8,2,FALSE),IF(ROUND(T4 -( T4*AN4),0)=0,VLOOKUP(1,Criterios!$D$4:$E$8,2,FALSE),VLOOKUP(ROUND(T4 -( T4*AN4),0),Criterios!$D$4:$E$8,2,FALSE))))</f>
        <v>Menor</v>
      </c>
      <c r="AQ4" s="273">
        <f>(IFERROR(VLOOKUP(AP4,Criterios!$E$3:$F$8,2,FALSE),0))</f>
        <v>2</v>
      </c>
      <c r="AR4" s="273" t="str">
        <f>IF(AO4=0,MID(U4,1,15),IF(V4 - AO4*V4&lt;1,VLOOKUP(1,Criterios!$G$4:$H$8,2,FALSE),IF(ROUND(V4 -(V4*AO4),0)=0,VLOOKUP(1,Criterios!$G$4:$H$8,2,FALSE),VLOOKUP(ROUND(V4 -( V4*AO4),0),Criterios!$G$4:$H$8,2,FALSE))))</f>
        <v>Posible</v>
      </c>
      <c r="AS4" s="273">
        <f>(IFERROR(VLOOKUP(AR4,Criterios!$H$3:$I$8,2,FALSE),0))</f>
        <v>3</v>
      </c>
      <c r="AT4" s="273">
        <f>(IFERROR(VLOOKUP(AP4,Criterios!$E$3:$F$8,2,FALSE),0)) * (IFERROR(VLOOKUP(AR4,Criterios!$H$3:$I$8,2,FALSE),0))</f>
        <v>6</v>
      </c>
      <c r="AU4" s="284" t="str">
        <f>IFERROR(INDEX(Colorimetría!$D$4:$H$8,MATCH(AS4,Colorimetría!$C$4:$C$8,0),MATCH(AQ4,Colorimetría!$D$3:$H$3,0)),0)</f>
        <v>Moderado</v>
      </c>
      <c r="AV4" s="88" t="s">
        <v>169</v>
      </c>
      <c r="AW4" s="97" t="str">
        <f>IF(AND(T4=1,V4=5),IF(AND(AQ4=1,AS4=5),"RiRr","Ri"),IF(AND(AQ4=1,AS4=5),"Rr",""))</f>
        <v/>
      </c>
      <c r="AX4" s="97" t="str">
        <f>IF(AND(T4=2,V4=5),IF(AND(AQ4=2,AS4=5),"RiRr","Ri"),IF(AND(AQ4=2,AS4=5),"Rr",""))</f>
        <v/>
      </c>
      <c r="AY4" s="98" t="str">
        <f>IF(AND(T4=3,V4=5),IF(AND(AQ4=3,AS4=5),"RiRr","Ri"),IF(AND(AQ4=3,AS4=5),"Rr",""))</f>
        <v/>
      </c>
      <c r="AZ4" s="98" t="str">
        <f>IF(AND(T4=4,V4=5),IF(AND(AQ4=4,AS4=5),"RiRr","Ri"),IF(AND(AQ4=4,AS4=5),"Rr",""))</f>
        <v/>
      </c>
      <c r="BA4" s="99" t="str">
        <f>IF(AND(T4=5,V4=5),IF(AND(AQ4=5,AS4=5),"RiRr","Ri"),IF(AND(AQ4=5,AS4=5),"Rr",""))</f>
        <v/>
      </c>
      <c r="BB4" s="100"/>
    </row>
    <row r="5" spans="1:54" hidden="1" x14ac:dyDescent="0.2">
      <c r="A5" s="287"/>
      <c r="B5" s="290"/>
      <c r="C5" s="298"/>
      <c r="D5" s="301"/>
      <c r="E5" s="301"/>
      <c r="F5" s="301"/>
      <c r="G5" s="301"/>
      <c r="H5" s="301"/>
      <c r="I5" s="304"/>
      <c r="J5" s="307"/>
      <c r="K5" s="307"/>
      <c r="L5" s="330"/>
      <c r="M5" s="324"/>
      <c r="N5" s="269"/>
      <c r="O5" s="327"/>
      <c r="P5" s="310"/>
      <c r="Q5" s="266"/>
      <c r="R5" s="260"/>
      <c r="S5" s="257"/>
      <c r="T5" s="254"/>
      <c r="U5" s="248"/>
      <c r="V5" s="254"/>
      <c r="W5" s="254"/>
      <c r="X5" s="254"/>
      <c r="Y5" s="276"/>
      <c r="Z5" s="91"/>
      <c r="AA5" s="92"/>
      <c r="AB5" s="92"/>
      <c r="AC5" s="92"/>
      <c r="AD5" s="93"/>
      <c r="AE5" s="94">
        <f t="shared" si="0"/>
        <v>0</v>
      </c>
      <c r="AF5" s="93"/>
      <c r="AG5" s="93"/>
      <c r="AH5" s="93"/>
      <c r="AI5" s="93"/>
      <c r="AJ5" s="93"/>
      <c r="AK5" s="93"/>
      <c r="AL5" s="95">
        <f>IFERROR(VLOOKUP(AF5,Criterios!$M$3:$N$6,2,FALSE),0) + IFERROR(VLOOKUP(AG5,Criterios!$O$3:$P$6,2,FALSE),0) + IFERROR(VLOOKUP(AH5,Criterios!$Q$3:$R$7,2,FALSE),0) + IFERROR(VLOOKUP(AI5,Criterios!$S$3:$T$6,2,FALSE),0) + IFERROR(VLOOKUP(AJ5,Criterios!$U$3:$V$5,2,FALSE),0) + IFERROR(VLOOKUP(AK5,Criterios!$W$3:$X$8,2,FALSE),0)</f>
        <v>0</v>
      </c>
      <c r="AM5" s="96" t="str">
        <f>IF(AND(AL5&gt;=Criterios!$AB$8,AL5&lt;Criterios!$AA$8),"Pobre",IF(AND(AL5&gt;=Criterios!$AB$7,AL5&lt;Criterios!$AA$7),"Insatisfactorio",IF(AND(AL5&gt;=Criterios!$AB$6,AL5&lt;Criterios!$AA$6),"Regular",IF(AND(AL5&gt;=Criterios!$AB$5,AL5&lt;Criterios!$AA$5),"Bueno",IF(AND(AL5&gt;=Criterios!$AB$4,AL5&lt;=Criterios!$AA$4),"Excelente",MID(Criterios!$Y$3,1,1))))))</f>
        <v/>
      </c>
      <c r="AN5" s="278"/>
      <c r="AO5" s="280"/>
      <c r="AP5" s="282"/>
      <c r="AQ5" s="273"/>
      <c r="AR5" s="273"/>
      <c r="AS5" s="273"/>
      <c r="AT5" s="273"/>
      <c r="AU5" s="284"/>
      <c r="AV5" s="88" t="s">
        <v>122</v>
      </c>
      <c r="AW5" s="101" t="str">
        <f>IF(AND(T4=1,V4=4),IF(AND(AQ4=1,AS4=4),"RiRr","Ri"),IF(AND(AQ4=1,AS4=4),"Rr",""))</f>
        <v/>
      </c>
      <c r="AX5" s="102" t="str">
        <f>IF(AND(T4=2,V4=4),IF(AND(AQ4=2,AS4=4),"RiRr","Ri"),IF(AND(AQ4=2,AS4=4),"Rr",""))</f>
        <v/>
      </c>
      <c r="AY5" s="102" t="str">
        <f>IF(AND(T4=3,V4=4),IF(AND(AQ4=3,AS4=4),"RiRr","Ri"),IF(AND(AQ4=3,AS4=4),"Rr",""))</f>
        <v/>
      </c>
      <c r="AZ5" s="103" t="str">
        <f>IF(AND(T4=4,V4=4),IF(AND(AQ4=4,AS4=4),"RiRr","Ri"),IF(AND(AQ4=4,AS4=4),"Rr",""))</f>
        <v/>
      </c>
      <c r="BA5" s="104" t="str">
        <f>IF(AND(T4=5,V4=4),IF(AND(AQ4=5,AS4=4),"RiRr","Ri"),IF(AND(AQ4=5,AS4=4),"Rr",""))</f>
        <v/>
      </c>
      <c r="BB5" s="105"/>
    </row>
    <row r="6" spans="1:54" hidden="1" x14ac:dyDescent="0.2">
      <c r="A6" s="287"/>
      <c r="B6" s="290"/>
      <c r="C6" s="298"/>
      <c r="D6" s="301"/>
      <c r="E6" s="301"/>
      <c r="F6" s="301"/>
      <c r="G6" s="301"/>
      <c r="H6" s="301"/>
      <c r="I6" s="304"/>
      <c r="J6" s="307"/>
      <c r="K6" s="307"/>
      <c r="L6" s="330"/>
      <c r="M6" s="324"/>
      <c r="N6" s="269"/>
      <c r="O6" s="327"/>
      <c r="P6" s="310"/>
      <c r="Q6" s="266"/>
      <c r="R6" s="260"/>
      <c r="S6" s="257"/>
      <c r="T6" s="254"/>
      <c r="U6" s="248"/>
      <c r="V6" s="254"/>
      <c r="W6" s="254"/>
      <c r="X6" s="254"/>
      <c r="Y6" s="276"/>
      <c r="Z6" s="91"/>
      <c r="AA6" s="92"/>
      <c r="AB6" s="92"/>
      <c r="AC6" s="92"/>
      <c r="AD6" s="93"/>
      <c r="AE6" s="94">
        <f t="shared" si="0"/>
        <v>0</v>
      </c>
      <c r="AF6" s="93"/>
      <c r="AG6" s="93"/>
      <c r="AH6" s="93"/>
      <c r="AI6" s="93"/>
      <c r="AJ6" s="93"/>
      <c r="AK6" s="93"/>
      <c r="AL6" s="95">
        <f>IFERROR(VLOOKUP(AF6,Criterios!$M$3:$N$6,2,FALSE),0) + IFERROR(VLOOKUP(AG6,Criterios!$O$3:$P$6,2,FALSE),0) + IFERROR(VLOOKUP(AH6,Criterios!$Q$3:$R$7,2,FALSE),0) + IFERROR(VLOOKUP(AI6,Criterios!$S$3:$T$6,2,FALSE),0) + IFERROR(VLOOKUP(AJ6,Criterios!$U$3:$V$5,2,FALSE),0) + IFERROR(VLOOKUP(AK6,Criterios!$W$3:$X$8,2,FALSE),0)</f>
        <v>0</v>
      </c>
      <c r="AM6" s="96" t="str">
        <f>IF(AND(AL6&gt;=Criterios!$AB$8,AL6&lt;Criterios!$AA$8),"Pobre",IF(AND(AL6&gt;=Criterios!$AB$7,AL6&lt;Criterios!$AA$7),"Insatisfactorio",IF(AND(AL6&gt;=Criterios!$AB$6,AL6&lt;Criterios!$AA$6),"Regular",IF(AND(AL6&gt;=Criterios!$AB$5,AL6&lt;Criterios!$AA$5),"Bueno",IF(AND(AL6&gt;=Criterios!$AB$4,AL6&lt;=Criterios!$AA$4),"Excelente",MID(Criterios!$Y$3,1,1))))))</f>
        <v/>
      </c>
      <c r="AN6" s="278"/>
      <c r="AO6" s="280"/>
      <c r="AP6" s="282"/>
      <c r="AQ6" s="273"/>
      <c r="AR6" s="273"/>
      <c r="AS6" s="273"/>
      <c r="AT6" s="273"/>
      <c r="AU6" s="284"/>
      <c r="AV6" s="88" t="s">
        <v>125</v>
      </c>
      <c r="AW6" s="106" t="str">
        <f>IF(AND(T4=1,V4=3),IF(AND(AQ4=1,AS4=3),"RiRr","Ri"),IF(AND(AQ4=1,AS4=3),"Rr",""))</f>
        <v/>
      </c>
      <c r="AX6" s="101" t="str">
        <f>IF(AND(T4=2,V4=3),IF(AND(AQ4=2,AS4=3),"RiRr","Ri"),IF(AND(AQ4=2,AS4=3),"Rr",""))</f>
        <v>Rr</v>
      </c>
      <c r="AY6" s="102" t="str">
        <f>IF(AND(T4=3,V4=3),IF(AND(AQ4=3,AS4=3),"RiRr","Ri"),IF(AND(AQ4=3,AS4=3),"Rr",""))</f>
        <v/>
      </c>
      <c r="AZ6" s="103" t="str">
        <f>IF(AND(T4=4,V4=3),IF(AND(AQ4=4,AS4=3),"RiRr","Ri"),IF(AND(AQ4=4,AS4=3),"Rr",""))</f>
        <v>Ri</v>
      </c>
      <c r="BA6" s="104" t="str">
        <f>IF(AND(T4=5,V4=3),IF(AND(AQ4=5,AS4=3),"RiRr","Ri"),IF(AND(AQ4=5,AS4=3),"Rr",""))</f>
        <v/>
      </c>
      <c r="BB6" s="105"/>
    </row>
    <row r="7" spans="1:54" hidden="1" x14ac:dyDescent="0.2">
      <c r="A7" s="287"/>
      <c r="B7" s="290"/>
      <c r="C7" s="298"/>
      <c r="D7" s="301"/>
      <c r="E7" s="301"/>
      <c r="F7" s="301"/>
      <c r="G7" s="301"/>
      <c r="H7" s="301"/>
      <c r="I7" s="304"/>
      <c r="J7" s="307"/>
      <c r="K7" s="307"/>
      <c r="L7" s="330"/>
      <c r="M7" s="324"/>
      <c r="N7" s="269"/>
      <c r="O7" s="327"/>
      <c r="P7" s="310"/>
      <c r="Q7" s="266"/>
      <c r="R7" s="260"/>
      <c r="S7" s="257"/>
      <c r="T7" s="254"/>
      <c r="U7" s="248"/>
      <c r="V7" s="254"/>
      <c r="W7" s="254"/>
      <c r="X7" s="254"/>
      <c r="Y7" s="276"/>
      <c r="Z7" s="91"/>
      <c r="AA7" s="92"/>
      <c r="AB7" s="92"/>
      <c r="AC7" s="92"/>
      <c r="AD7" s="93"/>
      <c r="AE7" s="94">
        <f t="shared" si="0"/>
        <v>0</v>
      </c>
      <c r="AF7" s="93"/>
      <c r="AG7" s="93"/>
      <c r="AH7" s="93"/>
      <c r="AI7" s="93"/>
      <c r="AJ7" s="93"/>
      <c r="AK7" s="93"/>
      <c r="AL7" s="94">
        <f>IFERROR(VLOOKUP(AF7,Criterios!$M$3:$N$6,2,FALSE),0) + IFERROR(VLOOKUP(AG7,Criterios!$O$3:$P$6,2,FALSE),0) + IFERROR(VLOOKUP(AH7,Criterios!$Q$3:$R$7,2,FALSE),0) + IFERROR(VLOOKUP(AI7,Criterios!$S$3:$T$6,2,FALSE),0) + IFERROR(VLOOKUP(AJ7,Criterios!$U$3:$V$5,2,FALSE),0) + IFERROR(VLOOKUP(AK7,Criterios!$W$3:$X$8,2,FALSE),0)</f>
        <v>0</v>
      </c>
      <c r="AM7" s="96" t="str">
        <f>IF(AND(AL7&gt;=Criterios!$AB$8,AL7&lt;Criterios!$AA$8),"Pobre",IF(AND(AL7&gt;=Criterios!$AB$7,AL7&lt;Criterios!$AA$7),"Insatisfactorio",IF(AND(AL7&gt;=Criterios!$AB$6,AL7&lt;Criterios!$AA$6),"Regular",IF(AND(AL7&gt;=Criterios!$AB$5,AL7&lt;Criterios!$AA$5),"Bueno",IF(AND(AL7&gt;=Criterios!$AB$4,AL7&lt;=Criterios!$AA$4),"Excelente",MID(Criterios!$Y$3,1,1))))))</f>
        <v/>
      </c>
      <c r="AN7" s="278"/>
      <c r="AO7" s="280"/>
      <c r="AP7" s="282"/>
      <c r="AQ7" s="273"/>
      <c r="AR7" s="273"/>
      <c r="AS7" s="273"/>
      <c r="AT7" s="273"/>
      <c r="AU7" s="284"/>
      <c r="AV7" s="88" t="s">
        <v>170</v>
      </c>
      <c r="AW7" s="106" t="str">
        <f>IF(AND(T4=1,V4=2),IF(AND(AQ4=1,AS4=2),"RiRr","Ri"),IF(AND(AQ4=1,AS4=2),"Rr",""))</f>
        <v/>
      </c>
      <c r="AX7" s="106" t="str">
        <f>IF(AND(T4=2,V4=2),IF(AND(AQ4=2,AS4=2),"RiRr","Ri"),IF(AND(AQ4=2,AS4=2),"Rr",""))</f>
        <v/>
      </c>
      <c r="AY7" s="101" t="str">
        <f>IF(AND(T4=3,V4=2),IF(AND(AQ4=3,AS4=2),"RiRr","Ri"),IF(AND(AQ4=3,AS4=2),"Rr",""))</f>
        <v/>
      </c>
      <c r="AZ7" s="102" t="str">
        <f>IF(AND(T4=4,V4=2),IF(AND(AQ4=4,AS4=2),"RiRr","Ri"),IF(AND(AQ4=4,AS4=2),"Rr",""))</f>
        <v/>
      </c>
      <c r="BA7" s="104" t="str">
        <f>IF(AND(T4=5,V4=2),IF(AND(AQ4=5,AS4=2),"RiRr","Ri"),IF(AND(AQ4=5,AS4=2),"Rr",""))</f>
        <v/>
      </c>
      <c r="BB7" s="105"/>
    </row>
    <row r="8" spans="1:54" hidden="1" x14ac:dyDescent="0.2">
      <c r="A8" s="287"/>
      <c r="B8" s="290"/>
      <c r="C8" s="298"/>
      <c r="D8" s="301"/>
      <c r="E8" s="301"/>
      <c r="F8" s="301"/>
      <c r="G8" s="301"/>
      <c r="H8" s="301"/>
      <c r="I8" s="304"/>
      <c r="J8" s="307"/>
      <c r="K8" s="307"/>
      <c r="L8" s="330"/>
      <c r="M8" s="324"/>
      <c r="N8" s="269"/>
      <c r="O8" s="327"/>
      <c r="P8" s="310"/>
      <c r="Q8" s="266"/>
      <c r="R8" s="260"/>
      <c r="S8" s="257"/>
      <c r="T8" s="254"/>
      <c r="U8" s="248"/>
      <c r="V8" s="254"/>
      <c r="W8" s="254"/>
      <c r="X8" s="254"/>
      <c r="Y8" s="276"/>
      <c r="Z8" s="91"/>
      <c r="AA8" s="92"/>
      <c r="AB8" s="92"/>
      <c r="AC8" s="92"/>
      <c r="AD8" s="93"/>
      <c r="AE8" s="94">
        <f t="shared" si="0"/>
        <v>0</v>
      </c>
      <c r="AF8" s="93"/>
      <c r="AG8" s="93"/>
      <c r="AH8" s="93"/>
      <c r="AI8" s="93"/>
      <c r="AJ8" s="93"/>
      <c r="AK8" s="93"/>
      <c r="AL8" s="94">
        <f>IFERROR(VLOOKUP(AF8,Criterios!$M$3:$N$6,2,FALSE),0) + IFERROR(VLOOKUP(AG8,Criterios!$O$3:$P$6,2,FALSE),0) + IFERROR(VLOOKUP(AH8,Criterios!$Q$3:$R$7,2,FALSE),0) + IFERROR(VLOOKUP(AI8,Criterios!$S$3:$T$6,2,FALSE),0) + IFERROR(VLOOKUP(AJ8,Criterios!$U$3:$V$5,2,FALSE),0) + IFERROR(VLOOKUP(AK8,Criterios!$W$3:$X$8,2,FALSE),0)</f>
        <v>0</v>
      </c>
      <c r="AM8" s="96" t="str">
        <f>IF(AND(AL8&gt;=Criterios!$AB$8,AL8&lt;Criterios!$AA$8),"Pobre",IF(AND(AL8&gt;=Criterios!$AB$7,AL8&lt;Criterios!$AA$7),"Insatisfactorio",IF(AND(AL8&gt;=Criterios!$AB$6,AL8&lt;Criterios!$AA$6),"Regular",IF(AND(AL8&gt;=Criterios!$AB$5,AL8&lt;Criterios!$AA$5),"Bueno",IF(AND(AL8&gt;=Criterios!$AB$4,AL8&lt;=Criterios!$AA$4),"Excelente",MID(Criterios!$Y$3,1,1))))))</f>
        <v/>
      </c>
      <c r="AN8" s="278"/>
      <c r="AO8" s="280"/>
      <c r="AP8" s="282"/>
      <c r="AQ8" s="273"/>
      <c r="AR8" s="273"/>
      <c r="AS8" s="273"/>
      <c r="AT8" s="273"/>
      <c r="AU8" s="284"/>
      <c r="AV8" s="88" t="s">
        <v>752</v>
      </c>
      <c r="AW8" s="106" t="str">
        <f>IF(AND(T4=1,V4=1),IF(AND(AQ4=1,AS4=1),"RiRr","Ri"),IF(AND(AQ4=1,AS4=1),"Rr",""))</f>
        <v/>
      </c>
      <c r="AX8" s="106" t="str">
        <f>IF(AND(T4=2,V4=1),IF(AND(AQ4=2,AS4=1),"RiRr","Ri"),IF(AND(AQ4=2,AS4=1),"Rr",""))</f>
        <v/>
      </c>
      <c r="AY8" s="101" t="str">
        <f>IF(AND(T4=3,V4=1),IF(AND(AQ4=3,AS4=1),"RiRr","Ri"),IF(AND(AQ4=3,AS4=1),"Rr",""))</f>
        <v/>
      </c>
      <c r="AZ8" s="102" t="str">
        <f>IF(AND(T4=4,V4=1),IF(AND(AQ4=4,AS4=1),"RiRr","Ri"),IF(AND(AQ4=4,AS4=1),"Rr",""))</f>
        <v/>
      </c>
      <c r="BA8" s="107" t="str">
        <f>IF(AND(T4=5,V4=1),IF(AND(AQ4=5,AS4=1),"RiRr","Ri"),IF(AND(AQ4=5,AS4=1),"Rr",""))</f>
        <v/>
      </c>
      <c r="BB8" s="105"/>
    </row>
    <row r="9" spans="1:54" ht="15.75" hidden="1" customHeight="1" thickBot="1" x14ac:dyDescent="0.25">
      <c r="A9" s="288"/>
      <c r="B9" s="291"/>
      <c r="C9" s="299"/>
      <c r="D9" s="302"/>
      <c r="E9" s="302"/>
      <c r="F9" s="302"/>
      <c r="G9" s="302"/>
      <c r="H9" s="302"/>
      <c r="I9" s="305"/>
      <c r="J9" s="308"/>
      <c r="K9" s="308"/>
      <c r="L9" s="331"/>
      <c r="M9" s="325"/>
      <c r="N9" s="270"/>
      <c r="O9" s="328"/>
      <c r="P9" s="311"/>
      <c r="Q9" s="267"/>
      <c r="R9" s="261"/>
      <c r="S9" s="258"/>
      <c r="T9" s="255"/>
      <c r="U9" s="249"/>
      <c r="V9" s="255"/>
      <c r="W9" s="255"/>
      <c r="X9" s="255"/>
      <c r="Y9" s="277"/>
      <c r="Z9" s="108"/>
      <c r="AA9" s="109"/>
      <c r="AB9" s="109"/>
      <c r="AC9" s="109"/>
      <c r="AD9" s="110"/>
      <c r="AE9" s="111">
        <f t="shared" si="0"/>
        <v>0</v>
      </c>
      <c r="AF9" s="110"/>
      <c r="AG9" s="110"/>
      <c r="AH9" s="110"/>
      <c r="AI9" s="110"/>
      <c r="AJ9" s="110"/>
      <c r="AK9" s="110"/>
      <c r="AL9" s="111">
        <f>IFERROR(VLOOKUP(AF9,Criterios!$M$3:$N$6,2,FALSE),0) + IFERROR(VLOOKUP(AG9,Criterios!$O$3:$P$6,2,FALSE),0) + IFERROR(VLOOKUP(AH9,Criterios!$Q$3:$R$7,2,FALSE),0) + IFERROR(VLOOKUP(AI9,Criterios!$S$3:$T$6,2,FALSE),0) + IFERROR(VLOOKUP(AJ9,Criterios!$U$3:$V$5,2,FALSE),0) + IFERROR(VLOOKUP(AK9,Criterios!$W$3:$X$8,2,FALSE),0)</f>
        <v>0</v>
      </c>
      <c r="AM9" s="112" t="str">
        <f>IF(AND(AL9&gt;=Criterios!$AB$8,AL9&lt;Criterios!$AA$8),"Pobre",IF(AND(AL9&gt;=Criterios!$AB$7,AL9&lt;Criterios!$AA$7),"Insatisfactorio",IF(AND(AL9&gt;=Criterios!$AB$6,AL9&lt;Criterios!$AA$6),"Regular",IF(AND(AL9&gt;=Criterios!$AB$5,AL9&lt;Criterios!$AA$5),"Bueno",IF(AND(AL9&gt;=Criterios!$AB$4,AL9&lt;=Criterios!$AA$4),"Excelente",MID(Criterios!$Y$3,1,1))))))</f>
        <v/>
      </c>
      <c r="AN9" s="279"/>
      <c r="AO9" s="281"/>
      <c r="AP9" s="283"/>
      <c r="AQ9" s="274"/>
      <c r="AR9" s="274"/>
      <c r="AS9" s="274"/>
      <c r="AT9" s="274"/>
      <c r="AU9" s="285"/>
      <c r="AW9" s="88" t="s">
        <v>123</v>
      </c>
      <c r="AX9" s="88" t="s">
        <v>124</v>
      </c>
      <c r="AY9" s="88" t="s">
        <v>125</v>
      </c>
      <c r="AZ9" s="88" t="s">
        <v>126</v>
      </c>
      <c r="BA9" s="88" t="s">
        <v>127</v>
      </c>
      <c r="BB9" s="113"/>
    </row>
    <row r="10" spans="1:54" ht="30.75" hidden="1" thickTop="1" x14ac:dyDescent="0.2">
      <c r="A10" s="286" t="s">
        <v>299</v>
      </c>
      <c r="B10" s="289" t="s">
        <v>300</v>
      </c>
      <c r="C10" s="297" t="s">
        <v>495</v>
      </c>
      <c r="D10" s="300" t="s">
        <v>80</v>
      </c>
      <c r="E10" s="300" t="s">
        <v>174</v>
      </c>
      <c r="F10" s="300" t="s">
        <v>183</v>
      </c>
      <c r="G10" s="300" t="s">
        <v>221</v>
      </c>
      <c r="H10" s="300" t="s">
        <v>303</v>
      </c>
      <c r="I10" s="303" t="s">
        <v>73</v>
      </c>
      <c r="J10" s="306" t="s">
        <v>73</v>
      </c>
      <c r="K10" s="306" t="s">
        <v>73</v>
      </c>
      <c r="L10" s="329" t="s">
        <v>74</v>
      </c>
      <c r="M10" s="262"/>
      <c r="N10" s="268" t="s">
        <v>304</v>
      </c>
      <c r="O10" s="326" t="s">
        <v>310</v>
      </c>
      <c r="P10" s="309" t="s">
        <v>483</v>
      </c>
      <c r="Q10" s="295" t="s">
        <v>306</v>
      </c>
      <c r="R10" s="259" t="s">
        <v>307</v>
      </c>
      <c r="S10" s="250" t="s">
        <v>47</v>
      </c>
      <c r="T10" s="253">
        <f>(IFERROR(VLOOKUP(S10,Criterios!$E$3:$F$8,2,FALSE),0))</f>
        <v>4</v>
      </c>
      <c r="U10" s="247" t="s">
        <v>48</v>
      </c>
      <c r="V10" s="253">
        <f>(IFERROR(VLOOKUP(U10,Criterios!$H$3:$I$8,2,FALSE),0))</f>
        <v>4</v>
      </c>
      <c r="W10" s="253">
        <f>(IFERROR(VLOOKUP(S10,Criterios!$E$3:$F$8,2,FALSE),0)) * (IFERROR(VLOOKUP(U10,Criterios!$H$3:$I$8,2,FALSE),0))</f>
        <v>16</v>
      </c>
      <c r="X10" s="253" t="str">
        <f>IFERROR(INDEX(Colorimetría!$D$4:$H$8,MATCH(V10,Colorimetría!$C$4:$C$8,0),MATCH(T10,Colorimetría!$D$3:$H$3,0)),0)</f>
        <v>Extremo</v>
      </c>
      <c r="Y10" s="275" t="s">
        <v>488</v>
      </c>
      <c r="Z10" s="184" t="s">
        <v>490</v>
      </c>
      <c r="AA10" s="153" t="s">
        <v>491</v>
      </c>
      <c r="AB10" s="153" t="s">
        <v>500</v>
      </c>
      <c r="AC10" s="92" t="s">
        <v>494</v>
      </c>
      <c r="AD10" s="93" t="s">
        <v>57</v>
      </c>
      <c r="AE10" s="94" t="str">
        <f t="shared" si="0"/>
        <v>Probabilidad</v>
      </c>
      <c r="AF10" s="93" t="s">
        <v>61</v>
      </c>
      <c r="AG10" s="93" t="s">
        <v>65</v>
      </c>
      <c r="AH10" s="93" t="s">
        <v>67</v>
      </c>
      <c r="AI10" s="93" t="s">
        <v>72</v>
      </c>
      <c r="AJ10" s="93" t="s">
        <v>74</v>
      </c>
      <c r="AK10" s="93" t="s">
        <v>76</v>
      </c>
      <c r="AL10" s="95">
        <f>IFERROR(VLOOKUP(AF10,Criterios!$M$3:$N$6,2,FALSE),0) + IFERROR(VLOOKUP(AG10,Criterios!$O$3:$P$6,2,FALSE),0) + IFERROR(VLOOKUP(AH10,Criterios!$Q$3:$R$7,2,FALSE),0) + IFERROR(VLOOKUP(AI10,Criterios!$S$3:$T$6,2,FALSE),0) + IFERROR(VLOOKUP(AJ10,Criterios!$U$3:$V$5,2,FALSE),0) + IFERROR(VLOOKUP(AK10,Criterios!$W$3:$X$8,2,FALSE),0)</f>
        <v>49</v>
      </c>
      <c r="AM10" s="96" t="str">
        <f>IF(AND(AL10&gt;=Criterios!$AB$8,AL10&lt;Criterios!$AA$8),"Pobre",IF(AND(AL10&gt;=Criterios!$AB$7,AL10&lt;Criterios!$AA$7),"Insatisfactorio",IF(AND(AL10&gt;=Criterios!$AB$6,AL10&lt;Criterios!$AA$6),"Regular",IF(AND(AL10&gt;=Criterios!$AB$5,AL10&lt;Criterios!$AA$5),"Bueno",IF(AND(AL10&gt;=Criterios!$AB$4,AL10&lt;=Criterios!$AA$4),"Excelente",MID(Criterios!$Y$3,1,1))))))</f>
        <v>Regular</v>
      </c>
      <c r="AN10" s="278">
        <f>(IFERROR(AVERAGEIFS(AL10:AL15,AE10:AE15,"Impacto"),0))/100</f>
        <v>0</v>
      </c>
      <c r="AO10" s="280">
        <f>(IFERROR(AVERAGEIFS(AL10:AL15,AE10:AE15,"Probabilidad"),0))/100</f>
        <v>0.49</v>
      </c>
      <c r="AP10" s="282" t="str">
        <f>IF(AN10=0,MID(S10,1,15),IF(T10 - AN10*T10&lt;1,VLOOKUP(1,Criterios!$D$4:$E$8,2,FALSE),IF(ROUND(T10 -( T10*AN10),0)=0,VLOOKUP(1,Criterios!$D$4:$E$8,2,FALSE),VLOOKUP(ROUND(T10 -( T10*AN10),0),Criterios!$D$4:$E$8,2,FALSE))))</f>
        <v>Mayor</v>
      </c>
      <c r="AQ10" s="273">
        <f>(IFERROR(VLOOKUP(AP10,Criterios!$E$3:$F$8,2,FALSE),0))</f>
        <v>4</v>
      </c>
      <c r="AR10" s="273" t="str">
        <f>IF(AO10=0,MID(U10,1,15),IF(V10 - AO10*V10&lt;1,VLOOKUP(1,Criterios!$G$4:$H$8,2,FALSE),IF(ROUND(V10 -(V10*AO10),0)=0,VLOOKUP(1,Criterios!$G$4:$H$8,2,FALSE),VLOOKUP(ROUND(V10 -( V10*AO10),0),Criterios!$G$4:$H$8,2,FALSE))))</f>
        <v>ImModerado</v>
      </c>
      <c r="AS10" s="273">
        <f>(IFERROR(VLOOKUP(AR10,Criterios!$H$3:$I$8,2,FALSE),0))</f>
        <v>2</v>
      </c>
      <c r="AT10" s="273">
        <f>(IFERROR(VLOOKUP(AP10,Criterios!$E$3:$F$8,2,FALSE),0)) * (IFERROR(VLOOKUP(AR10,Criterios!$H$3:$I$8,2,FALSE),0))</f>
        <v>8</v>
      </c>
      <c r="AU10" s="284" t="str">
        <f>IFERROR(INDEX(Colorimetría!$D$4:$H$8,MATCH(AS10,Colorimetría!$C$4:$C$8,0),MATCH(AQ10,Colorimetría!$D$3:$H$3,0)),0)</f>
        <v>Alto</v>
      </c>
      <c r="AV10" s="88" t="s">
        <v>169</v>
      </c>
      <c r="AW10" s="97" t="str">
        <f>IF(AND(T10=1,V10=5),IF(AND(AQ10=1,AS10=5),"RiRr","Ri"),IF(AND(AQ10=1,AS10=5),"Rr",""))</f>
        <v/>
      </c>
      <c r="AX10" s="97" t="str">
        <f>IF(AND(T10=2,V10=5),IF(AND(AQ10=2,AS10=5),"RiRr","Ri"),IF(AND(AQ10=2,AS10=5),"Rr",""))</f>
        <v/>
      </c>
      <c r="AY10" s="98" t="str">
        <f>IF(AND(T10=3,V10=5),IF(AND(AQ10=3,AS10=5),"RiRr","Ri"),IF(AND(AQ10=3,AS10=5),"Rr",""))</f>
        <v/>
      </c>
      <c r="AZ10" s="98" t="str">
        <f>IF(AND(T10=4,V10=5),IF(AND(AQ10=4,AS10=5),"RiRr","Ri"),IF(AND(AQ10=4,AS10=5),"Rr",""))</f>
        <v/>
      </c>
      <c r="BA10" s="98" t="str">
        <f>IF(AND(T10=5,V10=5),IF(AND(AQ10=5,AS10=5),"RiRr","Ri"),IF(AND(AQ10=5,AS10=5),"Rr",""))</f>
        <v/>
      </c>
      <c r="BB10" s="100"/>
    </row>
    <row r="11" spans="1:54" hidden="1" x14ac:dyDescent="0.2">
      <c r="A11" s="287"/>
      <c r="B11" s="290"/>
      <c r="C11" s="298"/>
      <c r="D11" s="301"/>
      <c r="E11" s="301"/>
      <c r="F11" s="301"/>
      <c r="G11" s="301"/>
      <c r="H11" s="301"/>
      <c r="I11" s="304"/>
      <c r="J11" s="307"/>
      <c r="K11" s="307"/>
      <c r="L11" s="330"/>
      <c r="M11" s="263"/>
      <c r="N11" s="269"/>
      <c r="O11" s="327"/>
      <c r="P11" s="310"/>
      <c r="Q11" s="266"/>
      <c r="R11" s="260"/>
      <c r="S11" s="251"/>
      <c r="T11" s="254"/>
      <c r="U11" s="248"/>
      <c r="V11" s="254"/>
      <c r="W11" s="254"/>
      <c r="X11" s="254"/>
      <c r="Y11" s="276"/>
      <c r="Z11" s="91"/>
      <c r="AA11" s="92"/>
      <c r="AB11" s="92"/>
      <c r="AC11" s="92"/>
      <c r="AD11" s="93"/>
      <c r="AE11" s="94">
        <f t="shared" si="0"/>
        <v>0</v>
      </c>
      <c r="AF11" s="93"/>
      <c r="AG11" s="93"/>
      <c r="AH11" s="93"/>
      <c r="AI11" s="93"/>
      <c r="AJ11" s="93"/>
      <c r="AK11" s="93"/>
      <c r="AL11" s="95">
        <f>IFERROR(VLOOKUP(AF11,Criterios!$M$3:$N$6,2,FALSE),0) + IFERROR(VLOOKUP(AG11,Criterios!$O$3:$P$6,2,FALSE),0) + IFERROR(VLOOKUP(AH11,Criterios!$Q$3:$R$7,2,FALSE),0) + IFERROR(VLOOKUP(AI11,Criterios!$S$3:$T$6,2,FALSE),0) + IFERROR(VLOOKUP(AJ11,Criterios!$U$3:$V$5,2,FALSE),0) + IFERROR(VLOOKUP(AK11,Criterios!$W$3:$X$8,2,FALSE),0)</f>
        <v>0</v>
      </c>
      <c r="AM11" s="96" t="str">
        <f>IF(AND(AL11&gt;=Criterios!$AB$8,AL11&lt;Criterios!$AA$8),"Pobre",IF(AND(AL11&gt;=Criterios!$AB$7,AL11&lt;Criterios!$AA$7),"Insatisfactorio",IF(AND(AL11&gt;=Criterios!$AB$6,AL11&lt;Criterios!$AA$6),"Regular",IF(AND(AL11&gt;=Criterios!$AB$5,AL11&lt;Criterios!$AA$5),"Bueno",IF(AND(AL11&gt;=Criterios!$AB$4,AL11&lt;=Criterios!$AA$4),"Excelente",MID(Criterios!$Y$3,1,1))))))</f>
        <v/>
      </c>
      <c r="AN11" s="278"/>
      <c r="AO11" s="280"/>
      <c r="AP11" s="282"/>
      <c r="AQ11" s="273"/>
      <c r="AR11" s="273"/>
      <c r="AS11" s="273"/>
      <c r="AT11" s="273"/>
      <c r="AU11" s="284"/>
      <c r="AV11" s="88" t="s">
        <v>122</v>
      </c>
      <c r="AW11" s="101" t="str">
        <f>IF(AND(T10=1,V10=4),IF(AND(AQ10=1,AS10=4),"RiRr","Ri"),IF(AND(AQ10=1,AS10=4),"Rr",""))</f>
        <v/>
      </c>
      <c r="AX11" s="102" t="str">
        <f>IF(AND(T10=2,V10=4),IF(AND(AQ10=2,AS10=4),"RiRr","Ri"),IF(AND(AQ10=2,AS10=4),"Rr",""))</f>
        <v/>
      </c>
      <c r="AY11" s="102" t="str">
        <f>IF(AND(T10=3,V10=4),IF(AND(AQ10=3,AS10=4),"RiRr","Ri"),IF(AND(AQ10=3,AS10=4),"Rr",""))</f>
        <v/>
      </c>
      <c r="AZ11" s="103" t="str">
        <f>IF(AND(T10=4,V10=4),IF(AND(AQ10=4,AS10=4),"RiRr","Ri"),IF(AND(AQ10=4,AS10=4),"Rr",""))</f>
        <v>Ri</v>
      </c>
      <c r="BA11" s="103" t="str">
        <f>IF(AND(T10=5,V10=4),IF(AND(AQ10=5,AS10=4),"RiRr","Ri"),IF(AND(AQ10=5,AS10=4),"Rr",""))</f>
        <v/>
      </c>
      <c r="BB11" s="105"/>
    </row>
    <row r="12" spans="1:54" hidden="1" x14ac:dyDescent="0.2">
      <c r="A12" s="287"/>
      <c r="B12" s="290"/>
      <c r="C12" s="298"/>
      <c r="D12" s="301"/>
      <c r="E12" s="301"/>
      <c r="F12" s="301"/>
      <c r="G12" s="301"/>
      <c r="H12" s="301"/>
      <c r="I12" s="304"/>
      <c r="J12" s="307"/>
      <c r="K12" s="307"/>
      <c r="L12" s="330"/>
      <c r="M12" s="263"/>
      <c r="N12" s="269"/>
      <c r="O12" s="327"/>
      <c r="P12" s="310"/>
      <c r="Q12" s="266"/>
      <c r="R12" s="260"/>
      <c r="S12" s="251"/>
      <c r="T12" s="254"/>
      <c r="U12" s="248"/>
      <c r="V12" s="254"/>
      <c r="W12" s="254"/>
      <c r="X12" s="254"/>
      <c r="Y12" s="276"/>
      <c r="Z12" s="91"/>
      <c r="AA12" s="92"/>
      <c r="AB12" s="92"/>
      <c r="AC12" s="92"/>
      <c r="AD12" s="93"/>
      <c r="AE12" s="94">
        <f t="shared" si="0"/>
        <v>0</v>
      </c>
      <c r="AF12" s="93"/>
      <c r="AG12" s="93"/>
      <c r="AH12" s="93"/>
      <c r="AI12" s="93"/>
      <c r="AJ12" s="93"/>
      <c r="AK12" s="93"/>
      <c r="AL12" s="95">
        <f>IFERROR(VLOOKUP(AF12,Criterios!$M$3:$N$6,2,FALSE),0) + IFERROR(VLOOKUP(AG12,Criterios!$O$3:$P$6,2,FALSE),0) + IFERROR(VLOOKUP(AH12,Criterios!$Q$3:$R$7,2,FALSE),0) + IFERROR(VLOOKUP(AI12,Criterios!$S$3:$T$6,2,FALSE),0) + IFERROR(VLOOKUP(AJ12,Criterios!$U$3:$V$5,2,FALSE),0) + IFERROR(VLOOKUP(AK12,Criterios!$W$3:$X$8,2,FALSE),0)</f>
        <v>0</v>
      </c>
      <c r="AM12" s="96" t="str">
        <f>IF(AND(AL12&gt;=Criterios!$AB$8,AL12&lt;Criterios!$AA$8),"Pobre",IF(AND(AL12&gt;=Criterios!$AB$7,AL12&lt;Criterios!$AA$7),"Insatisfactorio",IF(AND(AL12&gt;=Criterios!$AB$6,AL12&lt;Criterios!$AA$6),"Regular",IF(AND(AL12&gt;=Criterios!$AB$5,AL12&lt;Criterios!$AA$5),"Bueno",IF(AND(AL12&gt;=Criterios!$AB$4,AL12&lt;=Criterios!$AA$4),"Excelente",MID(Criterios!$Y$3,1,1))))))</f>
        <v/>
      </c>
      <c r="AN12" s="278"/>
      <c r="AO12" s="280"/>
      <c r="AP12" s="282"/>
      <c r="AQ12" s="273"/>
      <c r="AR12" s="273"/>
      <c r="AS12" s="273"/>
      <c r="AT12" s="273"/>
      <c r="AU12" s="284"/>
      <c r="AV12" s="88" t="s">
        <v>125</v>
      </c>
      <c r="AW12" s="106" t="str">
        <f>IF(AND(T10=1,V10=3),IF(AND(AQ10=1,AS10=3),"RiRr","Ri"),IF(AND(AQ10=1,AS10=3),"Rr",""))</f>
        <v/>
      </c>
      <c r="AX12" s="101" t="str">
        <f>IF(AND(T10=2,V10=3),IF(AND(AQ10=2,AS10=3),"RiRr","Ri"),IF(AND(AQ10=2,AS10=3),"Rr",""))</f>
        <v/>
      </c>
      <c r="AY12" s="102" t="str">
        <f>IF(AND(T10=3,V10=3),IF(AND(AQ10=3,AS10=3),"RiRr","Ri"),IF(AND(AQ10=3,AS10=3),"Rr",""))</f>
        <v/>
      </c>
      <c r="AZ12" s="103" t="str">
        <f>IF(AND(T10=4,V10=3),IF(AND(AQ10=4,AS10=3),"RiRr","Ri"),IF(AND(AQ10=4,AS10=3),"Rr",""))</f>
        <v/>
      </c>
      <c r="BA12" s="103" t="str">
        <f>IF(AND(T10=5,V10=3),IF(AND(AQ10=5,AS10=3),"RiRr","Ri"),IF(AND(AQ10=5,AS10=3),"Rr",""))</f>
        <v/>
      </c>
      <c r="BB12" s="105"/>
    </row>
    <row r="13" spans="1:54" hidden="1" x14ac:dyDescent="0.2">
      <c r="A13" s="287"/>
      <c r="B13" s="290"/>
      <c r="C13" s="298"/>
      <c r="D13" s="301"/>
      <c r="E13" s="301"/>
      <c r="F13" s="301"/>
      <c r="G13" s="301"/>
      <c r="H13" s="301"/>
      <c r="I13" s="304"/>
      <c r="J13" s="307"/>
      <c r="K13" s="307"/>
      <c r="L13" s="330"/>
      <c r="M13" s="263"/>
      <c r="N13" s="269"/>
      <c r="O13" s="327"/>
      <c r="P13" s="310"/>
      <c r="Q13" s="266"/>
      <c r="R13" s="260"/>
      <c r="S13" s="251"/>
      <c r="T13" s="254"/>
      <c r="U13" s="248"/>
      <c r="V13" s="254"/>
      <c r="W13" s="254"/>
      <c r="X13" s="254"/>
      <c r="Y13" s="276"/>
      <c r="Z13" s="91"/>
      <c r="AA13" s="92"/>
      <c r="AB13" s="92"/>
      <c r="AC13" s="92"/>
      <c r="AD13" s="93"/>
      <c r="AE13" s="94">
        <f t="shared" si="0"/>
        <v>0</v>
      </c>
      <c r="AF13" s="93"/>
      <c r="AG13" s="93"/>
      <c r="AH13" s="93"/>
      <c r="AI13" s="93"/>
      <c r="AJ13" s="93"/>
      <c r="AK13" s="93"/>
      <c r="AL13" s="94">
        <f>IFERROR(VLOOKUP(AF13,Criterios!$M$3:$N$6,2,FALSE),0) + IFERROR(VLOOKUP(AG13,Criterios!$O$3:$P$6,2,FALSE),0) + IFERROR(VLOOKUP(AH13,Criterios!$Q$3:$R$7,2,FALSE),0) + IFERROR(VLOOKUP(AI13,Criterios!$S$3:$T$6,2,FALSE),0) + IFERROR(VLOOKUP(AJ13,Criterios!$U$3:$V$5,2,FALSE),0) + IFERROR(VLOOKUP(AK13,Criterios!$W$3:$X$8,2,FALSE),0)</f>
        <v>0</v>
      </c>
      <c r="AM13" s="96" t="str">
        <f>IF(AND(AL13&gt;=Criterios!$AB$8,AL13&lt;Criterios!$AA$8),"Pobre",IF(AND(AL13&gt;=Criterios!$AB$7,AL13&lt;Criterios!$AA$7),"Insatisfactorio",IF(AND(AL13&gt;=Criterios!$AB$6,AL13&lt;Criterios!$AA$6),"Regular",IF(AND(AL13&gt;=Criterios!$AB$5,AL13&lt;Criterios!$AA$5),"Bueno",IF(AND(AL13&gt;=Criterios!$AB$4,AL13&lt;=Criterios!$AA$4),"Excelente",MID(Criterios!$Y$3,1,1))))))</f>
        <v/>
      </c>
      <c r="AN13" s="278"/>
      <c r="AO13" s="280"/>
      <c r="AP13" s="282"/>
      <c r="AQ13" s="273"/>
      <c r="AR13" s="273"/>
      <c r="AS13" s="273"/>
      <c r="AT13" s="273"/>
      <c r="AU13" s="284"/>
      <c r="AV13" s="88" t="s">
        <v>170</v>
      </c>
      <c r="AW13" s="106" t="str">
        <f>IF(AND(T10=1,V10=2),IF(AND(AQ10=1,AS10=2),"RiRr","Ri"),IF(AND(AQ10=1,AS10=2),"Rr",""))</f>
        <v/>
      </c>
      <c r="AX13" s="106" t="str">
        <f>IF(AND(T10=2,V10=2),IF(AND(AQ10=2,AS10=2),"RiRr","Ri"),IF(AND(AQ10=2,AS10=2),"Rr",""))</f>
        <v/>
      </c>
      <c r="AY13" s="101" t="str">
        <f>IF(AND(T10=3,V10=2),IF(AND(AQ10=3,AS10=2),"RiRr","Ri"),IF(AND(AQ10=3,AS10=2),"Rr",""))</f>
        <v/>
      </c>
      <c r="AZ13" s="102" t="str">
        <f>IF(AND(T10=4,V10=2),IF(AND(AQ10=4,AS10=2),"RiRr","Ri"),IF(AND(AQ10=4,AS10=2),"Rr",""))</f>
        <v>Rr</v>
      </c>
      <c r="BA13" s="103" t="str">
        <f>IF(AND(T10=5,V10=2),IF(AND(AQ10=5,AS10=2),"RiRr","Ri"),IF(AND(AQ10=5,AS10=2),"Rr",""))</f>
        <v/>
      </c>
      <c r="BB13" s="105"/>
    </row>
    <row r="14" spans="1:54" hidden="1" x14ac:dyDescent="0.2">
      <c r="A14" s="287"/>
      <c r="B14" s="290"/>
      <c r="C14" s="298"/>
      <c r="D14" s="301"/>
      <c r="E14" s="301"/>
      <c r="F14" s="301"/>
      <c r="G14" s="301"/>
      <c r="H14" s="301"/>
      <c r="I14" s="304"/>
      <c r="J14" s="307"/>
      <c r="K14" s="307"/>
      <c r="L14" s="330"/>
      <c r="M14" s="263"/>
      <c r="N14" s="269"/>
      <c r="O14" s="327"/>
      <c r="P14" s="310"/>
      <c r="Q14" s="266"/>
      <c r="R14" s="260"/>
      <c r="S14" s="251"/>
      <c r="T14" s="254"/>
      <c r="U14" s="248"/>
      <c r="V14" s="254"/>
      <c r="W14" s="254"/>
      <c r="X14" s="254"/>
      <c r="Y14" s="276"/>
      <c r="Z14" s="91"/>
      <c r="AA14" s="92"/>
      <c r="AB14" s="92"/>
      <c r="AC14" s="92"/>
      <c r="AD14" s="93"/>
      <c r="AE14" s="94">
        <f t="shared" si="0"/>
        <v>0</v>
      </c>
      <c r="AF14" s="93"/>
      <c r="AG14" s="93"/>
      <c r="AH14" s="93"/>
      <c r="AI14" s="93"/>
      <c r="AJ14" s="93"/>
      <c r="AK14" s="93"/>
      <c r="AL14" s="94">
        <f>IFERROR(VLOOKUP(AF14,Criterios!$M$3:$N$6,2,FALSE),0) + IFERROR(VLOOKUP(AG14,Criterios!$O$3:$P$6,2,FALSE),0) + IFERROR(VLOOKUP(AH14,Criterios!$Q$3:$R$7,2,FALSE),0) + IFERROR(VLOOKUP(AI14,Criterios!$S$3:$T$6,2,FALSE),0) + IFERROR(VLOOKUP(AJ14,Criterios!$U$3:$V$5,2,FALSE),0) + IFERROR(VLOOKUP(AK14,Criterios!$W$3:$X$8,2,FALSE),0)</f>
        <v>0</v>
      </c>
      <c r="AM14" s="96" t="str">
        <f>IF(AND(AL14&gt;=Criterios!$AB$8,AL14&lt;Criterios!$AA$8),"Pobre",IF(AND(AL14&gt;=Criterios!$AB$7,AL14&lt;Criterios!$AA$7),"Insatisfactorio",IF(AND(AL14&gt;=Criterios!$AB$6,AL14&lt;Criterios!$AA$6),"Regular",IF(AND(AL14&gt;=Criterios!$AB$5,AL14&lt;Criterios!$AA$5),"Bueno",IF(AND(AL14&gt;=Criterios!$AB$4,AL14&lt;=Criterios!$AA$4),"Excelente",MID(Criterios!$Y$3,1,1))))))</f>
        <v/>
      </c>
      <c r="AN14" s="278"/>
      <c r="AO14" s="280"/>
      <c r="AP14" s="282"/>
      <c r="AQ14" s="273"/>
      <c r="AR14" s="273"/>
      <c r="AS14" s="273"/>
      <c r="AT14" s="273"/>
      <c r="AU14" s="284"/>
      <c r="AV14" s="88" t="s">
        <v>752</v>
      </c>
      <c r="AW14" s="106" t="str">
        <f>IF(AND(T10=1,V10=1),IF(AND(AQ10=1,AS10=1),"RiRr","Ri"),IF(AND(AQ10=1,AS10=1),"Rr",""))</f>
        <v/>
      </c>
      <c r="AX14" s="106" t="str">
        <f>IF(AND(T10=2,V10=1),IF(AND(AQ10=2,AS10=1),"RiRr","Ri"),IF(AND(AQ10=2,AS10=1),"Rr",""))</f>
        <v/>
      </c>
      <c r="AY14" s="101" t="str">
        <f>IF(AND(T10=3,V10=1),IF(AND(AQ10=3,AS10=1),"RiRr","Ri"),IF(AND(AQ10=3,AS10=1),"Rr",""))</f>
        <v/>
      </c>
      <c r="AZ14" s="102" t="str">
        <f>IF(AND(T10=4,V10=1),IF(AND(AQ10=4,AS10=1),"RiRr","Ri"),IF(AND(AQ10=4,AS10=1),"Rr",""))</f>
        <v/>
      </c>
      <c r="BA14" s="102" t="str">
        <f>IF(AND(T10=5,V10=1),IF(AND(AQ10=5,AS10=1),"RiRr","Ri"),IF(AND(AQ10=5,AS10=1),"Rr",""))</f>
        <v/>
      </c>
      <c r="BB14" s="105"/>
    </row>
    <row r="15" spans="1:54" ht="15.75" hidden="1" customHeight="1" thickBot="1" x14ac:dyDescent="0.25">
      <c r="A15" s="288"/>
      <c r="B15" s="291"/>
      <c r="C15" s="299"/>
      <c r="D15" s="302"/>
      <c r="E15" s="302"/>
      <c r="F15" s="302"/>
      <c r="G15" s="302"/>
      <c r="H15" s="302"/>
      <c r="I15" s="305"/>
      <c r="J15" s="308"/>
      <c r="K15" s="308"/>
      <c r="L15" s="331"/>
      <c r="M15" s="264"/>
      <c r="N15" s="270"/>
      <c r="O15" s="328"/>
      <c r="P15" s="311"/>
      <c r="Q15" s="267"/>
      <c r="R15" s="261"/>
      <c r="S15" s="252"/>
      <c r="T15" s="255"/>
      <c r="U15" s="249"/>
      <c r="V15" s="255"/>
      <c r="W15" s="255"/>
      <c r="X15" s="255"/>
      <c r="Y15" s="277"/>
      <c r="Z15" s="108"/>
      <c r="AA15" s="109"/>
      <c r="AB15" s="109"/>
      <c r="AC15" s="109"/>
      <c r="AD15" s="110"/>
      <c r="AE15" s="111">
        <f t="shared" si="0"/>
        <v>0</v>
      </c>
      <c r="AF15" s="110"/>
      <c r="AG15" s="110"/>
      <c r="AH15" s="110"/>
      <c r="AI15" s="110"/>
      <c r="AJ15" s="110"/>
      <c r="AK15" s="110"/>
      <c r="AL15" s="111">
        <f>IFERROR(VLOOKUP(AF15,Criterios!$M$3:$N$6,2,FALSE),0) + IFERROR(VLOOKUP(AG15,Criterios!$O$3:$P$6,2,FALSE),0) + IFERROR(VLOOKUP(AH15,Criterios!$Q$3:$R$7,2,FALSE),0) + IFERROR(VLOOKUP(AI15,Criterios!$S$3:$T$6,2,FALSE),0) + IFERROR(VLOOKUP(AJ15,Criterios!$U$3:$V$5,2,FALSE),0) + IFERROR(VLOOKUP(AK15,Criterios!$W$3:$X$8,2,FALSE),0)</f>
        <v>0</v>
      </c>
      <c r="AM15" s="112" t="str">
        <f>IF(AND(AL15&gt;=Criterios!$AB$8,AL15&lt;Criterios!$AA$8),"Pobre",IF(AND(AL15&gt;=Criterios!$AB$7,AL15&lt;Criterios!$AA$7),"Insatisfactorio",IF(AND(AL15&gt;=Criterios!$AB$6,AL15&lt;Criterios!$AA$6),"Regular",IF(AND(AL15&gt;=Criterios!$AB$5,AL15&lt;Criterios!$AA$5),"Bueno",IF(AND(AL15&gt;=Criterios!$AB$4,AL15&lt;=Criterios!$AA$4),"Excelente",MID(Criterios!$Y$3,1,1))))))</f>
        <v/>
      </c>
      <c r="AN15" s="279"/>
      <c r="AO15" s="281"/>
      <c r="AP15" s="283"/>
      <c r="AQ15" s="274"/>
      <c r="AR15" s="274"/>
      <c r="AS15" s="274"/>
      <c r="AT15" s="274"/>
      <c r="AU15" s="285"/>
      <c r="AW15" s="88" t="s">
        <v>123</v>
      </c>
      <c r="AX15" s="88" t="s">
        <v>124</v>
      </c>
      <c r="AY15" s="88" t="s">
        <v>125</v>
      </c>
      <c r="AZ15" s="88" t="s">
        <v>126</v>
      </c>
      <c r="BA15" s="88" t="s">
        <v>127</v>
      </c>
      <c r="BB15" s="113"/>
    </row>
    <row r="16" spans="1:54" ht="30.75" thickTop="1" x14ac:dyDescent="0.2">
      <c r="A16" s="286" t="s">
        <v>299</v>
      </c>
      <c r="B16" s="289" t="s">
        <v>300</v>
      </c>
      <c r="C16" s="297" t="s">
        <v>301</v>
      </c>
      <c r="D16" s="300" t="s">
        <v>80</v>
      </c>
      <c r="E16" s="300" t="s">
        <v>173</v>
      </c>
      <c r="F16" s="300" t="s">
        <v>180</v>
      </c>
      <c r="G16" s="300" t="s">
        <v>218</v>
      </c>
      <c r="H16" s="300" t="s">
        <v>303</v>
      </c>
      <c r="I16" s="303" t="s">
        <v>73</v>
      </c>
      <c r="J16" s="306" t="s">
        <v>73</v>
      </c>
      <c r="K16" s="306" t="s">
        <v>73</v>
      </c>
      <c r="L16" s="329" t="s">
        <v>74</v>
      </c>
      <c r="M16" s="262"/>
      <c r="N16" s="268" t="s">
        <v>304</v>
      </c>
      <c r="O16" s="326" t="s">
        <v>311</v>
      </c>
      <c r="P16" s="337" t="s">
        <v>496</v>
      </c>
      <c r="Q16" s="295" t="s">
        <v>306</v>
      </c>
      <c r="R16" s="259" t="s">
        <v>307</v>
      </c>
      <c r="S16" s="250" t="s">
        <v>47</v>
      </c>
      <c r="T16" s="253">
        <f>(IFERROR(VLOOKUP(S16,Criterios!$E$3:$F$8,2,FALSE),0))</f>
        <v>4</v>
      </c>
      <c r="U16" s="247" t="s">
        <v>52</v>
      </c>
      <c r="V16" s="253">
        <f>(IFERROR(VLOOKUP(U16,Criterios!$H$3:$I$8,2,FALSE),0))</f>
        <v>3</v>
      </c>
      <c r="W16" s="253">
        <f>(IFERROR(VLOOKUP(S16,Criterios!$E$3:$F$8,2,FALSE),0)) * (IFERROR(VLOOKUP(U16,Criterios!$H$3:$I$8,2,FALSE),0))</f>
        <v>12</v>
      </c>
      <c r="X16" s="253" t="str">
        <f>IFERROR(INDEX(Colorimetría!$D$4:$H$8,MATCH(V16,Colorimetría!$C$4:$C$8,0),MATCH(T16,Colorimetría!$D$3:$H$3,0)),0)</f>
        <v>Extremo</v>
      </c>
      <c r="Y16" s="296" t="s">
        <v>497</v>
      </c>
      <c r="Z16" s="91" t="s">
        <v>498</v>
      </c>
      <c r="AA16" s="92" t="s">
        <v>499</v>
      </c>
      <c r="AB16" s="92" t="s">
        <v>501</v>
      </c>
      <c r="AC16" s="92" t="s">
        <v>309</v>
      </c>
      <c r="AD16" s="93" t="s">
        <v>105</v>
      </c>
      <c r="AE16" s="94" t="str">
        <f t="shared" si="0"/>
        <v>Probabilidad</v>
      </c>
      <c r="AF16" s="93" t="s">
        <v>61</v>
      </c>
      <c r="AG16" s="93" t="s">
        <v>64</v>
      </c>
      <c r="AH16" s="93" t="s">
        <v>68</v>
      </c>
      <c r="AI16" s="93" t="s">
        <v>72</v>
      </c>
      <c r="AJ16" s="93" t="s">
        <v>74</v>
      </c>
      <c r="AK16" s="93" t="s">
        <v>77</v>
      </c>
      <c r="AL16" s="95">
        <f>IFERROR(VLOOKUP(AF16,Criterios!$M$3:$N$6,2,FALSE),0) + IFERROR(VLOOKUP(AG16,Criterios!$O$3:$P$6,2,FALSE),0) + IFERROR(VLOOKUP(AH16,Criterios!$Q$3:$R$7,2,FALSE),0) + IFERROR(VLOOKUP(AI16,Criterios!$S$3:$T$6,2,FALSE),0) + IFERROR(VLOOKUP(AJ16,Criterios!$U$3:$V$5,2,FALSE),0) + IFERROR(VLOOKUP(AK16,Criterios!$W$3:$X$8,2,FALSE),0)</f>
        <v>55</v>
      </c>
      <c r="AM16" s="96" t="str">
        <f>IF(AND(AL16&gt;=Criterios!$AB$8,AL16&lt;Criterios!$AA$8),"Pobre",IF(AND(AL16&gt;=Criterios!$AB$7,AL16&lt;Criterios!$AA$7),"Insatisfactorio",IF(AND(AL16&gt;=Criterios!$AB$6,AL16&lt;Criterios!$AA$6),"Regular",IF(AND(AL16&gt;=Criterios!$AB$5,AL16&lt;Criterios!$AA$5),"Bueno",IF(AND(AL16&gt;=Criterios!$AB$4,AL16&lt;=Criterios!$AA$4),"Excelente",MID(Criterios!$Y$3,1,1))))))</f>
        <v>Regular</v>
      </c>
      <c r="AN16" s="278">
        <f>(IFERROR(AVERAGEIFS(AL16:AL21,AE16:AE21,"Impacto"),0))/100</f>
        <v>0</v>
      </c>
      <c r="AO16" s="280">
        <f>(IFERROR(AVERAGEIFS(AL16:AL21,AE16:AE21,"Probabilidad"),0))/100</f>
        <v>0.55000000000000004</v>
      </c>
      <c r="AP16" s="282" t="str">
        <f>IF(AN16=0,MID(S16,1,15),IF(T16 - AN16*T16&lt;1,VLOOKUP(1,Criterios!$D$4:$E$8,2,FALSE),IF(ROUND(T16 -( T16*AN16),0)=0,VLOOKUP(1,Criterios!$D$4:$E$8,2,FALSE),VLOOKUP(ROUND(T16 -( T16*AN16),0),Criterios!$D$4:$E$8,2,FALSE))))</f>
        <v>Mayor</v>
      </c>
      <c r="AQ16" s="273">
        <f>(IFERROR(VLOOKUP(AP16,Criterios!$E$3:$F$8,2,FALSE),0))</f>
        <v>4</v>
      </c>
      <c r="AR16" s="273" t="str">
        <f>IF(AO16=0,MID(U16,1,15),IF(V16 - AO16*V16&lt;1,VLOOKUP(1,Criterios!$G$4:$H$8,2,FALSE),IF(ROUND(V16 -(V16*AO16),0)=0,VLOOKUP(1,Criterios!$G$4:$H$8,2,FALSE),VLOOKUP(ROUND(V16 -( V16*AO16),0),Criterios!$G$4:$H$8,2,FALSE))))</f>
        <v>Raro</v>
      </c>
      <c r="AS16" s="273">
        <f>(IFERROR(VLOOKUP(AR16,Criterios!$H$3:$I$8,2,FALSE),0))</f>
        <v>1</v>
      </c>
      <c r="AT16" s="273">
        <f>(IFERROR(VLOOKUP(AP16,Criterios!$E$3:$F$8,2,FALSE),0)) * (IFERROR(VLOOKUP(AR16,Criterios!$H$3:$I$8,2,FALSE),0))</f>
        <v>4</v>
      </c>
      <c r="AU16" s="284" t="str">
        <f>IFERROR(INDEX(Colorimetría!$D$4:$H$8,MATCH(AS16,Colorimetría!$C$4:$C$8,0),MATCH(AQ16,Colorimetría!$D$3:$H$3,0)),0)</f>
        <v>Alto</v>
      </c>
      <c r="AV16" s="88" t="s">
        <v>169</v>
      </c>
      <c r="AW16" s="97" t="str">
        <f>IF(AND(T16=1,V16=5),IF(AND(AQ16=1,AS16=5),"RiRr","Ri"),IF(AND(AQ16=1,AS16=5),"Rr",""))</f>
        <v/>
      </c>
      <c r="AX16" s="97" t="str">
        <f>IF(AND(T16=2,V16=5),IF(AND(AQ16=2,AS16=5),"RiRr","Ri"),IF(AND(AQ16=2,AS16=5),"Rr",""))</f>
        <v/>
      </c>
      <c r="AY16" s="98" t="str">
        <f>IF(AND(T16=3,V16=5),IF(AND(AQ16=3,AS16=5),"RiRr","Ri"),IF(AND(AQ16=3,AS16=5),"Rr",""))</f>
        <v/>
      </c>
      <c r="AZ16" s="98" t="str">
        <f>IF(AND(T16=4,V16=5),IF(AND(AQ16=4,AS16=5),"RiRr","Ri"),IF(AND(AQ16=4,AS16=5),"Rr",""))</f>
        <v/>
      </c>
      <c r="BA16" s="98" t="str">
        <f>IF(AND(T16=5,V16=5),IF(AND(AQ16=5,AS16=5),"RiRr","Ri"),IF(AND(AQ16=5,AS16=5),"Rr",""))</f>
        <v/>
      </c>
      <c r="BB16" s="100"/>
    </row>
    <row r="17" spans="1:54" x14ac:dyDescent="0.2">
      <c r="A17" s="287"/>
      <c r="B17" s="290"/>
      <c r="C17" s="298"/>
      <c r="D17" s="301"/>
      <c r="E17" s="301"/>
      <c r="F17" s="301"/>
      <c r="G17" s="301"/>
      <c r="H17" s="301"/>
      <c r="I17" s="304"/>
      <c r="J17" s="307"/>
      <c r="K17" s="307"/>
      <c r="L17" s="330"/>
      <c r="M17" s="263"/>
      <c r="N17" s="269"/>
      <c r="O17" s="327"/>
      <c r="P17" s="310"/>
      <c r="Q17" s="266"/>
      <c r="R17" s="260"/>
      <c r="S17" s="251"/>
      <c r="T17" s="254"/>
      <c r="U17" s="248"/>
      <c r="V17" s="254"/>
      <c r="W17" s="254"/>
      <c r="X17" s="254"/>
      <c r="Y17" s="276"/>
      <c r="Z17" s="91"/>
      <c r="AA17" s="92"/>
      <c r="AB17" s="92"/>
      <c r="AC17" s="92"/>
      <c r="AD17" s="93"/>
      <c r="AE17" s="94">
        <f t="shared" si="0"/>
        <v>0</v>
      </c>
      <c r="AF17" s="93"/>
      <c r="AG17" s="93"/>
      <c r="AH17" s="93"/>
      <c r="AI17" s="93"/>
      <c r="AJ17" s="93"/>
      <c r="AK17" s="93"/>
      <c r="AL17" s="95">
        <f>IFERROR(VLOOKUP(AF17,Criterios!$M$3:$N$6,2,FALSE),0) + IFERROR(VLOOKUP(AG17,Criterios!$O$3:$P$6,2,FALSE),0) + IFERROR(VLOOKUP(AH17,Criterios!$Q$3:$R$7,2,FALSE),0) + IFERROR(VLOOKUP(AI17,Criterios!$S$3:$T$6,2,FALSE),0) + IFERROR(VLOOKUP(AJ17,Criterios!$U$3:$V$5,2,FALSE),0) + IFERROR(VLOOKUP(AK17,Criterios!$W$3:$X$8,2,FALSE),0)</f>
        <v>0</v>
      </c>
      <c r="AM17" s="96" t="str">
        <f>IF(AND(AL17&gt;=Criterios!$AB$8,AL17&lt;Criterios!$AA$8),"Pobre",IF(AND(AL17&gt;=Criterios!$AB$7,AL17&lt;Criterios!$AA$7),"Insatisfactorio",IF(AND(AL17&gt;=Criterios!$AB$6,AL17&lt;Criterios!$AA$6),"Regular",IF(AND(AL17&gt;=Criterios!$AB$5,AL17&lt;Criterios!$AA$5),"Bueno",IF(AND(AL17&gt;=Criterios!$AB$4,AL17&lt;=Criterios!$AA$4),"Excelente",MID(Criterios!$Y$3,1,1))))))</f>
        <v/>
      </c>
      <c r="AN17" s="278"/>
      <c r="AO17" s="280"/>
      <c r="AP17" s="282"/>
      <c r="AQ17" s="273"/>
      <c r="AR17" s="273"/>
      <c r="AS17" s="273"/>
      <c r="AT17" s="273"/>
      <c r="AU17" s="284"/>
      <c r="AV17" s="88" t="s">
        <v>122</v>
      </c>
      <c r="AW17" s="101" t="str">
        <f>IF(AND(T16=1,V16=4),IF(AND(AQ16=1,AS16=4),"RiRr","Ri"),IF(AND(AQ16=1,AS16=4),"Rr",""))</f>
        <v/>
      </c>
      <c r="AX17" s="102" t="str">
        <f>IF(AND(T16=2,V16=4),IF(AND(AQ16=2,AS16=4),"RiRr","Ri"),IF(AND(AQ16=2,AS16=4),"Rr",""))</f>
        <v/>
      </c>
      <c r="AY17" s="102" t="str">
        <f>IF(AND(T16=3,V16=4),IF(AND(AQ16=3,AS16=4),"RiRr","Ri"),IF(AND(AQ16=3,AS16=4),"Rr",""))</f>
        <v/>
      </c>
      <c r="AZ17" s="103" t="str">
        <f>IF(AND(T16=4,V16=4),IF(AND(AQ16=4,AS16=4),"RiRr","Ri"),IF(AND(AQ16=4,AS16=4),"Rr",""))</f>
        <v/>
      </c>
      <c r="BA17" s="103" t="str">
        <f>IF(AND(T16=5,V16=4),IF(AND(AQ16=5,AS16=4),"RiRr","Ri"),IF(AND(AQ16=5,AS16=4),"Rr",""))</f>
        <v/>
      </c>
      <c r="BB17" s="105"/>
    </row>
    <row r="18" spans="1:54" x14ac:dyDescent="0.2">
      <c r="A18" s="287"/>
      <c r="B18" s="290"/>
      <c r="C18" s="298"/>
      <c r="D18" s="301"/>
      <c r="E18" s="301"/>
      <c r="F18" s="301"/>
      <c r="G18" s="301"/>
      <c r="H18" s="301"/>
      <c r="I18" s="304"/>
      <c r="J18" s="307"/>
      <c r="K18" s="307"/>
      <c r="L18" s="330"/>
      <c r="M18" s="263"/>
      <c r="N18" s="269"/>
      <c r="O18" s="327"/>
      <c r="P18" s="310"/>
      <c r="Q18" s="266"/>
      <c r="R18" s="260"/>
      <c r="S18" s="251"/>
      <c r="T18" s="254"/>
      <c r="U18" s="248"/>
      <c r="V18" s="254"/>
      <c r="W18" s="254"/>
      <c r="X18" s="254"/>
      <c r="Y18" s="276"/>
      <c r="Z18" s="91"/>
      <c r="AA18" s="92"/>
      <c r="AB18" s="92"/>
      <c r="AC18" s="92"/>
      <c r="AD18" s="93"/>
      <c r="AE18" s="94">
        <f t="shared" si="0"/>
        <v>0</v>
      </c>
      <c r="AF18" s="93"/>
      <c r="AG18" s="93"/>
      <c r="AH18" s="93"/>
      <c r="AI18" s="93"/>
      <c r="AJ18" s="93"/>
      <c r="AK18" s="93"/>
      <c r="AL18" s="95">
        <f>IFERROR(VLOOKUP(AF18,Criterios!$M$3:$N$6,2,FALSE),0) + IFERROR(VLOOKUP(AG18,Criterios!$O$3:$P$6,2,FALSE),0) + IFERROR(VLOOKUP(AH18,Criterios!$Q$3:$R$7,2,FALSE),0) + IFERROR(VLOOKUP(AI18,Criterios!$S$3:$T$6,2,FALSE),0) + IFERROR(VLOOKUP(AJ18,Criterios!$U$3:$V$5,2,FALSE),0) + IFERROR(VLOOKUP(AK18,Criterios!$W$3:$X$8,2,FALSE),0)</f>
        <v>0</v>
      </c>
      <c r="AM18" s="96" t="str">
        <f>IF(AND(AL18&gt;=Criterios!$AB$8,AL18&lt;Criterios!$AA$8),"Pobre",IF(AND(AL18&gt;=Criterios!$AB$7,AL18&lt;Criterios!$AA$7),"Insatisfactorio",IF(AND(AL18&gt;=Criterios!$AB$6,AL18&lt;Criterios!$AA$6),"Regular",IF(AND(AL18&gt;=Criterios!$AB$5,AL18&lt;Criterios!$AA$5),"Bueno",IF(AND(AL18&gt;=Criterios!$AB$4,AL18&lt;=Criterios!$AA$4),"Excelente",MID(Criterios!$Y$3,1,1))))))</f>
        <v/>
      </c>
      <c r="AN18" s="278"/>
      <c r="AO18" s="280"/>
      <c r="AP18" s="282"/>
      <c r="AQ18" s="273"/>
      <c r="AR18" s="273"/>
      <c r="AS18" s="273"/>
      <c r="AT18" s="273"/>
      <c r="AU18" s="284"/>
      <c r="AV18" s="88" t="s">
        <v>125</v>
      </c>
      <c r="AW18" s="106" t="str">
        <f>IF(AND(T16=1,V16=3),IF(AND(AQ16=1,AS16=3),"RiRr","Ri"),IF(AND(AQ16=1,AS16=3),"Rr",""))</f>
        <v/>
      </c>
      <c r="AX18" s="101" t="str">
        <f>IF(AND(T16=2,V16=3),IF(AND(AQ16=2,AS16=3),"RiRr","Ri"),IF(AND(AQ16=2,AS16=3),"Rr",""))</f>
        <v/>
      </c>
      <c r="AY18" s="102" t="str">
        <f>IF(AND(T16=3,V16=3),IF(AND(AQ16=3,AS16=3),"RiRr","Ri"),IF(AND(AQ16=3,AS16=3),"Rr",""))</f>
        <v/>
      </c>
      <c r="AZ18" s="103" t="str">
        <f>IF(AND(T16=4,V16=3),IF(AND(AQ16=4,AS16=3),"RiRr","Ri"),IF(AND(AQ16=4,AS16=3),"Rr",""))</f>
        <v>Ri</v>
      </c>
      <c r="BA18" s="103" t="str">
        <f>IF(AND(T16=5,V16=3),IF(AND(AQ16=5,AS16=3),"RiRr","Ri"),IF(AND(AQ16=5,AS16=3),"Rr",""))</f>
        <v/>
      </c>
      <c r="BB18" s="105"/>
    </row>
    <row r="19" spans="1:54" x14ac:dyDescent="0.2">
      <c r="A19" s="287"/>
      <c r="B19" s="290"/>
      <c r="C19" s="298"/>
      <c r="D19" s="301"/>
      <c r="E19" s="301"/>
      <c r="F19" s="301"/>
      <c r="G19" s="301"/>
      <c r="H19" s="301"/>
      <c r="I19" s="304"/>
      <c r="J19" s="307"/>
      <c r="K19" s="307"/>
      <c r="L19" s="330"/>
      <c r="M19" s="263"/>
      <c r="N19" s="269"/>
      <c r="O19" s="327"/>
      <c r="P19" s="310"/>
      <c r="Q19" s="266"/>
      <c r="R19" s="260"/>
      <c r="S19" s="251"/>
      <c r="T19" s="254"/>
      <c r="U19" s="248"/>
      <c r="V19" s="254"/>
      <c r="W19" s="254"/>
      <c r="X19" s="254"/>
      <c r="Y19" s="276"/>
      <c r="Z19" s="91"/>
      <c r="AA19" s="92"/>
      <c r="AB19" s="92"/>
      <c r="AC19" s="92"/>
      <c r="AD19" s="93"/>
      <c r="AE19" s="94">
        <f t="shared" si="0"/>
        <v>0</v>
      </c>
      <c r="AF19" s="93"/>
      <c r="AG19" s="93"/>
      <c r="AH19" s="93"/>
      <c r="AI19" s="93"/>
      <c r="AJ19" s="93"/>
      <c r="AK19" s="93"/>
      <c r="AL19" s="94">
        <f>IFERROR(VLOOKUP(AF19,Criterios!$M$3:$N$6,2,FALSE),0) + IFERROR(VLOOKUP(AG19,Criterios!$O$3:$P$6,2,FALSE),0) + IFERROR(VLOOKUP(AH19,Criterios!$Q$3:$R$7,2,FALSE),0) + IFERROR(VLOOKUP(AI19,Criterios!$S$3:$T$6,2,FALSE),0) + IFERROR(VLOOKUP(AJ19,Criterios!$U$3:$V$5,2,FALSE),0) + IFERROR(VLOOKUP(AK19,Criterios!$W$3:$X$8,2,FALSE),0)</f>
        <v>0</v>
      </c>
      <c r="AM19" s="96" t="str">
        <f>IF(AND(AL19&gt;=Criterios!$AB$8,AL19&lt;Criterios!$AA$8),"Pobre",IF(AND(AL19&gt;=Criterios!$AB$7,AL19&lt;Criterios!$AA$7),"Insatisfactorio",IF(AND(AL19&gt;=Criterios!$AB$6,AL19&lt;Criterios!$AA$6),"Regular",IF(AND(AL19&gt;=Criterios!$AB$5,AL19&lt;Criterios!$AA$5),"Bueno",IF(AND(AL19&gt;=Criterios!$AB$4,AL19&lt;=Criterios!$AA$4),"Excelente",MID(Criterios!$Y$3,1,1))))))</f>
        <v/>
      </c>
      <c r="AN19" s="278"/>
      <c r="AO19" s="280"/>
      <c r="AP19" s="282"/>
      <c r="AQ19" s="273"/>
      <c r="AR19" s="273"/>
      <c r="AS19" s="273"/>
      <c r="AT19" s="273"/>
      <c r="AU19" s="284"/>
      <c r="AV19" s="88" t="s">
        <v>170</v>
      </c>
      <c r="AW19" s="106" t="str">
        <f>IF(AND(T16=1,V16=2),IF(AND(AQ16=1,AS16=2),"RiRr","Ri"),IF(AND(AQ16=1,AS16=2),"Rr",""))</f>
        <v/>
      </c>
      <c r="AX19" s="106" t="str">
        <f>IF(AND(T16=2,V16=2),IF(AND(AQ16=2,AS16=2),"RiRr","Ri"),IF(AND(AQ16=2,AS16=2),"Rr",""))</f>
        <v/>
      </c>
      <c r="AY19" s="101" t="str">
        <f>IF(AND(T16=3,V16=2),IF(AND(AQ16=3,AS16=2),"RiRr","Ri"),IF(AND(AQ16=3,AS16=2),"Rr",""))</f>
        <v/>
      </c>
      <c r="AZ19" s="102" t="str">
        <f>IF(AND(T16=4,V16=2),IF(AND(AQ16=4,AS16=2),"RiRr","Ri"),IF(AND(AQ16=4,AS16=2),"Rr",""))</f>
        <v/>
      </c>
      <c r="BA19" s="103" t="str">
        <f>IF(AND(T16=5,V16=2),IF(AND(AQ16=5,AS16=2),"RiRr","Ri"),IF(AND(AQ16=5,AS16=2),"Rr",""))</f>
        <v/>
      </c>
      <c r="BB19" s="105"/>
    </row>
    <row r="20" spans="1:54" x14ac:dyDescent="0.2">
      <c r="A20" s="287"/>
      <c r="B20" s="290"/>
      <c r="C20" s="298"/>
      <c r="D20" s="301"/>
      <c r="E20" s="301"/>
      <c r="F20" s="301"/>
      <c r="G20" s="301"/>
      <c r="H20" s="301"/>
      <c r="I20" s="304"/>
      <c r="J20" s="307"/>
      <c r="K20" s="307"/>
      <c r="L20" s="330"/>
      <c r="M20" s="263"/>
      <c r="N20" s="269"/>
      <c r="O20" s="327"/>
      <c r="P20" s="310"/>
      <c r="Q20" s="266"/>
      <c r="R20" s="260"/>
      <c r="S20" s="251"/>
      <c r="T20" s="254"/>
      <c r="U20" s="248"/>
      <c r="V20" s="254"/>
      <c r="W20" s="254"/>
      <c r="X20" s="254"/>
      <c r="Y20" s="276"/>
      <c r="Z20" s="91"/>
      <c r="AA20" s="92"/>
      <c r="AB20" s="92"/>
      <c r="AC20" s="92"/>
      <c r="AD20" s="93"/>
      <c r="AE20" s="94">
        <f t="shared" si="0"/>
        <v>0</v>
      </c>
      <c r="AF20" s="93"/>
      <c r="AG20" s="93"/>
      <c r="AH20" s="93"/>
      <c r="AI20" s="93"/>
      <c r="AJ20" s="93"/>
      <c r="AK20" s="93"/>
      <c r="AL20" s="94">
        <f>IFERROR(VLOOKUP(AF20,Criterios!$M$3:$N$6,2,FALSE),0) + IFERROR(VLOOKUP(AG20,Criterios!$O$3:$P$6,2,FALSE),0) + IFERROR(VLOOKUP(AH20,Criterios!$Q$3:$R$7,2,FALSE),0) + IFERROR(VLOOKUP(AI20,Criterios!$S$3:$T$6,2,FALSE),0) + IFERROR(VLOOKUP(AJ20,Criterios!$U$3:$V$5,2,FALSE),0) + IFERROR(VLOOKUP(AK20,Criterios!$W$3:$X$8,2,FALSE),0)</f>
        <v>0</v>
      </c>
      <c r="AM20" s="96" t="str">
        <f>IF(AND(AL20&gt;=Criterios!$AB$8,AL20&lt;Criterios!$AA$8),"Pobre",IF(AND(AL20&gt;=Criterios!$AB$7,AL20&lt;Criterios!$AA$7),"Insatisfactorio",IF(AND(AL20&gt;=Criterios!$AB$6,AL20&lt;Criterios!$AA$6),"Regular",IF(AND(AL20&gt;=Criterios!$AB$5,AL20&lt;Criterios!$AA$5),"Bueno",IF(AND(AL20&gt;=Criterios!$AB$4,AL20&lt;=Criterios!$AA$4),"Excelente",MID(Criterios!$Y$3,1,1))))))</f>
        <v/>
      </c>
      <c r="AN20" s="278"/>
      <c r="AO20" s="280"/>
      <c r="AP20" s="282"/>
      <c r="AQ20" s="273"/>
      <c r="AR20" s="273"/>
      <c r="AS20" s="273"/>
      <c r="AT20" s="273"/>
      <c r="AU20" s="284"/>
      <c r="AV20" s="88" t="s">
        <v>752</v>
      </c>
      <c r="AW20" s="106" t="str">
        <f>IF(AND(T16=1,V16=1),IF(AND(AQ16=1,AS16=1),"RiRr","Ri"),IF(AND(AQ16=1,AS16=1),"Rr",""))</f>
        <v/>
      </c>
      <c r="AX20" s="106" t="str">
        <f>IF(AND(T16=2,V16=1),IF(AND(AQ16=2,AS16=1),"RiRr","Ri"),IF(AND(AQ16=2,AS16=1),"Rr",""))</f>
        <v/>
      </c>
      <c r="AY20" s="101" t="str">
        <f>IF(AND(T16=3,V16=1),IF(AND(AQ16=3,AS16=1),"RiRr","Ri"),IF(AND(AQ16=3,AS16=1),"Rr",""))</f>
        <v/>
      </c>
      <c r="AZ20" s="102" t="str">
        <f>IF(AND(T16=4,V16=1),IF(AND(AQ16=4,AS16=1),"RiRr","Ri"),IF(AND(AQ16=4,AS16=1),"Rr",""))</f>
        <v>Rr</v>
      </c>
      <c r="BA20" s="102" t="str">
        <f>IF(AND(T16=5,V16=1),IF(AND(AQ16=5,AS16=1),"RiRr","Ri"),IF(AND(AQ16=5,AS16=1),"Rr",""))</f>
        <v/>
      </c>
      <c r="BB20" s="105"/>
    </row>
    <row r="21" spans="1:54" ht="15.75" customHeight="1" thickBot="1" x14ac:dyDescent="0.25">
      <c r="A21" s="288"/>
      <c r="B21" s="291"/>
      <c r="C21" s="299"/>
      <c r="D21" s="302"/>
      <c r="E21" s="302"/>
      <c r="F21" s="302"/>
      <c r="G21" s="302"/>
      <c r="H21" s="302"/>
      <c r="I21" s="305"/>
      <c r="J21" s="308"/>
      <c r="K21" s="308"/>
      <c r="L21" s="331"/>
      <c r="M21" s="264"/>
      <c r="N21" s="270"/>
      <c r="O21" s="328"/>
      <c r="P21" s="311"/>
      <c r="Q21" s="267"/>
      <c r="R21" s="261"/>
      <c r="S21" s="252"/>
      <c r="T21" s="255"/>
      <c r="U21" s="249"/>
      <c r="V21" s="255"/>
      <c r="W21" s="255"/>
      <c r="X21" s="255"/>
      <c r="Y21" s="277"/>
      <c r="Z21" s="108"/>
      <c r="AA21" s="109"/>
      <c r="AB21" s="109"/>
      <c r="AC21" s="109"/>
      <c r="AD21" s="110"/>
      <c r="AE21" s="111">
        <f t="shared" si="0"/>
        <v>0</v>
      </c>
      <c r="AF21" s="110"/>
      <c r="AG21" s="110"/>
      <c r="AH21" s="110"/>
      <c r="AI21" s="110"/>
      <c r="AJ21" s="110"/>
      <c r="AK21" s="110"/>
      <c r="AL21" s="111">
        <f>IFERROR(VLOOKUP(AF21,Criterios!$M$3:$N$6,2,FALSE),0) + IFERROR(VLOOKUP(AG21,Criterios!$O$3:$P$6,2,FALSE),0) + IFERROR(VLOOKUP(AH21,Criterios!$Q$3:$R$7,2,FALSE),0) + IFERROR(VLOOKUP(AI21,Criterios!$S$3:$T$6,2,FALSE),0) + IFERROR(VLOOKUP(AJ21,Criterios!$U$3:$V$5,2,FALSE),0) + IFERROR(VLOOKUP(AK21,Criterios!$W$3:$X$8,2,FALSE),0)</f>
        <v>0</v>
      </c>
      <c r="AM21" s="112" t="str">
        <f>IF(AND(AL21&gt;=Criterios!$AB$8,AL21&lt;Criterios!$AA$8),"Pobre",IF(AND(AL21&gt;=Criterios!$AB$7,AL21&lt;Criterios!$AA$7),"Insatisfactorio",IF(AND(AL21&gt;=Criterios!$AB$6,AL21&lt;Criterios!$AA$6),"Regular",IF(AND(AL21&gt;=Criterios!$AB$5,AL21&lt;Criterios!$AA$5),"Bueno",IF(AND(AL21&gt;=Criterios!$AB$4,AL21&lt;=Criterios!$AA$4),"Excelente",MID(Criterios!$Y$3,1,1))))))</f>
        <v/>
      </c>
      <c r="AN21" s="279"/>
      <c r="AO21" s="281"/>
      <c r="AP21" s="283"/>
      <c r="AQ21" s="274"/>
      <c r="AR21" s="274"/>
      <c r="AS21" s="274"/>
      <c r="AT21" s="274"/>
      <c r="AU21" s="285"/>
      <c r="AW21" s="88" t="s">
        <v>123</v>
      </c>
      <c r="AX21" s="88" t="s">
        <v>124</v>
      </c>
      <c r="AY21" s="88" t="s">
        <v>125</v>
      </c>
      <c r="AZ21" s="88" t="s">
        <v>126</v>
      </c>
      <c r="BA21" s="88" t="s">
        <v>127</v>
      </c>
      <c r="BB21" s="113"/>
    </row>
    <row r="22" spans="1:54" ht="60.75" thickTop="1" x14ac:dyDescent="0.2">
      <c r="A22" s="286" t="s">
        <v>299</v>
      </c>
      <c r="B22" s="289" t="s">
        <v>300</v>
      </c>
      <c r="C22" s="297" t="s">
        <v>495</v>
      </c>
      <c r="D22" s="300" t="s">
        <v>80</v>
      </c>
      <c r="E22" s="300" t="s">
        <v>174</v>
      </c>
      <c r="F22" s="300" t="s">
        <v>183</v>
      </c>
      <c r="G22" s="300" t="s">
        <v>202</v>
      </c>
      <c r="H22" s="300" t="s">
        <v>303</v>
      </c>
      <c r="I22" s="303" t="s">
        <v>73</v>
      </c>
      <c r="J22" s="306" t="s">
        <v>73</v>
      </c>
      <c r="K22" s="306" t="s">
        <v>73</v>
      </c>
      <c r="L22" s="329" t="s">
        <v>73</v>
      </c>
      <c r="M22" s="262"/>
      <c r="N22" s="268" t="s">
        <v>304</v>
      </c>
      <c r="O22" s="326" t="s">
        <v>312</v>
      </c>
      <c r="P22" s="338" t="s">
        <v>502</v>
      </c>
      <c r="Q22" s="295" t="s">
        <v>306</v>
      </c>
      <c r="R22" s="259" t="s">
        <v>307</v>
      </c>
      <c r="S22" s="250" t="s">
        <v>47</v>
      </c>
      <c r="T22" s="253">
        <f>(IFERROR(VLOOKUP(S22,Criterios!$E$3:$F$8,2,FALSE),0))</f>
        <v>4</v>
      </c>
      <c r="U22" s="247" t="s">
        <v>52</v>
      </c>
      <c r="V22" s="253">
        <f>(IFERROR(VLOOKUP(U22,Criterios!$H$3:$I$8,2,FALSE),0))</f>
        <v>3</v>
      </c>
      <c r="W22" s="253">
        <f>(IFERROR(VLOOKUP(S22,Criterios!$E$3:$F$8,2,FALSE),0)) * (IFERROR(VLOOKUP(U22,Criterios!$H$3:$I$8,2,FALSE),0))</f>
        <v>12</v>
      </c>
      <c r="X22" s="253" t="str">
        <f>IFERROR(INDEX(Colorimetría!$D$4:$H$8,MATCH(V22,Colorimetría!$C$4:$C$8,0),MATCH(T22,Colorimetría!$D$3:$H$3,0)),0)</f>
        <v>Extremo</v>
      </c>
      <c r="Y22" s="296" t="s">
        <v>509</v>
      </c>
      <c r="Z22" s="91" t="s">
        <v>510</v>
      </c>
      <c r="AA22" s="132" t="s">
        <v>511</v>
      </c>
      <c r="AB22" s="153" t="s">
        <v>622</v>
      </c>
      <c r="AC22" s="92" t="s">
        <v>515</v>
      </c>
      <c r="AD22" s="93" t="s">
        <v>57</v>
      </c>
      <c r="AE22" s="94" t="str">
        <f t="shared" ref="AE22:AE27" si="1">IF(OR(AD22="Preventivo",AD22="Preventivo - Detectivo"),"Probabilidad",IF(OR(AD22="Detectivo - Correctivo",AD22="Correctivo"),"Impacto",0))</f>
        <v>Probabilidad</v>
      </c>
      <c r="AF22" s="93" t="s">
        <v>59</v>
      </c>
      <c r="AG22" s="93" t="s">
        <v>65</v>
      </c>
      <c r="AH22" s="93" t="s">
        <v>68</v>
      </c>
      <c r="AI22" s="93" t="s">
        <v>72</v>
      </c>
      <c r="AJ22" s="93" t="s">
        <v>74</v>
      </c>
      <c r="AK22" s="93" t="s">
        <v>78</v>
      </c>
      <c r="AL22" s="95">
        <f>IFERROR(VLOOKUP(AF22,Criterios!$M$3:$N$6,2,FALSE),0) + IFERROR(VLOOKUP(AG22,Criterios!$O$3:$P$6,2,FALSE),0) + IFERROR(VLOOKUP(AH22,Criterios!$Q$3:$R$7,2,FALSE),0) + IFERROR(VLOOKUP(AI22,Criterios!$S$3:$T$6,2,FALSE),0) + IFERROR(VLOOKUP(AJ22,Criterios!$U$3:$V$5,2,FALSE),0) + IFERROR(VLOOKUP(AK22,Criterios!$W$3:$X$8,2,FALSE),0)</f>
        <v>66</v>
      </c>
      <c r="AM22" s="96" t="str">
        <f>IF(AND(AL22&gt;=Criterios!$AB$8,AL22&lt;Criterios!$AA$8),"Pobre",IF(AND(AL22&gt;=Criterios!$AB$7,AL22&lt;Criterios!$AA$7),"Insatisfactorio",IF(AND(AL22&gt;=Criterios!$AB$6,AL22&lt;Criterios!$AA$6),"Regular",IF(AND(AL22&gt;=Criterios!$AB$5,AL22&lt;Criterios!$AA$5),"Bueno",IF(AND(AL22&gt;=Criterios!$AB$4,AL22&lt;=Criterios!$AA$4),"Excelente",MID(Criterios!$Y$3,1,1))))))</f>
        <v>Bueno</v>
      </c>
      <c r="AN22" s="278">
        <f>(IFERROR(AVERAGEIFS(AL22:AL27,AE22:AE27,"Impacto"),0))/100</f>
        <v>0</v>
      </c>
      <c r="AO22" s="280">
        <f>(IFERROR(AVERAGEIFS(AL22:AL27,AE22:AE27,"Probabilidad"),0))/100</f>
        <v>0.66</v>
      </c>
      <c r="AP22" s="282" t="str">
        <f>IF(AN22=0,MID(S22,1,15),IF(T22 - AN22*T22&lt;1,VLOOKUP(1,Criterios!$D$4:$E$8,2,FALSE),IF(ROUND(T22 -( T22*AN22),0)=0,VLOOKUP(1,Criterios!$D$4:$E$8,2,FALSE),VLOOKUP(ROUND(T22 -( T22*AN22),0),Criterios!$D$4:$E$8,2,FALSE))))</f>
        <v>Mayor</v>
      </c>
      <c r="AQ22" s="273">
        <f>(IFERROR(VLOOKUP(AP22,Criterios!$E$3:$F$8,2,FALSE),0))</f>
        <v>4</v>
      </c>
      <c r="AR22" s="273" t="str">
        <f>IF(AO22=0,MID(U22,1,15),IF(V22 - AO22*V22&lt;1,VLOOKUP(1,Criterios!$G$4:$H$8,2,FALSE),IF(ROUND(V22 -(V22*AO22),0)=0,VLOOKUP(1,Criterios!$G$4:$H$8,2,FALSE),VLOOKUP(ROUND(V22 -( V22*AO22),0),Criterios!$G$4:$H$8,2,FALSE))))</f>
        <v>Raro</v>
      </c>
      <c r="AS22" s="273">
        <f>(IFERROR(VLOOKUP(AR22,Criterios!$H$3:$I$8,2,FALSE),0))</f>
        <v>1</v>
      </c>
      <c r="AT22" s="273">
        <f>(IFERROR(VLOOKUP(AP22,Criterios!$E$3:$F$8,2,FALSE),0)) * (IFERROR(VLOOKUP(AR22,Criterios!$H$3:$I$8,2,FALSE),0))</f>
        <v>4</v>
      </c>
      <c r="AU22" s="284" t="str">
        <f>IFERROR(INDEX(Colorimetría!$D$4:$H$8,MATCH(AS22,Colorimetría!$C$4:$C$8,0),MATCH(AQ22,Colorimetría!$D$3:$H$3,0)),0)</f>
        <v>Alto</v>
      </c>
      <c r="AV22" s="88" t="s">
        <v>169</v>
      </c>
      <c r="AW22" s="97" t="str">
        <f>IF(AND(T22=1,V22=5),IF(AND(AQ22=1,AS22=5),"RiRr","Ri"),IF(AND(AQ22=1,AS22=5),"Rr",""))</f>
        <v/>
      </c>
      <c r="AX22" s="97" t="str">
        <f>IF(AND(T22=2,V22=5),IF(AND(AQ22=2,AS22=5),"RiRr","Ri"),IF(AND(AQ22=2,AS22=5),"Rr",""))</f>
        <v/>
      </c>
      <c r="AY22" s="98" t="str">
        <f>IF(AND(T22=3,V22=5),IF(AND(AQ22=3,AS22=5),"RiRr","Ri"),IF(AND(AQ22=3,AS22=5),"Rr",""))</f>
        <v/>
      </c>
      <c r="AZ22" s="98" t="str">
        <f>IF(AND(T22=4,V22=5),IF(AND(AQ22=4,AS22=5),"RiRr","Ri"),IF(AND(AQ22=4,AS22=5),"Rr",""))</f>
        <v/>
      </c>
      <c r="BA22" s="98" t="str">
        <f>IF(AND(T22=5,V22=5),IF(AND(AQ22=5,AS22=5),"RiRr","Ri"),IF(AND(AQ22=5,AS22=5),"Rr",""))</f>
        <v/>
      </c>
      <c r="BB22" s="100"/>
    </row>
    <row r="23" spans="1:54" x14ac:dyDescent="0.2">
      <c r="A23" s="287"/>
      <c r="B23" s="290"/>
      <c r="C23" s="298"/>
      <c r="D23" s="301"/>
      <c r="E23" s="301"/>
      <c r="F23" s="301"/>
      <c r="G23" s="301"/>
      <c r="H23" s="301"/>
      <c r="I23" s="304"/>
      <c r="J23" s="307"/>
      <c r="K23" s="307"/>
      <c r="L23" s="330"/>
      <c r="M23" s="263"/>
      <c r="N23" s="269"/>
      <c r="O23" s="327"/>
      <c r="P23" s="310"/>
      <c r="Q23" s="266"/>
      <c r="R23" s="260"/>
      <c r="S23" s="251"/>
      <c r="T23" s="254"/>
      <c r="U23" s="248"/>
      <c r="V23" s="254"/>
      <c r="W23" s="254"/>
      <c r="X23" s="254"/>
      <c r="Y23" s="276"/>
      <c r="Z23" s="91" t="s">
        <v>514</v>
      </c>
      <c r="AA23" s="132" t="s">
        <v>512</v>
      </c>
      <c r="AB23" s="92" t="s">
        <v>513</v>
      </c>
      <c r="AC23" s="92" t="s">
        <v>516</v>
      </c>
      <c r="AD23" s="93" t="s">
        <v>57</v>
      </c>
      <c r="AE23" s="94" t="str">
        <f t="shared" si="1"/>
        <v>Probabilidad</v>
      </c>
      <c r="AF23" s="93" t="s">
        <v>59</v>
      </c>
      <c r="AG23" s="93" t="s">
        <v>65</v>
      </c>
      <c r="AH23" s="93" t="s">
        <v>68</v>
      </c>
      <c r="AI23" s="93" t="s">
        <v>72</v>
      </c>
      <c r="AJ23" s="93" t="s">
        <v>74</v>
      </c>
      <c r="AK23" s="93" t="s">
        <v>78</v>
      </c>
      <c r="AL23" s="95">
        <f>IFERROR(VLOOKUP(AF23,Criterios!$M$3:$N$6,2,FALSE),0) + IFERROR(VLOOKUP(AG23,Criterios!$O$3:$P$6,2,FALSE),0) + IFERROR(VLOOKUP(AH23,Criterios!$Q$3:$R$7,2,FALSE),0) + IFERROR(VLOOKUP(AI23,Criterios!$S$3:$T$6,2,FALSE),0) + IFERROR(VLOOKUP(AJ23,Criterios!$U$3:$V$5,2,FALSE),0) + IFERROR(VLOOKUP(AK23,Criterios!$W$3:$X$8,2,FALSE),0)</f>
        <v>66</v>
      </c>
      <c r="AM23" s="96" t="str">
        <f>IF(AND(AL23&gt;=Criterios!$AB$8,AL23&lt;Criterios!$AA$8),"Pobre",IF(AND(AL23&gt;=Criterios!$AB$7,AL23&lt;Criterios!$AA$7),"Insatisfactorio",IF(AND(AL23&gt;=Criterios!$AB$6,AL23&lt;Criterios!$AA$6),"Regular",IF(AND(AL23&gt;=Criterios!$AB$5,AL23&lt;Criterios!$AA$5),"Bueno",IF(AND(AL23&gt;=Criterios!$AB$4,AL23&lt;=Criterios!$AA$4),"Excelente",MID(Criterios!$Y$3,1,1))))))</f>
        <v>Bueno</v>
      </c>
      <c r="AN23" s="278"/>
      <c r="AO23" s="280"/>
      <c r="AP23" s="282"/>
      <c r="AQ23" s="273"/>
      <c r="AR23" s="273"/>
      <c r="AS23" s="273"/>
      <c r="AT23" s="273"/>
      <c r="AU23" s="284"/>
      <c r="AV23" s="88" t="s">
        <v>122</v>
      </c>
      <c r="AW23" s="101" t="str">
        <f>IF(AND(T22=1,V22=4),IF(AND(AQ22=1,AS22=4),"RiRr","Ri"),IF(AND(AQ22=1,AS22=4),"Rr",""))</f>
        <v/>
      </c>
      <c r="AX23" s="102" t="str">
        <f>IF(AND(T22=2,V22=4),IF(AND(AQ22=2,AS22=4),"RiRr","Ri"),IF(AND(AQ22=2,AS22=4),"Rr",""))</f>
        <v/>
      </c>
      <c r="AY23" s="102" t="str">
        <f>IF(AND(T22=3,V22=4),IF(AND(AQ22=3,AS22=4),"RiRr","Ri"),IF(AND(AQ22=3,AS22=4),"Rr",""))</f>
        <v/>
      </c>
      <c r="AZ23" s="103" t="str">
        <f>IF(AND(T22=4,V22=4),IF(AND(AQ22=4,AS22=4),"RiRr","Ri"),IF(AND(AQ22=4,AS22=4),"Rr",""))</f>
        <v/>
      </c>
      <c r="BA23" s="103" t="str">
        <f>IF(AND(T22=5,V22=4),IF(AND(AQ22=5,AS22=4),"RiRr","Ri"),IF(AND(AQ22=5,AS22=4),"Rr",""))</f>
        <v/>
      </c>
      <c r="BB23" s="105"/>
    </row>
    <row r="24" spans="1:54" x14ac:dyDescent="0.2">
      <c r="A24" s="287"/>
      <c r="B24" s="290"/>
      <c r="C24" s="298"/>
      <c r="D24" s="301"/>
      <c r="E24" s="301"/>
      <c r="F24" s="301"/>
      <c r="G24" s="301"/>
      <c r="H24" s="301"/>
      <c r="I24" s="304"/>
      <c r="J24" s="307"/>
      <c r="K24" s="307"/>
      <c r="L24" s="330"/>
      <c r="M24" s="263"/>
      <c r="N24" s="269"/>
      <c r="O24" s="327"/>
      <c r="P24" s="310"/>
      <c r="Q24" s="266"/>
      <c r="R24" s="260"/>
      <c r="S24" s="251"/>
      <c r="T24" s="254"/>
      <c r="U24" s="248"/>
      <c r="V24" s="254"/>
      <c r="W24" s="254"/>
      <c r="X24" s="254"/>
      <c r="Y24" s="276"/>
      <c r="Z24" s="91"/>
      <c r="AA24" s="92"/>
      <c r="AB24" s="92"/>
      <c r="AC24" s="92"/>
      <c r="AD24" s="93"/>
      <c r="AE24" s="94">
        <f t="shared" si="1"/>
        <v>0</v>
      </c>
      <c r="AF24" s="93"/>
      <c r="AG24" s="93"/>
      <c r="AH24" s="93"/>
      <c r="AI24" s="93"/>
      <c r="AJ24" s="93"/>
      <c r="AK24" s="93"/>
      <c r="AL24" s="95">
        <f>IFERROR(VLOOKUP(AF24,Criterios!$M$3:$N$6,2,FALSE),0) + IFERROR(VLOOKUP(AG24,Criterios!$O$3:$P$6,2,FALSE),0) + IFERROR(VLOOKUP(AH24,Criterios!$Q$3:$R$7,2,FALSE),0) + IFERROR(VLOOKUP(AI24,Criterios!$S$3:$T$6,2,FALSE),0) + IFERROR(VLOOKUP(AJ24,Criterios!$U$3:$V$5,2,FALSE),0) + IFERROR(VLOOKUP(AK24,Criterios!$W$3:$X$8,2,FALSE),0)</f>
        <v>0</v>
      </c>
      <c r="AM24" s="96" t="str">
        <f>IF(AND(AL24&gt;=Criterios!$AB$8,AL24&lt;Criterios!$AA$8),"Pobre",IF(AND(AL24&gt;=Criterios!$AB$7,AL24&lt;Criterios!$AA$7),"Insatisfactorio",IF(AND(AL24&gt;=Criterios!$AB$6,AL24&lt;Criterios!$AA$6),"Regular",IF(AND(AL24&gt;=Criterios!$AB$5,AL24&lt;Criterios!$AA$5),"Bueno",IF(AND(AL24&gt;=Criterios!$AB$4,AL24&lt;=Criterios!$AA$4),"Excelente",MID(Criterios!$Y$3,1,1))))))</f>
        <v/>
      </c>
      <c r="AN24" s="278"/>
      <c r="AO24" s="280"/>
      <c r="AP24" s="282"/>
      <c r="AQ24" s="273"/>
      <c r="AR24" s="273"/>
      <c r="AS24" s="273"/>
      <c r="AT24" s="273"/>
      <c r="AU24" s="284"/>
      <c r="AV24" s="88" t="s">
        <v>125</v>
      </c>
      <c r="AW24" s="106" t="str">
        <f>IF(AND(T22=1,V22=3),IF(AND(AQ22=1,AS22=3),"RiRr","Ri"),IF(AND(AQ22=1,AS22=3),"Rr",""))</f>
        <v/>
      </c>
      <c r="AX24" s="101" t="str">
        <f>IF(AND(T22=2,V22=3),IF(AND(AQ22=2,AS22=3),"RiRr","Ri"),IF(AND(AQ22=2,AS22=3),"Rr",""))</f>
        <v/>
      </c>
      <c r="AY24" s="102" t="str">
        <f>IF(AND(T22=3,V22=3),IF(AND(AQ22=3,AS22=3),"RiRr","Ri"),IF(AND(AQ22=3,AS22=3),"Rr",""))</f>
        <v/>
      </c>
      <c r="AZ24" s="103" t="str">
        <f>IF(AND(T22=4,V22=3),IF(AND(AQ22=4,AS22=3),"RiRr","Ri"),IF(AND(AQ22=4,AS22=3),"Rr",""))</f>
        <v>Ri</v>
      </c>
      <c r="BA24" s="103" t="str">
        <f>IF(AND(T22=5,V22=3),IF(AND(AQ22=5,AS22=3),"RiRr","Ri"),IF(AND(AQ22=5,AS22=3),"Rr",""))</f>
        <v/>
      </c>
      <c r="BB24" s="105"/>
    </row>
    <row r="25" spans="1:54" x14ac:dyDescent="0.2">
      <c r="A25" s="287"/>
      <c r="B25" s="290"/>
      <c r="C25" s="298"/>
      <c r="D25" s="301"/>
      <c r="E25" s="301"/>
      <c r="F25" s="301"/>
      <c r="G25" s="301"/>
      <c r="H25" s="301"/>
      <c r="I25" s="304"/>
      <c r="J25" s="307"/>
      <c r="K25" s="307"/>
      <c r="L25" s="330"/>
      <c r="M25" s="263"/>
      <c r="N25" s="269"/>
      <c r="O25" s="327"/>
      <c r="P25" s="310"/>
      <c r="Q25" s="266"/>
      <c r="R25" s="260"/>
      <c r="S25" s="251"/>
      <c r="T25" s="254"/>
      <c r="U25" s="248"/>
      <c r="V25" s="254"/>
      <c r="W25" s="254"/>
      <c r="X25" s="254"/>
      <c r="Y25" s="276"/>
      <c r="Z25" s="91"/>
      <c r="AA25" s="92"/>
      <c r="AB25" s="92"/>
      <c r="AC25" s="92"/>
      <c r="AD25" s="93"/>
      <c r="AE25" s="94">
        <f t="shared" si="1"/>
        <v>0</v>
      </c>
      <c r="AF25" s="93"/>
      <c r="AG25" s="93"/>
      <c r="AH25" s="93"/>
      <c r="AI25" s="93"/>
      <c r="AJ25" s="93"/>
      <c r="AK25" s="93"/>
      <c r="AL25" s="94">
        <f>IFERROR(VLOOKUP(AF25,Criterios!$M$3:$N$6,2,FALSE),0) + IFERROR(VLOOKUP(AG25,Criterios!$O$3:$P$6,2,FALSE),0) + IFERROR(VLOOKUP(AH25,Criterios!$Q$3:$R$7,2,FALSE),0) + IFERROR(VLOOKUP(AI25,Criterios!$S$3:$T$6,2,FALSE),0) + IFERROR(VLOOKUP(AJ25,Criterios!$U$3:$V$5,2,FALSE),0) + IFERROR(VLOOKUP(AK25,Criterios!$W$3:$X$8,2,FALSE),0)</f>
        <v>0</v>
      </c>
      <c r="AM25" s="96" t="str">
        <f>IF(AND(AL25&gt;=Criterios!$AB$8,AL25&lt;Criterios!$AA$8),"Pobre",IF(AND(AL25&gt;=Criterios!$AB$7,AL25&lt;Criterios!$AA$7),"Insatisfactorio",IF(AND(AL25&gt;=Criterios!$AB$6,AL25&lt;Criterios!$AA$6),"Regular",IF(AND(AL25&gt;=Criterios!$AB$5,AL25&lt;Criterios!$AA$5),"Bueno",IF(AND(AL25&gt;=Criterios!$AB$4,AL25&lt;=Criterios!$AA$4),"Excelente",MID(Criterios!$Y$3,1,1))))))</f>
        <v/>
      </c>
      <c r="AN25" s="278"/>
      <c r="AO25" s="280"/>
      <c r="AP25" s="282"/>
      <c r="AQ25" s="273"/>
      <c r="AR25" s="273"/>
      <c r="AS25" s="273"/>
      <c r="AT25" s="273"/>
      <c r="AU25" s="284"/>
      <c r="AV25" s="88" t="s">
        <v>170</v>
      </c>
      <c r="AW25" s="106" t="str">
        <f>IF(AND(T22=1,V22=2),IF(AND(AQ22=1,AS22=2),"RiRr","Ri"),IF(AND(AQ22=1,AS22=2),"Rr",""))</f>
        <v/>
      </c>
      <c r="AX25" s="106" t="str">
        <f>IF(AND(T22=2,V22=2),IF(AND(AQ22=2,AS22=2),"RiRr","Ri"),IF(AND(AQ22=2,AS22=2),"Rr",""))</f>
        <v/>
      </c>
      <c r="AY25" s="101" t="str">
        <f>IF(AND(T22=3,V22=2),IF(AND(AQ22=3,AS22=2),"RiRr","Ri"),IF(AND(AQ22=3,AS22=2),"Rr",""))</f>
        <v/>
      </c>
      <c r="AZ25" s="102" t="str">
        <f>IF(AND(T22=4,V22=2),IF(AND(AQ22=4,AS22=2),"RiRr","Ri"),IF(AND(AQ22=4,AS22=2),"Rr",""))</f>
        <v/>
      </c>
      <c r="BA25" s="103" t="str">
        <f>IF(AND(T22=5,V22=2),IF(AND(AQ22=5,AS22=2),"RiRr","Ri"),IF(AND(AQ22=5,AS22=2),"Rr",""))</f>
        <v/>
      </c>
      <c r="BB25" s="105"/>
    </row>
    <row r="26" spans="1:54" x14ac:dyDescent="0.2">
      <c r="A26" s="287"/>
      <c r="B26" s="290"/>
      <c r="C26" s="298"/>
      <c r="D26" s="301"/>
      <c r="E26" s="301"/>
      <c r="F26" s="301"/>
      <c r="G26" s="301"/>
      <c r="H26" s="301"/>
      <c r="I26" s="304"/>
      <c r="J26" s="307"/>
      <c r="K26" s="307"/>
      <c r="L26" s="330"/>
      <c r="M26" s="263"/>
      <c r="N26" s="269"/>
      <c r="O26" s="327"/>
      <c r="P26" s="310"/>
      <c r="Q26" s="266"/>
      <c r="R26" s="260"/>
      <c r="S26" s="251"/>
      <c r="T26" s="254"/>
      <c r="U26" s="248"/>
      <c r="V26" s="254"/>
      <c r="W26" s="254"/>
      <c r="X26" s="254"/>
      <c r="Y26" s="276"/>
      <c r="Z26" s="91"/>
      <c r="AA26" s="92"/>
      <c r="AB26" s="92"/>
      <c r="AC26" s="92"/>
      <c r="AD26" s="93"/>
      <c r="AE26" s="94">
        <f t="shared" si="1"/>
        <v>0</v>
      </c>
      <c r="AF26" s="93"/>
      <c r="AG26" s="93"/>
      <c r="AH26" s="93"/>
      <c r="AI26" s="93"/>
      <c r="AJ26" s="93"/>
      <c r="AK26" s="93"/>
      <c r="AL26" s="94">
        <f>IFERROR(VLOOKUP(AF26,Criterios!$M$3:$N$6,2,FALSE),0) + IFERROR(VLOOKUP(AG26,Criterios!$O$3:$P$6,2,FALSE),0) + IFERROR(VLOOKUP(AH26,Criterios!$Q$3:$R$7,2,FALSE),0) + IFERROR(VLOOKUP(AI26,Criterios!$S$3:$T$6,2,FALSE),0) + IFERROR(VLOOKUP(AJ26,Criterios!$U$3:$V$5,2,FALSE),0) + IFERROR(VLOOKUP(AK26,Criterios!$W$3:$X$8,2,FALSE),0)</f>
        <v>0</v>
      </c>
      <c r="AM26" s="96" t="str">
        <f>IF(AND(AL26&gt;=Criterios!$AB$8,AL26&lt;Criterios!$AA$8),"Pobre",IF(AND(AL26&gt;=Criterios!$AB$7,AL26&lt;Criterios!$AA$7),"Insatisfactorio",IF(AND(AL26&gt;=Criterios!$AB$6,AL26&lt;Criterios!$AA$6),"Regular",IF(AND(AL26&gt;=Criterios!$AB$5,AL26&lt;Criterios!$AA$5),"Bueno",IF(AND(AL26&gt;=Criterios!$AB$4,AL26&lt;=Criterios!$AA$4),"Excelente",MID(Criterios!$Y$3,1,1))))))</f>
        <v/>
      </c>
      <c r="AN26" s="278"/>
      <c r="AO26" s="280"/>
      <c r="AP26" s="282"/>
      <c r="AQ26" s="273"/>
      <c r="AR26" s="273"/>
      <c r="AS26" s="273"/>
      <c r="AT26" s="273"/>
      <c r="AU26" s="284"/>
      <c r="AV26" s="88" t="s">
        <v>752</v>
      </c>
      <c r="AW26" s="106" t="str">
        <f>IF(AND(T22=1,V22=1),IF(AND(AQ22=1,AS22=1),"RiRr","Ri"),IF(AND(AQ22=1,AS22=1),"Rr",""))</f>
        <v/>
      </c>
      <c r="AX26" s="106" t="str">
        <f>IF(AND(T22=2,V22=1),IF(AND(AQ22=2,AS22=1),"RiRr","Ri"),IF(AND(AQ22=2,AS22=1),"Rr",""))</f>
        <v/>
      </c>
      <c r="AY26" s="101" t="str">
        <f>IF(AND(T22=3,V22=1),IF(AND(AQ22=3,AS22=1),"RiRr","Ri"),IF(AND(AQ22=3,AS22=1),"Rr",""))</f>
        <v/>
      </c>
      <c r="AZ26" s="102" t="str">
        <f>IF(AND(T22=4,V22=1),IF(AND(AQ22=4,AS22=1),"RiRr","Ri"),IF(AND(AQ22=4,AS22=1),"Rr",""))</f>
        <v>Rr</v>
      </c>
      <c r="BA26" s="102" t="str">
        <f>IF(AND(T22=5,V22=1),IF(AND(AQ22=5,AS22=1),"RiRr","Ri"),IF(AND(AQ22=5,AS22=1),"Rr",""))</f>
        <v/>
      </c>
      <c r="BB26" s="105"/>
    </row>
    <row r="27" spans="1:54" ht="15.75" customHeight="1" thickBot="1" x14ac:dyDescent="0.25">
      <c r="A27" s="288"/>
      <c r="B27" s="291"/>
      <c r="C27" s="299"/>
      <c r="D27" s="302"/>
      <c r="E27" s="302"/>
      <c r="F27" s="302"/>
      <c r="G27" s="302"/>
      <c r="H27" s="302"/>
      <c r="I27" s="305"/>
      <c r="J27" s="308"/>
      <c r="K27" s="308"/>
      <c r="L27" s="331"/>
      <c r="M27" s="264"/>
      <c r="N27" s="270"/>
      <c r="O27" s="328"/>
      <c r="P27" s="311"/>
      <c r="Q27" s="267"/>
      <c r="R27" s="261"/>
      <c r="S27" s="252"/>
      <c r="T27" s="255"/>
      <c r="U27" s="249"/>
      <c r="V27" s="255"/>
      <c r="W27" s="255"/>
      <c r="X27" s="255"/>
      <c r="Y27" s="277"/>
      <c r="Z27" s="108"/>
      <c r="AA27" s="109"/>
      <c r="AB27" s="109"/>
      <c r="AC27" s="109"/>
      <c r="AD27" s="110"/>
      <c r="AE27" s="111">
        <f t="shared" si="1"/>
        <v>0</v>
      </c>
      <c r="AF27" s="110"/>
      <c r="AG27" s="110"/>
      <c r="AH27" s="110"/>
      <c r="AI27" s="110"/>
      <c r="AJ27" s="110"/>
      <c r="AK27" s="110"/>
      <c r="AL27" s="111">
        <f>IFERROR(VLOOKUP(AF27,Criterios!$M$3:$N$6,2,FALSE),0) + IFERROR(VLOOKUP(AG27,Criterios!$O$3:$P$6,2,FALSE),0) + IFERROR(VLOOKUP(AH27,Criterios!$Q$3:$R$7,2,FALSE),0) + IFERROR(VLOOKUP(AI27,Criterios!$S$3:$T$6,2,FALSE),0) + IFERROR(VLOOKUP(AJ27,Criterios!$U$3:$V$5,2,FALSE),0) + IFERROR(VLOOKUP(AK27,Criterios!$W$3:$X$8,2,FALSE),0)</f>
        <v>0</v>
      </c>
      <c r="AM27" s="112" t="str">
        <f>IF(AND(AL27&gt;=Criterios!$AB$8,AL27&lt;Criterios!$AA$8),"Pobre",IF(AND(AL27&gt;=Criterios!$AB$7,AL27&lt;Criterios!$AA$7),"Insatisfactorio",IF(AND(AL27&gt;=Criterios!$AB$6,AL27&lt;Criterios!$AA$6),"Regular",IF(AND(AL27&gt;=Criterios!$AB$5,AL27&lt;Criterios!$AA$5),"Bueno",IF(AND(AL27&gt;=Criterios!$AB$4,AL27&lt;=Criterios!$AA$4),"Excelente",MID(Criterios!$Y$3,1,1))))))</f>
        <v/>
      </c>
      <c r="AN27" s="279"/>
      <c r="AO27" s="281"/>
      <c r="AP27" s="283"/>
      <c r="AQ27" s="274"/>
      <c r="AR27" s="274"/>
      <c r="AS27" s="274"/>
      <c r="AT27" s="274"/>
      <c r="AU27" s="285"/>
      <c r="AW27" s="88" t="s">
        <v>123</v>
      </c>
      <c r="AX27" s="88" t="s">
        <v>124</v>
      </c>
      <c r="AY27" s="88" t="s">
        <v>125</v>
      </c>
      <c r="AZ27" s="88" t="s">
        <v>126</v>
      </c>
      <c r="BA27" s="88" t="s">
        <v>127</v>
      </c>
      <c r="BB27" s="113"/>
    </row>
    <row r="28" spans="1:54" ht="30.75" thickTop="1" x14ac:dyDescent="0.2">
      <c r="A28" s="286" t="s">
        <v>299</v>
      </c>
      <c r="B28" s="289" t="s">
        <v>517</v>
      </c>
      <c r="C28" s="297" t="s">
        <v>495</v>
      </c>
      <c r="D28" s="300" t="s">
        <v>80</v>
      </c>
      <c r="E28" s="300" t="s">
        <v>174</v>
      </c>
      <c r="F28" s="300" t="s">
        <v>183</v>
      </c>
      <c r="G28" s="300" t="s">
        <v>221</v>
      </c>
      <c r="H28" s="300" t="s">
        <v>303</v>
      </c>
      <c r="I28" s="303" t="s">
        <v>73</v>
      </c>
      <c r="J28" s="306" t="s">
        <v>73</v>
      </c>
      <c r="K28" s="306" t="s">
        <v>73</v>
      </c>
      <c r="L28" s="329" t="s">
        <v>74</v>
      </c>
      <c r="M28" s="262"/>
      <c r="N28" s="268" t="s">
        <v>304</v>
      </c>
      <c r="O28" s="326" t="s">
        <v>313</v>
      </c>
      <c r="P28" s="338" t="s">
        <v>518</v>
      </c>
      <c r="Q28" s="295" t="s">
        <v>306</v>
      </c>
      <c r="R28" s="259" t="s">
        <v>307</v>
      </c>
      <c r="S28" s="250" t="s">
        <v>47</v>
      </c>
      <c r="T28" s="253">
        <f>(IFERROR(VLOOKUP(S28,Criterios!$E$3:$F$8,2,FALSE),0))</f>
        <v>4</v>
      </c>
      <c r="U28" s="247" t="s">
        <v>52</v>
      </c>
      <c r="V28" s="253">
        <f>(IFERROR(VLOOKUP(U28,Criterios!$H$3:$I$8,2,FALSE),0))</f>
        <v>3</v>
      </c>
      <c r="W28" s="253">
        <f>(IFERROR(VLOOKUP(S28,Criterios!$E$3:$F$8,2,FALSE),0)) * (IFERROR(VLOOKUP(U28,Criterios!$H$3:$I$8,2,FALSE),0))</f>
        <v>12</v>
      </c>
      <c r="X28" s="253" t="str">
        <f>IFERROR(INDEX(Colorimetría!$D$4:$H$8,MATCH(V28,Colorimetría!$C$4:$C$8,0),MATCH(T28,Colorimetría!$D$3:$H$3,0)),0)</f>
        <v>Extremo</v>
      </c>
      <c r="Y28" s="296" t="s">
        <v>488</v>
      </c>
      <c r="Z28" s="91" t="s">
        <v>531</v>
      </c>
      <c r="AA28" s="92" t="s">
        <v>532</v>
      </c>
      <c r="AB28" s="92" t="s">
        <v>533</v>
      </c>
      <c r="AC28" s="92" t="s">
        <v>309</v>
      </c>
      <c r="AD28" s="93" t="s">
        <v>105</v>
      </c>
      <c r="AE28" s="94" t="str">
        <f>IF(OR(AD28="Preventivo",AD28="Preventivo - Detectivo"),"Probabilidad",IF(OR(AD28="Detectivo - Correctivo",AD28="Correctivo"),"Impacto",0))</f>
        <v>Probabilidad</v>
      </c>
      <c r="AF28" s="93" t="s">
        <v>60</v>
      </c>
      <c r="AG28" s="93" t="s">
        <v>65</v>
      </c>
      <c r="AH28" s="93" t="s">
        <v>67</v>
      </c>
      <c r="AI28" s="93" t="s">
        <v>71</v>
      </c>
      <c r="AJ28" s="93" t="s">
        <v>74</v>
      </c>
      <c r="AK28" s="93" t="s">
        <v>77</v>
      </c>
      <c r="AL28" s="95">
        <f>IFERROR(VLOOKUP(AF28,Criterios!$M$3:$N$6,2,FALSE),0) + IFERROR(VLOOKUP(AG28,Criterios!$O$3:$P$6,2,FALSE),0) + IFERROR(VLOOKUP(AI28,Criterios!$Q$3:$R$7,2,FALSE),0) + IFERROR(VLOOKUP(#REF!,Criterios!$S$3:$T$6,2,FALSE),0) + IFERROR(VLOOKUP(AJ28,Criterios!$U$3:$V$5,2,FALSE),0) + IFERROR(VLOOKUP(AK28,Criterios!$W$3:$X$8,2,FALSE),0)</f>
        <v>56</v>
      </c>
      <c r="AM28" s="96" t="str">
        <f>IF(AND(AL28&gt;=Criterios!$AB$8,AL28&lt;Criterios!$AA$8),"Pobre",IF(AND(AL28&gt;=Criterios!$AB$7,AL28&lt;Criterios!$AA$7),"Insatisfactorio",IF(AND(AL28&gt;=Criterios!$AB$6,AL28&lt;Criterios!$AA$6),"Regular",IF(AND(AL28&gt;=Criterios!$AB$5,AL28&lt;Criterios!$AA$5),"Bueno",IF(AND(AL28&gt;=Criterios!$AB$4,AL28&lt;=Criterios!$AA$4),"Excelente",MID(Criterios!$Y$3,1,1))))))</f>
        <v>Regular</v>
      </c>
      <c r="AN28" s="278">
        <f>(IFERROR(AVERAGEIFS(AL28:AL33,AE28:AE33,"Impacto"),0))/100</f>
        <v>0</v>
      </c>
      <c r="AO28" s="280">
        <f>(IFERROR(AVERAGEIFS(AL28:AL33,AE28:AE33,"Probabilidad"),0))/100</f>
        <v>0.56000000000000005</v>
      </c>
      <c r="AP28" s="282" t="str">
        <f>IF(AN28=0,MID(S28,1,15),IF(T28 - AN28*T28&lt;1,VLOOKUP(1,Criterios!$D$4:$E$8,2,FALSE),IF(ROUND(T28 -( T28*AN28),0)=0,VLOOKUP(1,Criterios!$D$4:$E$8,2,FALSE),VLOOKUP(ROUND(T28 -( T28*AN28),0),Criterios!$D$4:$E$8,2,FALSE))))</f>
        <v>Mayor</v>
      </c>
      <c r="AQ28" s="273">
        <f>(IFERROR(VLOOKUP(AP28,Criterios!$E$3:$F$8,2,FALSE),0))</f>
        <v>4</v>
      </c>
      <c r="AR28" s="273" t="str">
        <f>IF(AO28=0,MID(U28,1,15),IF(V28 - AO28*V28&lt;1,VLOOKUP(1,Criterios!$G$4:$H$8,2,FALSE),IF(ROUND(V28 -(V28*AO28),0)=0,VLOOKUP(1,Criterios!$G$4:$H$8,2,FALSE),VLOOKUP(ROUND(V28 -( V28*AO28),0),Criterios!$G$4:$H$8,2,FALSE))))</f>
        <v>Raro</v>
      </c>
      <c r="AS28" s="273">
        <f>(IFERROR(VLOOKUP(AR28,Criterios!$H$3:$I$8,2,FALSE),0))</f>
        <v>1</v>
      </c>
      <c r="AT28" s="273">
        <f>(IFERROR(VLOOKUP(AP28,Criterios!$E$3:$F$8,2,FALSE),0)) * (IFERROR(VLOOKUP(AR28,Criterios!$H$3:$I$8,2,FALSE),0))</f>
        <v>4</v>
      </c>
      <c r="AU28" s="284" t="str">
        <f>IFERROR(INDEX(Colorimetría!$D$4:$H$8,MATCH(AS28,Colorimetría!$C$4:$C$8,0),MATCH(AQ28,Colorimetría!$D$3:$H$3,0)),0)</f>
        <v>Alto</v>
      </c>
      <c r="AV28" s="88" t="s">
        <v>169</v>
      </c>
      <c r="AW28" s="97" t="str">
        <f>IF(AND(T28=1,V28=5),IF(AND(AQ28=1,AS28=5),"RiRr","Ri"),IF(AND(AQ28=1,AS28=5),"Rr",""))</f>
        <v/>
      </c>
      <c r="AX28" s="97" t="str">
        <f>IF(AND(T28=2,V28=5),IF(AND(AQ28=2,AS28=5),"RiRr","Ri"),IF(AND(AQ28=2,AS28=5),"Rr",""))</f>
        <v/>
      </c>
      <c r="AY28" s="98" t="str">
        <f>IF(AND(T28=3,V28=5),IF(AND(AQ28=3,AS28=5),"RiRr","Ri"),IF(AND(AQ28=3,AS28=5),"Rr",""))</f>
        <v/>
      </c>
      <c r="AZ28" s="98" t="str">
        <f>IF(AND(T28=4,V28=5),IF(AND(AQ28=4,AS28=5),"RiRr","Ri"),IF(AND(AQ28=4,AS28=5),"Rr",""))</f>
        <v/>
      </c>
      <c r="BA28" s="98" t="str">
        <f>IF(AND(T28=5,V28=5),IF(AND(AQ28=5,AS28=5),"RiRr","Ri"),IF(AND(AQ28=5,AS28=5),"Rr",""))</f>
        <v/>
      </c>
      <c r="BB28" s="100"/>
    </row>
    <row r="29" spans="1:54" x14ac:dyDescent="0.2">
      <c r="A29" s="287"/>
      <c r="B29" s="290"/>
      <c r="C29" s="298"/>
      <c r="D29" s="301"/>
      <c r="E29" s="301"/>
      <c r="F29" s="301"/>
      <c r="G29" s="301"/>
      <c r="H29" s="301"/>
      <c r="I29" s="304"/>
      <c r="J29" s="307"/>
      <c r="K29" s="307"/>
      <c r="L29" s="330"/>
      <c r="M29" s="263"/>
      <c r="N29" s="269"/>
      <c r="O29" s="327"/>
      <c r="P29" s="310"/>
      <c r="Q29" s="266"/>
      <c r="R29" s="260"/>
      <c r="S29" s="251"/>
      <c r="T29" s="254"/>
      <c r="U29" s="248"/>
      <c r="V29" s="254"/>
      <c r="W29" s="254"/>
      <c r="X29" s="254"/>
      <c r="Y29" s="276"/>
      <c r="Z29" s="91"/>
      <c r="AA29" s="92"/>
      <c r="AB29" s="92"/>
      <c r="AC29" s="92"/>
      <c r="AD29" s="93"/>
      <c r="AE29" s="94">
        <f t="shared" ref="AE29:AE34" si="2">IF(OR(AD29="Preventivo",AD29="Preventivo - Detectivo"),"Probabilidad",IF(OR(AD29="Detectivo - Correctivo",AD29="Correctivo"),"Impacto",0))</f>
        <v>0</v>
      </c>
      <c r="AF29" s="93"/>
      <c r="AG29" s="93"/>
      <c r="AH29" s="93"/>
      <c r="AI29" s="93"/>
      <c r="AJ29" s="93"/>
      <c r="AK29" s="93"/>
      <c r="AL29" s="95">
        <f>IFERROR(VLOOKUP(AF29,Criterios!$M$3:$N$6,2,FALSE),0) + IFERROR(VLOOKUP(AG29,Criterios!$O$3:$P$6,2,FALSE),0) + IFERROR(VLOOKUP(AH29,Criterios!$Q$3:$R$7,2,FALSE),0) + IFERROR(VLOOKUP(AI29,Criterios!$S$3:$T$6,2,FALSE),0) + IFERROR(VLOOKUP(AJ29,Criterios!$U$3:$V$5,2,FALSE),0) + IFERROR(VLOOKUP(AK29,Criterios!$W$3:$X$8,2,FALSE),0)</f>
        <v>0</v>
      </c>
      <c r="AM29" s="96" t="str">
        <f>IF(AND(AL29&gt;=Criterios!$AB$8,AL29&lt;Criterios!$AA$8),"Pobre",IF(AND(AL29&gt;=Criterios!$AB$7,AL29&lt;Criterios!$AA$7),"Insatisfactorio",IF(AND(AL29&gt;=Criterios!$AB$6,AL29&lt;Criterios!$AA$6),"Regular",IF(AND(AL29&gt;=Criterios!$AB$5,AL29&lt;Criterios!$AA$5),"Bueno",IF(AND(AL29&gt;=Criterios!$AB$4,AL29&lt;=Criterios!$AA$4),"Excelente",MID(Criterios!$Y$3,1,1))))))</f>
        <v/>
      </c>
      <c r="AN29" s="278"/>
      <c r="AO29" s="280"/>
      <c r="AP29" s="282"/>
      <c r="AQ29" s="273"/>
      <c r="AR29" s="273"/>
      <c r="AS29" s="273"/>
      <c r="AT29" s="273"/>
      <c r="AU29" s="284"/>
      <c r="AV29" s="88" t="s">
        <v>122</v>
      </c>
      <c r="AW29" s="101" t="str">
        <f>IF(AND(T28=1,V28=4),IF(AND(AQ28=1,AS28=4),"RiRr","Ri"),IF(AND(AQ28=1,AS28=4),"Rr",""))</f>
        <v/>
      </c>
      <c r="AX29" s="102" t="str">
        <f>IF(AND(T28=2,V28=4),IF(AND(AQ28=2,AS28=4),"RiRr","Ri"),IF(AND(AQ28=2,AS28=4),"Rr",""))</f>
        <v/>
      </c>
      <c r="AY29" s="102" t="str">
        <f>IF(AND(T28=3,V28=4),IF(AND(AQ28=3,AS28=4),"RiRr","Ri"),IF(AND(AQ28=3,AS28=4),"Rr",""))</f>
        <v/>
      </c>
      <c r="AZ29" s="103" t="str">
        <f>IF(AND(T28=4,V28=4),IF(AND(AQ28=4,AS28=4),"RiRr","Ri"),IF(AND(AQ28=4,AS28=4),"Rr",""))</f>
        <v/>
      </c>
      <c r="BA29" s="103" t="str">
        <f>IF(AND(T28=5,V28=4),IF(AND(AQ28=5,AS28=4),"RiRr","Ri"),IF(AND(AQ28=5,AS28=4),"Rr",""))</f>
        <v/>
      </c>
      <c r="BB29" s="105"/>
    </row>
    <row r="30" spans="1:54" x14ac:dyDescent="0.2">
      <c r="A30" s="287"/>
      <c r="B30" s="290"/>
      <c r="C30" s="298"/>
      <c r="D30" s="301"/>
      <c r="E30" s="301"/>
      <c r="F30" s="301"/>
      <c r="G30" s="301"/>
      <c r="H30" s="301"/>
      <c r="I30" s="304"/>
      <c r="J30" s="307"/>
      <c r="K30" s="307"/>
      <c r="L30" s="330"/>
      <c r="M30" s="263"/>
      <c r="N30" s="269"/>
      <c r="O30" s="327"/>
      <c r="P30" s="310"/>
      <c r="Q30" s="266"/>
      <c r="R30" s="260"/>
      <c r="S30" s="251"/>
      <c r="T30" s="254"/>
      <c r="U30" s="248"/>
      <c r="V30" s="254"/>
      <c r="W30" s="254"/>
      <c r="X30" s="254"/>
      <c r="Y30" s="276"/>
      <c r="Z30" s="91"/>
      <c r="AA30" s="92"/>
      <c r="AB30" s="92"/>
      <c r="AC30" s="92"/>
      <c r="AD30" s="93"/>
      <c r="AE30" s="94">
        <f t="shared" si="2"/>
        <v>0</v>
      </c>
      <c r="AF30" s="93"/>
      <c r="AG30" s="93"/>
      <c r="AH30" s="93"/>
      <c r="AI30" s="93"/>
      <c r="AJ30" s="93"/>
      <c r="AK30" s="93"/>
      <c r="AL30" s="95">
        <f>IFERROR(VLOOKUP(AF30,Criterios!$M$3:$N$6,2,FALSE),0) + IFERROR(VLOOKUP(AG30,Criterios!$O$3:$P$6,2,FALSE),0) + IFERROR(VLOOKUP(AH30,Criterios!$Q$3:$R$7,2,FALSE),0) + IFERROR(VLOOKUP(AI30,Criterios!$S$3:$T$6,2,FALSE),0) + IFERROR(VLOOKUP(AJ30,Criterios!$U$3:$V$5,2,FALSE),0) + IFERROR(VLOOKUP(AK30,Criterios!$W$3:$X$8,2,FALSE),0)</f>
        <v>0</v>
      </c>
      <c r="AM30" s="96" t="str">
        <f>IF(AND(AL30&gt;=Criterios!$AB$8,AL30&lt;Criterios!$AA$8),"Pobre",IF(AND(AL30&gt;=Criterios!$AB$7,AL30&lt;Criterios!$AA$7),"Insatisfactorio",IF(AND(AL30&gt;=Criterios!$AB$6,AL30&lt;Criterios!$AA$6),"Regular",IF(AND(AL30&gt;=Criterios!$AB$5,AL30&lt;Criterios!$AA$5),"Bueno",IF(AND(AL30&gt;=Criterios!$AB$4,AL30&lt;=Criterios!$AA$4),"Excelente",MID(Criterios!$Y$3,1,1))))))</f>
        <v/>
      </c>
      <c r="AN30" s="278"/>
      <c r="AO30" s="280"/>
      <c r="AP30" s="282"/>
      <c r="AQ30" s="273"/>
      <c r="AR30" s="273"/>
      <c r="AS30" s="273"/>
      <c r="AT30" s="273"/>
      <c r="AU30" s="284"/>
      <c r="AV30" s="88" t="s">
        <v>125</v>
      </c>
      <c r="AW30" s="106" t="str">
        <f>IF(AND(T28=1,V28=3),IF(AND(AQ28=1,AS28=3),"RiRr","Ri"),IF(AND(AQ28=1,AS28=3),"Rr",""))</f>
        <v/>
      </c>
      <c r="AX30" s="101" t="str">
        <f>IF(AND(T28=2,V28=3),IF(AND(AQ28=2,AS28=3),"RiRr","Ri"),IF(AND(AQ28=2,AS28=3),"Rr",""))</f>
        <v/>
      </c>
      <c r="AY30" s="102" t="str">
        <f>IF(AND(T28=3,V28=3),IF(AND(AQ28=3,AS28=3),"RiRr","Ri"),IF(AND(AQ28=3,AS28=3),"Rr",""))</f>
        <v/>
      </c>
      <c r="AZ30" s="103" t="str">
        <f>IF(AND(T28=4,V28=3),IF(AND(AQ28=4,AS28=3),"RiRr","Ri"),IF(AND(AQ28=4,AS28=3),"Rr",""))</f>
        <v>Ri</v>
      </c>
      <c r="BA30" s="103" t="str">
        <f>IF(AND(T28=5,V28=3),IF(AND(AQ28=5,AS28=3),"RiRr","Ri"),IF(AND(AQ28=5,AS28=3),"Rr",""))</f>
        <v/>
      </c>
      <c r="BB30" s="105"/>
    </row>
    <row r="31" spans="1:54" x14ac:dyDescent="0.2">
      <c r="A31" s="287"/>
      <c r="B31" s="290"/>
      <c r="C31" s="298"/>
      <c r="D31" s="301"/>
      <c r="E31" s="301"/>
      <c r="F31" s="301"/>
      <c r="G31" s="301"/>
      <c r="H31" s="301"/>
      <c r="I31" s="304"/>
      <c r="J31" s="307"/>
      <c r="K31" s="307"/>
      <c r="L31" s="330"/>
      <c r="M31" s="263"/>
      <c r="N31" s="269"/>
      <c r="O31" s="327"/>
      <c r="P31" s="310"/>
      <c r="Q31" s="266"/>
      <c r="R31" s="260"/>
      <c r="S31" s="251"/>
      <c r="T31" s="254"/>
      <c r="U31" s="248"/>
      <c r="V31" s="254"/>
      <c r="W31" s="254"/>
      <c r="X31" s="254"/>
      <c r="Y31" s="276"/>
      <c r="Z31" s="91"/>
      <c r="AA31" s="92"/>
      <c r="AB31" s="92"/>
      <c r="AC31" s="92"/>
      <c r="AD31" s="93"/>
      <c r="AE31" s="94">
        <f t="shared" si="2"/>
        <v>0</v>
      </c>
      <c r="AF31" s="93"/>
      <c r="AG31" s="93"/>
      <c r="AH31" s="93"/>
      <c r="AI31" s="93"/>
      <c r="AJ31" s="93"/>
      <c r="AK31" s="93"/>
      <c r="AL31" s="94">
        <f>IFERROR(VLOOKUP(AF31,Criterios!$M$3:$N$6,2,FALSE),0) + IFERROR(VLOOKUP(AG31,Criterios!$O$3:$P$6,2,FALSE),0) + IFERROR(VLOOKUP(AH31,Criterios!$Q$3:$R$7,2,FALSE),0) + IFERROR(VLOOKUP(AI31,Criterios!$S$3:$T$6,2,FALSE),0) + IFERROR(VLOOKUP(AJ31,Criterios!$U$3:$V$5,2,FALSE),0) + IFERROR(VLOOKUP(AK31,Criterios!$W$3:$X$8,2,FALSE),0)</f>
        <v>0</v>
      </c>
      <c r="AM31" s="96" t="str">
        <f>IF(AND(AL31&gt;=Criterios!$AB$8,AL31&lt;Criterios!$AA$8),"Pobre",IF(AND(AL31&gt;=Criterios!$AB$7,AL31&lt;Criterios!$AA$7),"Insatisfactorio",IF(AND(AL31&gt;=Criterios!$AB$6,AL31&lt;Criterios!$AA$6),"Regular",IF(AND(AL31&gt;=Criterios!$AB$5,AL31&lt;Criterios!$AA$5),"Bueno",IF(AND(AL31&gt;=Criterios!$AB$4,AL31&lt;=Criterios!$AA$4),"Excelente",MID(Criterios!$Y$3,1,1))))))</f>
        <v/>
      </c>
      <c r="AN31" s="278"/>
      <c r="AO31" s="280"/>
      <c r="AP31" s="282"/>
      <c r="AQ31" s="273"/>
      <c r="AR31" s="273"/>
      <c r="AS31" s="273"/>
      <c r="AT31" s="273"/>
      <c r="AU31" s="284"/>
      <c r="AV31" s="88" t="s">
        <v>170</v>
      </c>
      <c r="AW31" s="106" t="str">
        <f>IF(AND(T28=1,V28=2),IF(AND(AQ28=1,AS28=2),"RiRr","Ri"),IF(AND(AQ28=1,AS28=2),"Rr",""))</f>
        <v/>
      </c>
      <c r="AX31" s="106" t="str">
        <f>IF(AND(T28=2,V28=2),IF(AND(AQ28=2,AS28=2),"RiRr","Ri"),IF(AND(AQ28=2,AS28=2),"Rr",""))</f>
        <v/>
      </c>
      <c r="AY31" s="101" t="str">
        <f>IF(AND(T28=3,V28=2),IF(AND(AQ28=3,AS28=2),"RiRr","Ri"),IF(AND(AQ28=3,AS28=2),"Rr",""))</f>
        <v/>
      </c>
      <c r="AZ31" s="102" t="str">
        <f>IF(AND(T28=4,V28=2),IF(AND(AQ28=4,AS28=2),"RiRr","Ri"),IF(AND(AQ28=4,AS28=2),"Rr",""))</f>
        <v/>
      </c>
      <c r="BA31" s="103" t="str">
        <f>IF(AND(T28=5,V28=2),IF(AND(AQ28=5,AS28=2),"RiRr","Ri"),IF(AND(AQ28=5,AS28=2),"Rr",""))</f>
        <v/>
      </c>
      <c r="BB31" s="105"/>
    </row>
    <row r="32" spans="1:54" x14ac:dyDescent="0.2">
      <c r="A32" s="287"/>
      <c r="B32" s="290"/>
      <c r="C32" s="298"/>
      <c r="D32" s="301"/>
      <c r="E32" s="301"/>
      <c r="F32" s="301"/>
      <c r="G32" s="301"/>
      <c r="H32" s="301"/>
      <c r="I32" s="304"/>
      <c r="J32" s="307"/>
      <c r="K32" s="307"/>
      <c r="L32" s="330"/>
      <c r="M32" s="263"/>
      <c r="N32" s="269"/>
      <c r="O32" s="327"/>
      <c r="P32" s="310"/>
      <c r="Q32" s="266"/>
      <c r="R32" s="260"/>
      <c r="S32" s="251"/>
      <c r="T32" s="254"/>
      <c r="U32" s="248"/>
      <c r="V32" s="254"/>
      <c r="W32" s="254"/>
      <c r="X32" s="254"/>
      <c r="Y32" s="276"/>
      <c r="Z32" s="91"/>
      <c r="AA32" s="92"/>
      <c r="AB32" s="92"/>
      <c r="AC32" s="92"/>
      <c r="AD32" s="93"/>
      <c r="AE32" s="94">
        <f t="shared" si="2"/>
        <v>0</v>
      </c>
      <c r="AF32" s="93"/>
      <c r="AG32" s="93"/>
      <c r="AH32" s="93"/>
      <c r="AI32" s="93"/>
      <c r="AJ32" s="93"/>
      <c r="AK32" s="93"/>
      <c r="AL32" s="94">
        <f>IFERROR(VLOOKUP(AF32,Criterios!$M$3:$N$6,2,FALSE),0) + IFERROR(VLOOKUP(AG32,Criterios!$O$3:$P$6,2,FALSE),0) + IFERROR(VLOOKUP(AH32,Criterios!$Q$3:$R$7,2,FALSE),0) + IFERROR(VLOOKUP(AI32,Criterios!$S$3:$T$6,2,FALSE),0) + IFERROR(VLOOKUP(AJ32,Criterios!$U$3:$V$5,2,FALSE),0) + IFERROR(VLOOKUP(AK32,Criterios!$W$3:$X$8,2,FALSE),0)</f>
        <v>0</v>
      </c>
      <c r="AM32" s="96" t="str">
        <f>IF(AND(AL32&gt;=Criterios!$AB$8,AL32&lt;Criterios!$AA$8),"Pobre",IF(AND(AL32&gt;=Criterios!$AB$7,AL32&lt;Criterios!$AA$7),"Insatisfactorio",IF(AND(AL32&gt;=Criterios!$AB$6,AL32&lt;Criterios!$AA$6),"Regular",IF(AND(AL32&gt;=Criterios!$AB$5,AL32&lt;Criterios!$AA$5),"Bueno",IF(AND(AL32&gt;=Criterios!$AB$4,AL32&lt;=Criterios!$AA$4),"Excelente",MID(Criterios!$Y$3,1,1))))))</f>
        <v/>
      </c>
      <c r="AN32" s="278"/>
      <c r="AO32" s="280"/>
      <c r="AP32" s="282"/>
      <c r="AQ32" s="273"/>
      <c r="AR32" s="273"/>
      <c r="AS32" s="273"/>
      <c r="AT32" s="273"/>
      <c r="AU32" s="284"/>
      <c r="AV32" s="88" t="s">
        <v>752</v>
      </c>
      <c r="AW32" s="106" t="str">
        <f>IF(AND(T28=1,V28=1),IF(AND(AQ28=1,AS28=1),"RiRr","Ri"),IF(AND(AQ28=1,AS28=1),"Rr",""))</f>
        <v/>
      </c>
      <c r="AX32" s="106" t="str">
        <f>IF(AND(T28=2,V28=1),IF(AND(AQ28=2,AS28=1),"RiRr","Ri"),IF(AND(AQ28=2,AS28=1),"Rr",""))</f>
        <v/>
      </c>
      <c r="AY32" s="101" t="str">
        <f>IF(AND(T28=3,V28=1),IF(AND(AQ28=3,AS28=1),"RiRr","Ri"),IF(AND(AQ28=3,AS28=1),"Rr",""))</f>
        <v/>
      </c>
      <c r="AZ32" s="102" t="str">
        <f>IF(AND(T28=4,V28=1),IF(AND(AQ28=4,AS28=1),"RiRr","Ri"),IF(AND(AQ28=4,AS28=1),"Rr",""))</f>
        <v>Rr</v>
      </c>
      <c r="BA32" s="102" t="str">
        <f>IF(AND(T28=5,V28=1),IF(AND(AQ28=5,AS28=1),"RiRr","Ri"),IF(AND(AQ28=5,AS28=1),"Rr",""))</f>
        <v/>
      </c>
      <c r="BB32" s="105"/>
    </row>
    <row r="33" spans="1:54" ht="15.75" customHeight="1" thickBot="1" x14ac:dyDescent="0.25">
      <c r="A33" s="288"/>
      <c r="B33" s="291"/>
      <c r="C33" s="299"/>
      <c r="D33" s="302"/>
      <c r="E33" s="302"/>
      <c r="F33" s="302"/>
      <c r="G33" s="302"/>
      <c r="H33" s="302"/>
      <c r="I33" s="305"/>
      <c r="J33" s="308"/>
      <c r="K33" s="308"/>
      <c r="L33" s="331"/>
      <c r="M33" s="264"/>
      <c r="N33" s="270"/>
      <c r="O33" s="328"/>
      <c r="P33" s="311"/>
      <c r="Q33" s="267"/>
      <c r="R33" s="261"/>
      <c r="S33" s="252"/>
      <c r="T33" s="255"/>
      <c r="U33" s="249"/>
      <c r="V33" s="255"/>
      <c r="W33" s="255"/>
      <c r="X33" s="255"/>
      <c r="Y33" s="277"/>
      <c r="Z33" s="108"/>
      <c r="AA33" s="109"/>
      <c r="AB33" s="109"/>
      <c r="AC33" s="109"/>
      <c r="AD33" s="110"/>
      <c r="AE33" s="111">
        <f t="shared" si="2"/>
        <v>0</v>
      </c>
      <c r="AF33" s="110"/>
      <c r="AG33" s="110"/>
      <c r="AH33" s="110"/>
      <c r="AI33" s="110"/>
      <c r="AJ33" s="110"/>
      <c r="AK33" s="110"/>
      <c r="AL33" s="111">
        <f>IFERROR(VLOOKUP(AF33,Criterios!$M$3:$N$6,2,FALSE),0) + IFERROR(VLOOKUP(AG33,Criterios!$O$3:$P$6,2,FALSE),0) + IFERROR(VLOOKUP(AH33,Criterios!$Q$3:$R$7,2,FALSE),0) + IFERROR(VLOOKUP(AI33,Criterios!$S$3:$T$6,2,FALSE),0) + IFERROR(VLOOKUP(AJ33,Criterios!$U$3:$V$5,2,FALSE),0) + IFERROR(VLOOKUP(AK33,Criterios!$W$3:$X$8,2,FALSE),0)</f>
        <v>0</v>
      </c>
      <c r="AM33" s="112" t="str">
        <f>IF(AND(AL33&gt;=Criterios!$AB$8,AL33&lt;Criterios!$AA$8),"Pobre",IF(AND(AL33&gt;=Criterios!$AB$7,AL33&lt;Criterios!$AA$7),"Insatisfactorio",IF(AND(AL33&gt;=Criterios!$AB$6,AL33&lt;Criterios!$AA$6),"Regular",IF(AND(AL33&gt;=Criterios!$AB$5,AL33&lt;Criterios!$AA$5),"Bueno",IF(AND(AL33&gt;=Criterios!$AB$4,AL33&lt;=Criterios!$AA$4),"Excelente",MID(Criterios!$Y$3,1,1))))))</f>
        <v/>
      </c>
      <c r="AN33" s="279"/>
      <c r="AO33" s="281"/>
      <c r="AP33" s="283"/>
      <c r="AQ33" s="274"/>
      <c r="AR33" s="274"/>
      <c r="AS33" s="274"/>
      <c r="AT33" s="274"/>
      <c r="AU33" s="285"/>
      <c r="AW33" s="88" t="s">
        <v>123</v>
      </c>
      <c r="AX33" s="88" t="s">
        <v>124</v>
      </c>
      <c r="AY33" s="88" t="s">
        <v>125</v>
      </c>
      <c r="AZ33" s="88" t="s">
        <v>126</v>
      </c>
      <c r="BA33" s="88" t="s">
        <v>127</v>
      </c>
      <c r="BB33" s="113"/>
    </row>
    <row r="34" spans="1:54" ht="35.25" customHeight="1" thickTop="1" x14ac:dyDescent="0.2">
      <c r="A34" s="286" t="s">
        <v>299</v>
      </c>
      <c r="B34" s="342" t="s">
        <v>534</v>
      </c>
      <c r="C34" s="297" t="s">
        <v>301</v>
      </c>
      <c r="D34" s="300" t="s">
        <v>80</v>
      </c>
      <c r="E34" s="300" t="s">
        <v>173</v>
      </c>
      <c r="F34" s="300" t="s">
        <v>181</v>
      </c>
      <c r="G34" s="300" t="s">
        <v>219</v>
      </c>
      <c r="H34" s="300" t="s">
        <v>303</v>
      </c>
      <c r="I34" s="303" t="s">
        <v>73</v>
      </c>
      <c r="J34" s="306" t="s">
        <v>73</v>
      </c>
      <c r="K34" s="306" t="s">
        <v>73</v>
      </c>
      <c r="L34" s="329" t="s">
        <v>74</v>
      </c>
      <c r="M34" s="262"/>
      <c r="N34" s="268" t="s">
        <v>304</v>
      </c>
      <c r="O34" s="326" t="s">
        <v>314</v>
      </c>
      <c r="P34" s="337" t="s">
        <v>535</v>
      </c>
      <c r="Q34" s="295" t="s">
        <v>306</v>
      </c>
      <c r="R34" s="259" t="s">
        <v>307</v>
      </c>
      <c r="S34" s="250" t="s">
        <v>47</v>
      </c>
      <c r="T34" s="253">
        <f>(IFERROR(VLOOKUP(S34,Criterios!$E$3:$F$8,2,FALSE),0))</f>
        <v>4</v>
      </c>
      <c r="U34" s="247" t="s">
        <v>48</v>
      </c>
      <c r="V34" s="253">
        <f>(IFERROR(VLOOKUP(U34,Criterios!$H$3:$I$8,2,FALSE),0))</f>
        <v>4</v>
      </c>
      <c r="W34" s="253">
        <f>(IFERROR(VLOOKUP(S34,Criterios!$E$3:$F$8,2,FALSE),0)) * (IFERROR(VLOOKUP(U34,Criterios!$H$3:$I$8,2,FALSE),0))</f>
        <v>16</v>
      </c>
      <c r="X34" s="253" t="str">
        <f>IFERROR(INDEX(Colorimetría!$D$4:$H$8,MATCH(V34,Colorimetría!$C$4:$C$8,0),MATCH(T34,Colorimetría!$D$3:$H$3,0)),0)</f>
        <v>Extremo</v>
      </c>
      <c r="Y34" s="341" t="s">
        <v>536</v>
      </c>
      <c r="Z34" s="133" t="s">
        <v>537</v>
      </c>
      <c r="AA34" s="92" t="s">
        <v>499</v>
      </c>
      <c r="AB34" s="92" t="s">
        <v>501</v>
      </c>
      <c r="AC34" s="92" t="s">
        <v>309</v>
      </c>
      <c r="AD34" s="93" t="s">
        <v>105</v>
      </c>
      <c r="AE34" s="94" t="str">
        <f t="shared" si="2"/>
        <v>Probabilidad</v>
      </c>
      <c r="AF34" s="93" t="s">
        <v>61</v>
      </c>
      <c r="AG34" s="93" t="s">
        <v>64</v>
      </c>
      <c r="AH34" s="93" t="s">
        <v>68</v>
      </c>
      <c r="AI34" s="93" t="s">
        <v>72</v>
      </c>
      <c r="AJ34" s="93" t="s">
        <v>74</v>
      </c>
      <c r="AK34" s="93" t="s">
        <v>77</v>
      </c>
      <c r="AL34" s="95">
        <f>IFERROR(VLOOKUP(AF34,Criterios!$M$3:$N$6,2,FALSE),0) + IFERROR(VLOOKUP(AG34,Criterios!$O$3:$P$6,2,FALSE),0) + IFERROR(VLOOKUP(AH34,Criterios!$Q$3:$R$7,2,FALSE),0) + IFERROR(VLOOKUP(AI34,Criterios!$S$3:$T$6,2,FALSE),0) + IFERROR(VLOOKUP(AJ34,Criterios!$U$3:$V$5,2,FALSE),0) + IFERROR(VLOOKUP(AK34,Criterios!$W$3:$X$8,2,FALSE),0)</f>
        <v>55</v>
      </c>
      <c r="AM34" s="96" t="str">
        <f>IF(AND(AL34&gt;=Criterios!$AB$8,AL34&lt;Criterios!$AA$8),"Pobre",IF(AND(AL34&gt;=Criterios!$AB$7,AL34&lt;Criterios!$AA$7),"Insatisfactorio",IF(AND(AL34&gt;=Criterios!$AB$6,AL34&lt;Criterios!$AA$6),"Regular",IF(AND(AL34&gt;=Criterios!$AB$5,AL34&lt;Criterios!$AA$5),"Bueno",IF(AND(AL34&gt;=Criterios!$AB$4,AL34&lt;=Criterios!$AA$4),"Excelente",MID(Criterios!$Y$3,1,1))))))</f>
        <v>Regular</v>
      </c>
      <c r="AN34" s="278">
        <f>(IFERROR(AVERAGEIFS(AL34:AL39,AE34:AE39,"Impacto"),0))/100</f>
        <v>0</v>
      </c>
      <c r="AO34" s="280">
        <f>(IFERROR(AVERAGEIFS(AL34:AL39,AE34:AE39,"Probabilidad"),0))/100</f>
        <v>0.55000000000000004</v>
      </c>
      <c r="AP34" s="282" t="str">
        <f>IF(AN34=0,MID(S34,1,15),IF(T34 - AN34*T34&lt;1,VLOOKUP(1,Criterios!$D$4:$E$8,2,FALSE),IF(ROUND(T34 -( T34*AN34),0)=0,VLOOKUP(1,Criterios!$D$4:$E$8,2,FALSE),VLOOKUP(ROUND(T34 -( T34*AN34),0),Criterios!$D$4:$E$8,2,FALSE))))</f>
        <v>Mayor</v>
      </c>
      <c r="AQ34" s="273">
        <f>(IFERROR(VLOOKUP(AP34,Criterios!$E$3:$F$8,2,FALSE),0))</f>
        <v>4</v>
      </c>
      <c r="AR34" s="273" t="str">
        <f>IF(AO34=0,MID(U34,1,15),IF(V34 - AO34*V34&lt;1,VLOOKUP(1,Criterios!$G$4:$H$8,2,FALSE),IF(ROUND(V34 -(V34*AO34),0)=0,VLOOKUP(1,Criterios!$G$4:$H$8,2,FALSE),VLOOKUP(ROUND(V34 -( V34*AO34),0),Criterios!$G$4:$H$8,2,FALSE))))</f>
        <v>ImModerado</v>
      </c>
      <c r="AS34" s="273">
        <f>(IFERROR(VLOOKUP(AR34,Criterios!$H$3:$I$8,2,FALSE),0))</f>
        <v>2</v>
      </c>
      <c r="AT34" s="273">
        <f>(IFERROR(VLOOKUP(AP34,Criterios!$E$3:$F$8,2,FALSE),0)) * (IFERROR(VLOOKUP(AR34,Criterios!$H$3:$I$8,2,FALSE),0))</f>
        <v>8</v>
      </c>
      <c r="AU34" s="284" t="str">
        <f>IFERROR(INDEX(Colorimetría!$D$4:$H$8,MATCH(AS34,Colorimetría!$C$4:$C$8,0),MATCH(AQ34,Colorimetría!$D$3:$H$3,0)),0)</f>
        <v>Alto</v>
      </c>
      <c r="AV34" s="88" t="s">
        <v>169</v>
      </c>
      <c r="AW34" s="97" t="str">
        <f>IF(AND(T34=1,V34=5),IF(AND(AQ34=1,AS34=5),"RiRr","Ri"),IF(AND(AQ34=1,AS34=5),"Rr",""))</f>
        <v/>
      </c>
      <c r="AX34" s="97" t="str">
        <f>IF(AND(T34=2,V34=5),IF(AND(AQ34=2,AS34=5),"RiRr","Ri"),IF(AND(AQ34=2,AS34=5),"Rr",""))</f>
        <v/>
      </c>
      <c r="AY34" s="98" t="str">
        <f>IF(AND(T34=3,V34=5),IF(AND(AQ34=3,AS34=5),"RiRr","Ri"),IF(AND(AQ34=3,AS34=5),"Rr",""))</f>
        <v/>
      </c>
      <c r="AZ34" s="98" t="str">
        <f>IF(AND(T34=4,V34=5),IF(AND(AQ34=4,AS34=5),"RiRr","Ri"),IF(AND(AQ34=4,AS34=5),"Rr",""))</f>
        <v/>
      </c>
      <c r="BA34" s="98" t="str">
        <f>IF(AND(T34=5,V34=5),IF(AND(AQ34=5,AS34=5),"RiRr","Ri"),IF(AND(AQ34=5,AS34=5),"Rr",""))</f>
        <v/>
      </c>
      <c r="BB34" s="100"/>
    </row>
    <row r="35" spans="1:54" x14ac:dyDescent="0.2">
      <c r="A35" s="287"/>
      <c r="B35" s="290"/>
      <c r="C35" s="298"/>
      <c r="D35" s="301"/>
      <c r="E35" s="301"/>
      <c r="F35" s="301"/>
      <c r="G35" s="301"/>
      <c r="H35" s="301"/>
      <c r="I35" s="304"/>
      <c r="J35" s="307"/>
      <c r="K35" s="307"/>
      <c r="L35" s="330"/>
      <c r="M35" s="263"/>
      <c r="N35" s="269"/>
      <c r="O35" s="327"/>
      <c r="P35" s="310"/>
      <c r="Q35" s="266"/>
      <c r="R35" s="260"/>
      <c r="S35" s="251"/>
      <c r="T35" s="254"/>
      <c r="U35" s="248"/>
      <c r="V35" s="254"/>
      <c r="W35" s="254"/>
      <c r="X35" s="254"/>
      <c r="Y35" s="276"/>
      <c r="Z35" s="91"/>
      <c r="AA35" s="92"/>
      <c r="AB35" s="92"/>
      <c r="AC35" s="92"/>
      <c r="AD35" s="93"/>
      <c r="AE35" s="94">
        <f t="shared" ref="AE35:AE39" si="3">IF(OR(AD35="Preventivo",AD35="Preventivo - Detectivo"),"Probabilidad",IF(OR(AD35="Detectivo - Correctivo",AD35="Correctivo"),"Impacto",0))</f>
        <v>0</v>
      </c>
      <c r="AF35" s="93"/>
      <c r="AG35" s="93"/>
      <c r="AH35" s="93"/>
      <c r="AI35" s="93"/>
      <c r="AJ35" s="93"/>
      <c r="AK35" s="93"/>
      <c r="AL35" s="95">
        <f>IFERROR(VLOOKUP(AF35,Criterios!$M$3:$N$6,2,FALSE),0) + IFERROR(VLOOKUP(AG35,Criterios!$O$3:$P$6,2,FALSE),0) + IFERROR(VLOOKUP(AH35,Criterios!$Q$3:$R$7,2,FALSE),0) + IFERROR(VLOOKUP(AI35,Criterios!$S$3:$T$6,2,FALSE),0) + IFERROR(VLOOKUP(AJ35,Criterios!$U$3:$V$5,2,FALSE),0) + IFERROR(VLOOKUP(AK35,Criterios!$W$3:$X$8,2,FALSE),0)</f>
        <v>0</v>
      </c>
      <c r="AM35" s="96" t="str">
        <f>IF(AND(AL35&gt;=Criterios!$AB$8,AL35&lt;Criterios!$AA$8),"Pobre",IF(AND(AL35&gt;=Criterios!$AB$7,AL35&lt;Criterios!$AA$7),"Insatisfactorio",IF(AND(AL35&gt;=Criterios!$AB$6,AL35&lt;Criterios!$AA$6),"Regular",IF(AND(AL35&gt;=Criterios!$AB$5,AL35&lt;Criterios!$AA$5),"Bueno",IF(AND(AL35&gt;=Criterios!$AB$4,AL35&lt;=Criterios!$AA$4),"Excelente",MID(Criterios!$Y$3,1,1))))))</f>
        <v/>
      </c>
      <c r="AN35" s="278"/>
      <c r="AO35" s="280"/>
      <c r="AP35" s="282"/>
      <c r="AQ35" s="273"/>
      <c r="AR35" s="273"/>
      <c r="AS35" s="273"/>
      <c r="AT35" s="273"/>
      <c r="AU35" s="284"/>
      <c r="AV35" s="88" t="s">
        <v>122</v>
      </c>
      <c r="AW35" s="101" t="str">
        <f>IF(AND(T34=1,V34=4),IF(AND(AQ34=1,AS34=4),"RiRr","Ri"),IF(AND(AQ34=1,AS34=4),"Rr",""))</f>
        <v/>
      </c>
      <c r="AX35" s="102" t="str">
        <f>IF(AND(T34=2,V34=4),IF(AND(AQ34=2,AS34=4),"RiRr","Ri"),IF(AND(AQ34=2,AS34=4),"Rr",""))</f>
        <v/>
      </c>
      <c r="AY35" s="102" t="str">
        <f>IF(AND(T34=3,V34=4),IF(AND(AQ34=3,AS34=4),"RiRr","Ri"),IF(AND(AQ34=3,AS34=4),"Rr",""))</f>
        <v/>
      </c>
      <c r="AZ35" s="103" t="str">
        <f>IF(AND(T34=4,V34=4),IF(AND(AQ34=4,AS34=4),"RiRr","Ri"),IF(AND(AQ34=4,AS34=4),"Rr",""))</f>
        <v>Ri</v>
      </c>
      <c r="BA35" s="103" t="str">
        <f>IF(AND(T34=5,V34=4),IF(AND(AQ34=5,AS34=4),"RiRr","Ri"),IF(AND(AQ34=5,AS34=4),"Rr",""))</f>
        <v/>
      </c>
      <c r="BB35" s="105"/>
    </row>
    <row r="36" spans="1:54" x14ac:dyDescent="0.2">
      <c r="A36" s="287"/>
      <c r="B36" s="290"/>
      <c r="C36" s="298"/>
      <c r="D36" s="301"/>
      <c r="E36" s="301"/>
      <c r="F36" s="301"/>
      <c r="G36" s="301"/>
      <c r="H36" s="301"/>
      <c r="I36" s="304"/>
      <c r="J36" s="307"/>
      <c r="K36" s="307"/>
      <c r="L36" s="330"/>
      <c r="M36" s="263"/>
      <c r="N36" s="269"/>
      <c r="O36" s="327"/>
      <c r="P36" s="310"/>
      <c r="Q36" s="266"/>
      <c r="R36" s="260"/>
      <c r="S36" s="251"/>
      <c r="T36" s="254"/>
      <c r="U36" s="248"/>
      <c r="V36" s="254"/>
      <c r="W36" s="254"/>
      <c r="X36" s="254"/>
      <c r="Y36" s="276"/>
      <c r="Z36" s="91"/>
      <c r="AA36" s="92"/>
      <c r="AB36" s="92"/>
      <c r="AC36" s="92"/>
      <c r="AD36" s="93"/>
      <c r="AE36" s="94">
        <f t="shared" si="3"/>
        <v>0</v>
      </c>
      <c r="AF36" s="93"/>
      <c r="AG36" s="93"/>
      <c r="AH36" s="93"/>
      <c r="AI36" s="93"/>
      <c r="AJ36" s="93"/>
      <c r="AK36" s="93"/>
      <c r="AL36" s="95">
        <f>IFERROR(VLOOKUP(AF36,Criterios!$M$3:$N$6,2,FALSE),0) + IFERROR(VLOOKUP(AG36,Criterios!$O$3:$P$6,2,FALSE),0) + IFERROR(VLOOKUP(AH36,Criterios!$Q$3:$R$7,2,FALSE),0) + IFERROR(VLOOKUP(AI36,Criterios!$S$3:$T$6,2,FALSE),0) + IFERROR(VLOOKUP(AJ36,Criterios!$U$3:$V$5,2,FALSE),0) + IFERROR(VLOOKUP(AK36,Criterios!$W$3:$X$8,2,FALSE),0)</f>
        <v>0</v>
      </c>
      <c r="AM36" s="96" t="str">
        <f>IF(AND(AL36&gt;=Criterios!$AB$8,AL36&lt;Criterios!$AA$8),"Pobre",IF(AND(AL36&gt;=Criterios!$AB$7,AL36&lt;Criterios!$AA$7),"Insatisfactorio",IF(AND(AL36&gt;=Criterios!$AB$6,AL36&lt;Criterios!$AA$6),"Regular",IF(AND(AL36&gt;=Criterios!$AB$5,AL36&lt;Criterios!$AA$5),"Bueno",IF(AND(AL36&gt;=Criterios!$AB$4,AL36&lt;=Criterios!$AA$4),"Excelente",MID(Criterios!$Y$3,1,1))))))</f>
        <v/>
      </c>
      <c r="AN36" s="278"/>
      <c r="AO36" s="280"/>
      <c r="AP36" s="282"/>
      <c r="AQ36" s="273"/>
      <c r="AR36" s="273"/>
      <c r="AS36" s="273"/>
      <c r="AT36" s="273"/>
      <c r="AU36" s="284"/>
      <c r="AV36" s="88" t="s">
        <v>125</v>
      </c>
      <c r="AW36" s="106" t="str">
        <f>IF(AND(T34=1,V34=3),IF(AND(AQ34=1,AS34=3),"RiRr","Ri"),IF(AND(AQ34=1,AS34=3),"Rr",""))</f>
        <v/>
      </c>
      <c r="AX36" s="101" t="str">
        <f>IF(AND(T34=2,V34=3),IF(AND(AQ34=2,AS34=3),"RiRr","Ri"),IF(AND(AQ34=2,AS34=3),"Rr",""))</f>
        <v/>
      </c>
      <c r="AY36" s="102" t="str">
        <f>IF(AND(T34=3,V34=3),IF(AND(AQ34=3,AS34=3),"RiRr","Ri"),IF(AND(AQ34=3,AS34=3),"Rr",""))</f>
        <v/>
      </c>
      <c r="AZ36" s="103" t="str">
        <f>IF(AND(T34=4,V34=3),IF(AND(AQ34=4,AS34=3),"RiRr","Ri"),IF(AND(AQ34=4,AS34=3),"Rr",""))</f>
        <v/>
      </c>
      <c r="BA36" s="103" t="str">
        <f>IF(AND(T34=5,V34=3),IF(AND(AQ34=5,AS34=3),"RiRr","Ri"),IF(AND(AQ34=5,AS34=3),"Rr",""))</f>
        <v/>
      </c>
      <c r="BB36" s="105"/>
    </row>
    <row r="37" spans="1:54" x14ac:dyDescent="0.2">
      <c r="A37" s="287"/>
      <c r="B37" s="290"/>
      <c r="C37" s="298"/>
      <c r="D37" s="301"/>
      <c r="E37" s="301"/>
      <c r="F37" s="301"/>
      <c r="G37" s="301"/>
      <c r="H37" s="301"/>
      <c r="I37" s="304"/>
      <c r="J37" s="307"/>
      <c r="K37" s="307"/>
      <c r="L37" s="330"/>
      <c r="M37" s="263"/>
      <c r="N37" s="269"/>
      <c r="O37" s="327"/>
      <c r="P37" s="310"/>
      <c r="Q37" s="266"/>
      <c r="R37" s="260"/>
      <c r="S37" s="251"/>
      <c r="T37" s="254"/>
      <c r="U37" s="248"/>
      <c r="V37" s="254"/>
      <c r="W37" s="254"/>
      <c r="X37" s="254"/>
      <c r="Y37" s="276"/>
      <c r="Z37" s="91"/>
      <c r="AA37" s="92"/>
      <c r="AB37" s="92"/>
      <c r="AC37" s="92"/>
      <c r="AD37" s="93"/>
      <c r="AE37" s="94">
        <f t="shared" si="3"/>
        <v>0</v>
      </c>
      <c r="AF37" s="93"/>
      <c r="AG37" s="93"/>
      <c r="AH37" s="93"/>
      <c r="AI37" s="93"/>
      <c r="AJ37" s="93"/>
      <c r="AK37" s="93"/>
      <c r="AL37" s="94">
        <f>IFERROR(VLOOKUP(AF37,Criterios!$M$3:$N$6,2,FALSE),0) + IFERROR(VLOOKUP(AG37,Criterios!$O$3:$P$6,2,FALSE),0) + IFERROR(VLOOKUP(AH37,Criterios!$Q$3:$R$7,2,FALSE),0) + IFERROR(VLOOKUP(AI37,Criterios!$S$3:$T$6,2,FALSE),0) + IFERROR(VLOOKUP(AJ37,Criterios!$U$3:$V$5,2,FALSE),0) + IFERROR(VLOOKUP(AK37,Criterios!$W$3:$X$8,2,FALSE),0)</f>
        <v>0</v>
      </c>
      <c r="AM37" s="96" t="str">
        <f>IF(AND(AL37&gt;=Criterios!$AB$8,AL37&lt;Criterios!$AA$8),"Pobre",IF(AND(AL37&gt;=Criterios!$AB$7,AL37&lt;Criterios!$AA$7),"Insatisfactorio",IF(AND(AL37&gt;=Criterios!$AB$6,AL37&lt;Criterios!$AA$6),"Regular",IF(AND(AL37&gt;=Criterios!$AB$5,AL37&lt;Criterios!$AA$5),"Bueno",IF(AND(AL37&gt;=Criterios!$AB$4,AL37&lt;=Criterios!$AA$4),"Excelente",MID(Criterios!$Y$3,1,1))))))</f>
        <v/>
      </c>
      <c r="AN37" s="278"/>
      <c r="AO37" s="280"/>
      <c r="AP37" s="282"/>
      <c r="AQ37" s="273"/>
      <c r="AR37" s="273"/>
      <c r="AS37" s="273"/>
      <c r="AT37" s="273"/>
      <c r="AU37" s="284"/>
      <c r="AV37" s="88" t="s">
        <v>170</v>
      </c>
      <c r="AW37" s="106" t="str">
        <f>IF(AND(T34=1,V34=2),IF(AND(AQ34=1,AS34=2),"RiRr","Ri"),IF(AND(AQ34=1,AS34=2),"Rr",""))</f>
        <v/>
      </c>
      <c r="AX37" s="106" t="str">
        <f>IF(AND(T34=2,V34=2),IF(AND(AQ34=2,AS34=2),"RiRr","Ri"),IF(AND(AQ34=2,AS34=2),"Rr",""))</f>
        <v/>
      </c>
      <c r="AY37" s="101" t="str">
        <f>IF(AND(T34=3,V34=2),IF(AND(AQ34=3,AS34=2),"RiRr","Ri"),IF(AND(AQ34=3,AS34=2),"Rr",""))</f>
        <v/>
      </c>
      <c r="AZ37" s="102" t="str">
        <f>IF(AND(T34=4,V34=2),IF(AND(AQ34=4,AS34=2),"RiRr","Ri"),IF(AND(AQ34=4,AS34=2),"Rr",""))</f>
        <v>Rr</v>
      </c>
      <c r="BA37" s="103" t="str">
        <f>IF(AND(T34=5,V34=2),IF(AND(AQ34=5,AS34=2),"RiRr","Ri"),IF(AND(AQ34=5,AS34=2),"Rr",""))</f>
        <v/>
      </c>
      <c r="BB37" s="105"/>
    </row>
    <row r="38" spans="1:54" x14ac:dyDescent="0.2">
      <c r="A38" s="287"/>
      <c r="B38" s="290"/>
      <c r="C38" s="298"/>
      <c r="D38" s="301"/>
      <c r="E38" s="301"/>
      <c r="F38" s="301"/>
      <c r="G38" s="301"/>
      <c r="H38" s="301"/>
      <c r="I38" s="304"/>
      <c r="J38" s="307"/>
      <c r="K38" s="307"/>
      <c r="L38" s="330"/>
      <c r="M38" s="263"/>
      <c r="N38" s="269"/>
      <c r="O38" s="327"/>
      <c r="P38" s="310"/>
      <c r="Q38" s="266"/>
      <c r="R38" s="260"/>
      <c r="S38" s="251"/>
      <c r="T38" s="254"/>
      <c r="U38" s="248"/>
      <c r="V38" s="254"/>
      <c r="W38" s="254"/>
      <c r="X38" s="254"/>
      <c r="Y38" s="276"/>
      <c r="Z38" s="91"/>
      <c r="AA38" s="92"/>
      <c r="AB38" s="92"/>
      <c r="AC38" s="92"/>
      <c r="AD38" s="93"/>
      <c r="AE38" s="94">
        <f t="shared" si="3"/>
        <v>0</v>
      </c>
      <c r="AF38" s="93"/>
      <c r="AG38" s="93"/>
      <c r="AH38" s="93"/>
      <c r="AI38" s="93"/>
      <c r="AJ38" s="93"/>
      <c r="AK38" s="93"/>
      <c r="AL38" s="94">
        <f>IFERROR(VLOOKUP(AF38,Criterios!$M$3:$N$6,2,FALSE),0) + IFERROR(VLOOKUP(AG38,Criterios!$O$3:$P$6,2,FALSE),0) + IFERROR(VLOOKUP(AH38,Criterios!$Q$3:$R$7,2,FALSE),0) + IFERROR(VLOOKUP(AI38,Criterios!$S$3:$T$6,2,FALSE),0) + IFERROR(VLOOKUP(AJ38,Criterios!$U$3:$V$5,2,FALSE),0) + IFERROR(VLOOKUP(AK38,Criterios!$W$3:$X$8,2,FALSE),0)</f>
        <v>0</v>
      </c>
      <c r="AM38" s="96" t="str">
        <f>IF(AND(AL38&gt;=Criterios!$AB$8,AL38&lt;Criterios!$AA$8),"Pobre",IF(AND(AL38&gt;=Criterios!$AB$7,AL38&lt;Criterios!$AA$7),"Insatisfactorio",IF(AND(AL38&gt;=Criterios!$AB$6,AL38&lt;Criterios!$AA$6),"Regular",IF(AND(AL38&gt;=Criterios!$AB$5,AL38&lt;Criterios!$AA$5),"Bueno",IF(AND(AL38&gt;=Criterios!$AB$4,AL38&lt;=Criterios!$AA$4),"Excelente",MID(Criterios!$Y$3,1,1))))))</f>
        <v/>
      </c>
      <c r="AN38" s="278"/>
      <c r="AO38" s="280"/>
      <c r="AP38" s="282"/>
      <c r="AQ38" s="273"/>
      <c r="AR38" s="273"/>
      <c r="AS38" s="273"/>
      <c r="AT38" s="273"/>
      <c r="AU38" s="284"/>
      <c r="AV38" s="88" t="s">
        <v>752</v>
      </c>
      <c r="AW38" s="106" t="str">
        <f>IF(AND(T34=1,V34=1),IF(AND(AQ34=1,AS34=1),"RiRr","Ri"),IF(AND(AQ34=1,AS34=1),"Rr",""))</f>
        <v/>
      </c>
      <c r="AX38" s="106" t="str">
        <f>IF(AND(T34=2,V34=1),IF(AND(AQ34=2,AS34=1),"RiRr","Ri"),IF(AND(AQ34=2,AS34=1),"Rr",""))</f>
        <v/>
      </c>
      <c r="AY38" s="101" t="str">
        <f>IF(AND(T34=3,V34=1),IF(AND(AQ34=3,AS34=1),"RiRr","Ri"),IF(AND(AQ34=3,AS34=1),"Rr",""))</f>
        <v/>
      </c>
      <c r="AZ38" s="102" t="str">
        <f>IF(AND(T34=4,V34=1),IF(AND(AQ34=4,AS34=1),"RiRr","Ri"),IF(AND(AQ34=4,AS34=1),"Rr",""))</f>
        <v/>
      </c>
      <c r="BA38" s="102" t="str">
        <f>IF(AND(T34=5,V34=1),IF(AND(AQ34=5,AS34=1),"RiRr","Ri"),IF(AND(AQ34=5,AS34=1),"Rr",""))</f>
        <v/>
      </c>
      <c r="BB38" s="105"/>
    </row>
    <row r="39" spans="1:54" ht="15.75" customHeight="1" thickBot="1" x14ac:dyDescent="0.25">
      <c r="A39" s="288"/>
      <c r="B39" s="291"/>
      <c r="C39" s="299"/>
      <c r="D39" s="302"/>
      <c r="E39" s="302"/>
      <c r="F39" s="302"/>
      <c r="G39" s="302"/>
      <c r="H39" s="302"/>
      <c r="I39" s="305"/>
      <c r="J39" s="308"/>
      <c r="K39" s="308"/>
      <c r="L39" s="331"/>
      <c r="M39" s="264"/>
      <c r="N39" s="270"/>
      <c r="O39" s="328"/>
      <c r="P39" s="311"/>
      <c r="Q39" s="267"/>
      <c r="R39" s="261"/>
      <c r="S39" s="252"/>
      <c r="T39" s="255"/>
      <c r="U39" s="249"/>
      <c r="V39" s="255"/>
      <c r="W39" s="255"/>
      <c r="X39" s="255"/>
      <c r="Y39" s="277"/>
      <c r="Z39" s="108"/>
      <c r="AA39" s="109"/>
      <c r="AB39" s="109"/>
      <c r="AC39" s="109"/>
      <c r="AD39" s="110"/>
      <c r="AE39" s="111">
        <f t="shared" si="3"/>
        <v>0</v>
      </c>
      <c r="AF39" s="110"/>
      <c r="AG39" s="110"/>
      <c r="AH39" s="110"/>
      <c r="AI39" s="110"/>
      <c r="AJ39" s="110"/>
      <c r="AK39" s="110"/>
      <c r="AL39" s="111">
        <f>IFERROR(VLOOKUP(AF39,Criterios!$M$3:$N$6,2,FALSE),0) + IFERROR(VLOOKUP(AG39,Criterios!$O$3:$P$6,2,FALSE),0) + IFERROR(VLOOKUP(AH39,Criterios!$Q$3:$R$7,2,FALSE),0) + IFERROR(VLOOKUP(AI39,Criterios!$S$3:$T$6,2,FALSE),0) + IFERROR(VLOOKUP(AJ39,Criterios!$U$3:$V$5,2,FALSE),0) + IFERROR(VLOOKUP(AK39,Criterios!$W$3:$X$8,2,FALSE),0)</f>
        <v>0</v>
      </c>
      <c r="AM39" s="112" t="str">
        <f>IF(AND(AL39&gt;=Criterios!$AB$8,AL39&lt;Criterios!$AA$8),"Pobre",IF(AND(AL39&gt;=Criterios!$AB$7,AL39&lt;Criterios!$AA$7),"Insatisfactorio",IF(AND(AL39&gt;=Criterios!$AB$6,AL39&lt;Criterios!$AA$6),"Regular",IF(AND(AL39&gt;=Criterios!$AB$5,AL39&lt;Criterios!$AA$5),"Bueno",IF(AND(AL39&gt;=Criterios!$AB$4,AL39&lt;=Criterios!$AA$4),"Excelente",MID(Criterios!$Y$3,1,1))))))</f>
        <v/>
      </c>
      <c r="AN39" s="279"/>
      <c r="AO39" s="281"/>
      <c r="AP39" s="283"/>
      <c r="AQ39" s="274"/>
      <c r="AR39" s="274"/>
      <c r="AS39" s="274"/>
      <c r="AT39" s="274"/>
      <c r="AU39" s="285"/>
      <c r="AW39" s="88" t="s">
        <v>123</v>
      </c>
      <c r="AX39" s="88" t="s">
        <v>124</v>
      </c>
      <c r="AY39" s="88" t="s">
        <v>125</v>
      </c>
      <c r="AZ39" s="88" t="s">
        <v>126</v>
      </c>
      <c r="BA39" s="88" t="s">
        <v>127</v>
      </c>
      <c r="BB39" s="113"/>
    </row>
    <row r="40" spans="1:54" ht="30.75" thickTop="1" x14ac:dyDescent="0.2">
      <c r="A40" s="286" t="s">
        <v>299</v>
      </c>
      <c r="B40" s="339" t="s">
        <v>549</v>
      </c>
      <c r="C40" s="340" t="s">
        <v>495</v>
      </c>
      <c r="D40" s="300" t="s">
        <v>80</v>
      </c>
      <c r="E40" s="300" t="s">
        <v>174</v>
      </c>
      <c r="F40" s="300" t="s">
        <v>183</v>
      </c>
      <c r="G40" s="300" t="s">
        <v>202</v>
      </c>
      <c r="H40" s="300" t="s">
        <v>303</v>
      </c>
      <c r="I40" s="303" t="s">
        <v>73</v>
      </c>
      <c r="J40" s="306" t="s">
        <v>73</v>
      </c>
      <c r="K40" s="306" t="s">
        <v>73</v>
      </c>
      <c r="L40" s="329" t="s">
        <v>74</v>
      </c>
      <c r="M40" s="262"/>
      <c r="N40" s="268" t="s">
        <v>304</v>
      </c>
      <c r="O40" s="326" t="s">
        <v>315</v>
      </c>
      <c r="P40" s="343" t="s">
        <v>538</v>
      </c>
      <c r="Q40" s="295" t="s">
        <v>306</v>
      </c>
      <c r="R40" s="259" t="s">
        <v>307</v>
      </c>
      <c r="S40" s="250" t="s">
        <v>47</v>
      </c>
      <c r="T40" s="253">
        <f>(IFERROR(VLOOKUP(S40,Criterios!$E$3:$F$8,2,FALSE),0))</f>
        <v>4</v>
      </c>
      <c r="U40" s="247" t="s">
        <v>48</v>
      </c>
      <c r="V40" s="253">
        <f>(IFERROR(VLOOKUP(U40,Criterios!$H$3:$I$8,2,FALSE),0))</f>
        <v>4</v>
      </c>
      <c r="W40" s="253">
        <f>(IFERROR(VLOOKUP(S40,Criterios!$E$3:$F$8,2,FALSE),0)) * (IFERROR(VLOOKUP(U40,Criterios!$H$3:$I$8,2,FALSE),0))</f>
        <v>16</v>
      </c>
      <c r="X40" s="253" t="str">
        <f>IFERROR(INDEX(Colorimetría!$D$4:$H$8,MATCH(V40,Colorimetría!$C$4:$C$8,0),MATCH(T40,Colorimetría!$D$3:$H$3,0)),0)</f>
        <v>Extremo</v>
      </c>
      <c r="Y40" s="341" t="s">
        <v>539</v>
      </c>
      <c r="Z40" s="133" t="s">
        <v>540</v>
      </c>
      <c r="AA40" s="134" t="s">
        <v>541</v>
      </c>
      <c r="AB40" s="134" t="s">
        <v>542</v>
      </c>
      <c r="AC40" s="92" t="s">
        <v>309</v>
      </c>
      <c r="AD40" s="93" t="s">
        <v>57</v>
      </c>
      <c r="AE40" s="94" t="str">
        <f>IF(OR(AD40="Preventivo",AD40="Preventivo - Detectivo"),"Probabilidad",IF(OR(AD40="Detectivo - Correctivo",AD40="Correctivo"),"Impacto",0))</f>
        <v>Probabilidad</v>
      </c>
      <c r="AF40" s="93" t="s">
        <v>61</v>
      </c>
      <c r="AG40" s="93" t="s">
        <v>65</v>
      </c>
      <c r="AH40" s="93" t="s">
        <v>66</v>
      </c>
      <c r="AI40" s="93" t="s">
        <v>72</v>
      </c>
      <c r="AJ40" s="93" t="s">
        <v>74</v>
      </c>
      <c r="AK40" s="93" t="s">
        <v>77</v>
      </c>
      <c r="AL40" s="95">
        <f>IFERROR(VLOOKUP(AF40,Criterios!$M$3:$N$6,2,FALSE),0) + IFERROR(VLOOKUP(AG40,Criterios!$O$3:$P$6,2,FALSE),0) + IFERROR(VLOOKUP(AH40,Criterios!$Q$3:$R$7,2,FALSE),0) + IFERROR(VLOOKUP(AI40,Criterios!$S$3:$T$6,2,FALSE),0) + IFERROR(VLOOKUP(AJ40,Criterios!$U$3:$V$5,2,FALSE),0) + IFERROR(VLOOKUP(AK40,Criterios!$W$3:$X$8,2,FALSE),0)</f>
        <v>66</v>
      </c>
      <c r="AM40" s="96" t="str">
        <f>IF(AND(AL40&gt;=Criterios!$AB$8,AL40&lt;Criterios!$AA$8),"Pobre",IF(AND(AL40&gt;=Criterios!$AB$7,AL40&lt;Criterios!$AA$7),"Insatisfactorio",IF(AND(AL40&gt;=Criterios!$AB$6,AL40&lt;Criterios!$AA$6),"Regular",IF(AND(AL40&gt;=Criterios!$AB$5,AL40&lt;Criterios!$AA$5),"Bueno",IF(AND(AL40&gt;=Criterios!$AB$4,AL40&lt;=Criterios!$AA$4),"Excelente",MID(Criterios!$Y$3,1,1))))))</f>
        <v>Bueno</v>
      </c>
      <c r="AN40" s="278">
        <f>(IFERROR(AVERAGEIFS(AL40:AL45,AE40:AE45,"Impacto"),0))/100</f>
        <v>0</v>
      </c>
      <c r="AO40" s="280">
        <f>(IFERROR(AVERAGEIFS(AL40:AL45,AE40:AE45,"Probabilidad"),0))/100</f>
        <v>0.66</v>
      </c>
      <c r="AP40" s="282" t="str">
        <f>IF(AN40=0,MID(S40,1,15),IF(T40 - AN40*T40&lt;1,VLOOKUP(1,Criterios!$D$4:$E$8,2,FALSE),IF(ROUND(T40 -( T40*AN40),0)=0,VLOOKUP(1,Criterios!$D$4:$E$8,2,FALSE),VLOOKUP(ROUND(T40 -( T40*AN40),0),Criterios!$D$4:$E$8,2,FALSE))))</f>
        <v>Mayor</v>
      </c>
      <c r="AQ40" s="273">
        <f>(IFERROR(VLOOKUP(AP40,Criterios!$E$3:$F$8,2,FALSE),0))</f>
        <v>4</v>
      </c>
      <c r="AR40" s="273" t="str">
        <f>IF(AO40=0,MID(U40,1,15),IF(V40 - AO40*V40&lt;1,VLOOKUP(1,Criterios!$G$4:$H$8,2,FALSE),IF(ROUND(V40 -(V40*AO40),0)=0,VLOOKUP(1,Criterios!$G$4:$H$8,2,FALSE),VLOOKUP(ROUND(V40 -( V40*AO40),0),Criterios!$G$4:$H$8,2,FALSE))))</f>
        <v>Raro</v>
      </c>
      <c r="AS40" s="273">
        <f>(IFERROR(VLOOKUP(AR40,Criterios!$H$3:$I$8,2,FALSE),0))</f>
        <v>1</v>
      </c>
      <c r="AT40" s="273">
        <f>(IFERROR(VLOOKUP(AP40,Criterios!$E$3:$F$8,2,FALSE),0)) * (IFERROR(VLOOKUP(AR40,Criterios!$H$3:$I$8,2,FALSE),0))</f>
        <v>4</v>
      </c>
      <c r="AU40" s="284" t="str">
        <f>IFERROR(INDEX(Colorimetría!$D$4:$H$8,MATCH(AS40,Colorimetría!$C$4:$C$8,0),MATCH(AQ40,Colorimetría!$D$3:$H$3,0)),0)</f>
        <v>Alto</v>
      </c>
      <c r="AV40" s="88" t="s">
        <v>169</v>
      </c>
      <c r="AW40" s="97" t="str">
        <f>IF(AND(T40=1,V40=5),IF(AND(AQ40=1,AS40=5),"RiRr","Ri"),IF(AND(AQ40=1,AS40=5),"Rr",""))</f>
        <v/>
      </c>
      <c r="AX40" s="97" t="str">
        <f>IF(AND(T40=2,V40=5),IF(AND(AQ40=2,AS40=5),"RiRr","Ri"),IF(AND(AQ40=2,AS40=5),"Rr",""))</f>
        <v/>
      </c>
      <c r="AY40" s="98" t="str">
        <f>IF(AND(T40=3,V40=5),IF(AND(AQ40=3,AS40=5),"RiRr","Ri"),IF(AND(AQ40=3,AS40=5),"Rr",""))</f>
        <v/>
      </c>
      <c r="AZ40" s="98" t="str">
        <f>IF(AND(T40=4,V40=5),IF(AND(AQ40=4,AS40=5),"RiRr","Ri"),IF(AND(AQ40=4,AS40=5),"Rr",""))</f>
        <v/>
      </c>
      <c r="BA40" s="98" t="str">
        <f>IF(AND(T40=5,V40=5),IF(AND(AQ40=5,AS40=5),"RiRr","Ri"),IF(AND(AQ40=5,AS40=5),"Rr",""))</f>
        <v/>
      </c>
      <c r="BB40" s="100"/>
    </row>
    <row r="41" spans="1:54" x14ac:dyDescent="0.2">
      <c r="A41" s="287"/>
      <c r="B41" s="290"/>
      <c r="C41" s="298"/>
      <c r="D41" s="301"/>
      <c r="E41" s="301"/>
      <c r="F41" s="301"/>
      <c r="G41" s="301"/>
      <c r="H41" s="301"/>
      <c r="I41" s="304"/>
      <c r="J41" s="307"/>
      <c r="K41" s="307"/>
      <c r="L41" s="330"/>
      <c r="M41" s="263"/>
      <c r="N41" s="269"/>
      <c r="O41" s="327"/>
      <c r="P41" s="310"/>
      <c r="Q41" s="266"/>
      <c r="R41" s="260"/>
      <c r="S41" s="251"/>
      <c r="T41" s="254"/>
      <c r="U41" s="248"/>
      <c r="V41" s="254"/>
      <c r="W41" s="254"/>
      <c r="X41" s="254"/>
      <c r="Y41" s="276"/>
      <c r="Z41" s="91"/>
      <c r="AA41" s="92"/>
      <c r="AB41" s="92"/>
      <c r="AC41" s="92"/>
      <c r="AD41" s="93"/>
      <c r="AE41" s="94">
        <f>IF(OR(AD41="Preventivo",AD41="Preventivo - Detectivo"),"Probabilidad",IF(OR(AD41="Detectivo - Correctivo",AD41="Correctivo"),"Impacto",0))</f>
        <v>0</v>
      </c>
      <c r="AF41" s="93"/>
      <c r="AG41" s="93"/>
      <c r="AH41" s="93"/>
      <c r="AI41" s="93"/>
      <c r="AJ41" s="93"/>
      <c r="AK41" s="93"/>
      <c r="AL41" s="95">
        <f>IFERROR(VLOOKUP(AF41,Criterios!$M$3:$N$6,2,FALSE),0) + IFERROR(VLOOKUP(AG41,Criterios!$O$3:$P$6,2,FALSE),0) + IFERROR(VLOOKUP(AH41,Criterios!$Q$3:$R$7,2,FALSE),0) + IFERROR(VLOOKUP(AI41,Criterios!$S$3:$T$6,2,FALSE),0) + IFERROR(VLOOKUP(AJ41,Criterios!$U$3:$V$5,2,FALSE),0) + IFERROR(VLOOKUP(AK41,Criterios!$W$3:$X$8,2,FALSE),0)</f>
        <v>0</v>
      </c>
      <c r="AM41" s="96" t="str">
        <f>IF(AND(AL41&gt;=Criterios!$AB$8,AL41&lt;Criterios!$AA$8),"Pobre",IF(AND(AL41&gt;=Criterios!$AB$7,AL41&lt;Criterios!$AA$7),"Insatisfactorio",IF(AND(AL41&gt;=Criterios!$AB$6,AL41&lt;Criterios!$AA$6),"Regular",IF(AND(AL41&gt;=Criterios!$AB$5,AL41&lt;Criterios!$AA$5),"Bueno",IF(AND(AL41&gt;=Criterios!$AB$4,AL41&lt;=Criterios!$AA$4),"Excelente",MID(Criterios!$Y$3,1,1))))))</f>
        <v/>
      </c>
      <c r="AN41" s="278"/>
      <c r="AO41" s="280"/>
      <c r="AP41" s="282"/>
      <c r="AQ41" s="273"/>
      <c r="AR41" s="273"/>
      <c r="AS41" s="273"/>
      <c r="AT41" s="273"/>
      <c r="AU41" s="284"/>
      <c r="AV41" s="88" t="s">
        <v>122</v>
      </c>
      <c r="AW41" s="101" t="str">
        <f>IF(AND(T40=1,V40=4),IF(AND(AQ40=1,AS40=4),"RiRr","Ri"),IF(AND(AQ40=1,AS40=4),"Rr",""))</f>
        <v/>
      </c>
      <c r="AX41" s="102" t="str">
        <f>IF(AND(T40=2,V40=4),IF(AND(AQ40=2,AS40=4),"RiRr","Ri"),IF(AND(AQ40=2,AS40=4),"Rr",""))</f>
        <v/>
      </c>
      <c r="AY41" s="102" t="str">
        <f>IF(AND(T40=3,V40=4),IF(AND(AQ40=3,AS40=4),"RiRr","Ri"),IF(AND(AQ40=3,AS40=4),"Rr",""))</f>
        <v/>
      </c>
      <c r="AZ41" s="103" t="str">
        <f>IF(AND(T40=4,V40=4),IF(AND(AQ40=4,AS40=4),"RiRr","Ri"),IF(AND(AQ40=4,AS40=4),"Rr",""))</f>
        <v>Ri</v>
      </c>
      <c r="BA41" s="103" t="str">
        <f>IF(AND(T40=5,V40=4),IF(AND(AQ40=5,AS40=4),"RiRr","Ri"),IF(AND(AQ40=5,AS40=4),"Rr",""))</f>
        <v/>
      </c>
      <c r="BB41" s="105"/>
    </row>
    <row r="42" spans="1:54" x14ac:dyDescent="0.2">
      <c r="A42" s="287"/>
      <c r="B42" s="290"/>
      <c r="C42" s="298"/>
      <c r="D42" s="301"/>
      <c r="E42" s="301"/>
      <c r="F42" s="301"/>
      <c r="G42" s="301"/>
      <c r="H42" s="301"/>
      <c r="I42" s="304"/>
      <c r="J42" s="307"/>
      <c r="K42" s="307"/>
      <c r="L42" s="330"/>
      <c r="M42" s="263"/>
      <c r="N42" s="269"/>
      <c r="O42" s="327"/>
      <c r="P42" s="310"/>
      <c r="Q42" s="266"/>
      <c r="R42" s="260"/>
      <c r="S42" s="251"/>
      <c r="T42" s="254"/>
      <c r="U42" s="248"/>
      <c r="V42" s="254"/>
      <c r="W42" s="254"/>
      <c r="X42" s="254"/>
      <c r="Y42" s="276"/>
      <c r="Z42" s="91"/>
      <c r="AA42" s="92"/>
      <c r="AB42" s="92"/>
      <c r="AC42" s="92"/>
      <c r="AD42" s="93"/>
      <c r="AE42" s="94">
        <f>IF(OR(AD42="Preventivo",AD42="Preventivo - Detectivo"),"Probabilidad",IF(OR(AD42="Detectivo - Correctivo",AD42="Correctivo"),"Impacto",0))</f>
        <v>0</v>
      </c>
      <c r="AF42" s="93"/>
      <c r="AG42" s="93"/>
      <c r="AH42" s="93"/>
      <c r="AI42" s="93"/>
      <c r="AJ42" s="93"/>
      <c r="AK42" s="93"/>
      <c r="AL42" s="95">
        <f>IFERROR(VLOOKUP(AF42,Criterios!$M$3:$N$6,2,FALSE),0) + IFERROR(VLOOKUP(AG42,Criterios!$O$3:$P$6,2,FALSE),0) + IFERROR(VLOOKUP(AH42,Criterios!$Q$3:$R$7,2,FALSE),0) + IFERROR(VLOOKUP(AI42,Criterios!$S$3:$T$6,2,FALSE),0) + IFERROR(VLOOKUP(AJ42,Criterios!$U$3:$V$5,2,FALSE),0) + IFERROR(VLOOKUP(AK42,Criterios!$W$3:$X$8,2,FALSE),0)</f>
        <v>0</v>
      </c>
      <c r="AM42" s="96" t="str">
        <f>IF(AND(AL42&gt;=Criterios!$AB$8,AL42&lt;Criterios!$AA$8),"Pobre",IF(AND(AL42&gt;=Criterios!$AB$7,AL42&lt;Criterios!$AA$7),"Insatisfactorio",IF(AND(AL42&gt;=Criterios!$AB$6,AL42&lt;Criterios!$AA$6),"Regular",IF(AND(AL42&gt;=Criterios!$AB$5,AL42&lt;Criterios!$AA$5),"Bueno",IF(AND(AL42&gt;=Criterios!$AB$4,AL42&lt;=Criterios!$AA$4),"Excelente",MID(Criterios!$Y$3,1,1))))))</f>
        <v/>
      </c>
      <c r="AN42" s="278"/>
      <c r="AO42" s="280"/>
      <c r="AP42" s="282"/>
      <c r="AQ42" s="273"/>
      <c r="AR42" s="273"/>
      <c r="AS42" s="273"/>
      <c r="AT42" s="273"/>
      <c r="AU42" s="284"/>
      <c r="AV42" s="88" t="s">
        <v>125</v>
      </c>
      <c r="AW42" s="106" t="str">
        <f>IF(AND(T40=1,V40=3),IF(AND(AQ40=1,AS40=3),"RiRr","Ri"),IF(AND(AQ40=1,AS40=3),"Rr",""))</f>
        <v/>
      </c>
      <c r="AX42" s="101" t="str">
        <f>IF(AND(T40=2,V40=3),IF(AND(AQ40=2,AS40=3),"RiRr","Ri"),IF(AND(AQ40=2,AS40=3),"Rr",""))</f>
        <v/>
      </c>
      <c r="AY42" s="102" t="str">
        <f>IF(AND(T40=3,V40=3),IF(AND(AQ40=3,AS40=3),"RiRr","Ri"),IF(AND(AQ40=3,AS40=3),"Rr",""))</f>
        <v/>
      </c>
      <c r="AZ42" s="103" t="str">
        <f>IF(AND(T40=4,V40=3),IF(AND(AQ40=4,AS40=3),"RiRr","Ri"),IF(AND(AQ40=4,AS40=3),"Rr",""))</f>
        <v/>
      </c>
      <c r="BA42" s="103" t="str">
        <f>IF(AND(T40=5,V40=3),IF(AND(AQ40=5,AS40=3),"RiRr","Ri"),IF(AND(AQ40=5,AS40=3),"Rr",""))</f>
        <v/>
      </c>
      <c r="BB42" s="105"/>
    </row>
    <row r="43" spans="1:54" x14ac:dyDescent="0.2">
      <c r="A43" s="287"/>
      <c r="B43" s="290"/>
      <c r="C43" s="298"/>
      <c r="D43" s="301"/>
      <c r="E43" s="301"/>
      <c r="F43" s="301"/>
      <c r="G43" s="301"/>
      <c r="H43" s="301"/>
      <c r="I43" s="304"/>
      <c r="J43" s="307"/>
      <c r="K43" s="307"/>
      <c r="L43" s="330"/>
      <c r="M43" s="263"/>
      <c r="N43" s="269"/>
      <c r="O43" s="327"/>
      <c r="P43" s="310"/>
      <c r="Q43" s="266"/>
      <c r="R43" s="260"/>
      <c r="S43" s="251"/>
      <c r="T43" s="254"/>
      <c r="U43" s="248"/>
      <c r="V43" s="254"/>
      <c r="W43" s="254"/>
      <c r="X43" s="254"/>
      <c r="Y43" s="276"/>
      <c r="Z43" s="91"/>
      <c r="AA43" s="92"/>
      <c r="AB43" s="92"/>
      <c r="AC43" s="92"/>
      <c r="AD43" s="93"/>
      <c r="AE43" s="94">
        <f t="shared" ref="AE43:AE45" si="4">IF(OR(AD43="Preventivo",AD43="Preventivo - Detectivo"),"Probabilidad",IF(OR(AD43="Detectivo - Correctivo",AD43="Correctivo"),"Impacto",0))</f>
        <v>0</v>
      </c>
      <c r="AF43" s="93"/>
      <c r="AG43" s="93"/>
      <c r="AH43" s="93"/>
      <c r="AI43" s="93"/>
      <c r="AJ43" s="93"/>
      <c r="AK43" s="93"/>
      <c r="AL43" s="94">
        <f>IFERROR(VLOOKUP(AF43,Criterios!$M$3:$N$6,2,FALSE),0) + IFERROR(VLOOKUP(AG43,Criterios!$O$3:$P$6,2,FALSE),0) + IFERROR(VLOOKUP(AH43,Criterios!$Q$3:$R$7,2,FALSE),0) + IFERROR(VLOOKUP(AI43,Criterios!$S$3:$T$6,2,FALSE),0) + IFERROR(VLOOKUP(AJ43,Criterios!$U$3:$V$5,2,FALSE),0) + IFERROR(VLOOKUP(AK43,Criterios!$W$3:$X$8,2,FALSE),0)</f>
        <v>0</v>
      </c>
      <c r="AM43" s="96" t="str">
        <f>IF(AND(AL43&gt;=Criterios!$AB$8,AL43&lt;Criterios!$AA$8),"Pobre",IF(AND(AL43&gt;=Criterios!$AB$7,AL43&lt;Criterios!$AA$7),"Insatisfactorio",IF(AND(AL43&gt;=Criterios!$AB$6,AL43&lt;Criterios!$AA$6),"Regular",IF(AND(AL43&gt;=Criterios!$AB$5,AL43&lt;Criterios!$AA$5),"Bueno",IF(AND(AL43&gt;=Criterios!$AB$4,AL43&lt;=Criterios!$AA$4),"Excelente",MID(Criterios!$Y$3,1,1))))))</f>
        <v/>
      </c>
      <c r="AN43" s="278"/>
      <c r="AO43" s="280"/>
      <c r="AP43" s="282"/>
      <c r="AQ43" s="273"/>
      <c r="AR43" s="273"/>
      <c r="AS43" s="273"/>
      <c r="AT43" s="273"/>
      <c r="AU43" s="284"/>
      <c r="AV43" s="88" t="s">
        <v>170</v>
      </c>
      <c r="AW43" s="106" t="str">
        <f>IF(AND(T40=1,V40=2),IF(AND(AQ40=1,AS40=2),"RiRr","Ri"),IF(AND(AQ40=1,AS40=2),"Rr",""))</f>
        <v/>
      </c>
      <c r="AX43" s="106" t="str">
        <f>IF(AND(T40=2,V40=2),IF(AND(AQ40=2,AS40=2),"RiRr","Ri"),IF(AND(AQ40=2,AS40=2),"Rr",""))</f>
        <v/>
      </c>
      <c r="AY43" s="101" t="str">
        <f>IF(AND(T40=3,V40=2),IF(AND(AQ40=3,AS40=2),"RiRr","Ri"),IF(AND(AQ40=3,AS40=2),"Rr",""))</f>
        <v/>
      </c>
      <c r="AZ43" s="102" t="str">
        <f>IF(AND(T40=4,V40=2),IF(AND(AQ40=4,AS40=2),"RiRr","Ri"),IF(AND(AQ40=4,AS40=2),"Rr",""))</f>
        <v/>
      </c>
      <c r="BA43" s="103" t="str">
        <f>IF(AND(T40=5,V40=2),IF(AND(AQ40=5,AS40=2),"RiRr","Ri"),IF(AND(AQ40=5,AS40=2),"Rr",""))</f>
        <v/>
      </c>
      <c r="BB43" s="105"/>
    </row>
    <row r="44" spans="1:54" x14ac:dyDescent="0.2">
      <c r="A44" s="287"/>
      <c r="B44" s="290"/>
      <c r="C44" s="298"/>
      <c r="D44" s="301"/>
      <c r="E44" s="301"/>
      <c r="F44" s="301"/>
      <c r="G44" s="301"/>
      <c r="H44" s="301"/>
      <c r="I44" s="304"/>
      <c r="J44" s="307"/>
      <c r="K44" s="307"/>
      <c r="L44" s="330"/>
      <c r="M44" s="263"/>
      <c r="N44" s="269"/>
      <c r="O44" s="327"/>
      <c r="P44" s="310"/>
      <c r="Q44" s="266"/>
      <c r="R44" s="260"/>
      <c r="S44" s="251"/>
      <c r="T44" s="254"/>
      <c r="U44" s="248"/>
      <c r="V44" s="254"/>
      <c r="W44" s="254"/>
      <c r="X44" s="254"/>
      <c r="Y44" s="276"/>
      <c r="Z44" s="91"/>
      <c r="AA44" s="92"/>
      <c r="AB44" s="92"/>
      <c r="AC44" s="92"/>
      <c r="AD44" s="93"/>
      <c r="AE44" s="94">
        <f t="shared" si="4"/>
        <v>0</v>
      </c>
      <c r="AF44" s="93"/>
      <c r="AG44" s="93"/>
      <c r="AH44" s="93"/>
      <c r="AI44" s="93"/>
      <c r="AJ44" s="93"/>
      <c r="AK44" s="93"/>
      <c r="AL44" s="94">
        <f>IFERROR(VLOOKUP(AF44,Criterios!$M$3:$N$6,2,FALSE),0) + IFERROR(VLOOKUP(AG44,Criterios!$O$3:$P$6,2,FALSE),0) + IFERROR(VLOOKUP(AH44,Criterios!$Q$3:$R$7,2,FALSE),0) + IFERROR(VLOOKUP(AI44,Criterios!$S$3:$T$6,2,FALSE),0) + IFERROR(VLOOKUP(AJ44,Criterios!$U$3:$V$5,2,FALSE),0) + IFERROR(VLOOKUP(AK44,Criterios!$W$3:$X$8,2,FALSE),0)</f>
        <v>0</v>
      </c>
      <c r="AM44" s="96" t="str">
        <f>IF(AND(AL44&gt;=Criterios!$AB$8,AL44&lt;Criterios!$AA$8),"Pobre",IF(AND(AL44&gt;=Criterios!$AB$7,AL44&lt;Criterios!$AA$7),"Insatisfactorio",IF(AND(AL44&gt;=Criterios!$AB$6,AL44&lt;Criterios!$AA$6),"Regular",IF(AND(AL44&gt;=Criterios!$AB$5,AL44&lt;Criterios!$AA$5),"Bueno",IF(AND(AL44&gt;=Criterios!$AB$4,AL44&lt;=Criterios!$AA$4),"Excelente",MID(Criterios!$Y$3,1,1))))))</f>
        <v/>
      </c>
      <c r="AN44" s="278"/>
      <c r="AO44" s="280"/>
      <c r="AP44" s="282"/>
      <c r="AQ44" s="273"/>
      <c r="AR44" s="273"/>
      <c r="AS44" s="273"/>
      <c r="AT44" s="273"/>
      <c r="AU44" s="284"/>
      <c r="AV44" s="88" t="s">
        <v>752</v>
      </c>
      <c r="AW44" s="106" t="str">
        <f>IF(AND(T40=1,V40=1),IF(AND(AQ40=1,AS40=1),"RiRr","Ri"),IF(AND(AQ40=1,AS40=1),"Rr",""))</f>
        <v/>
      </c>
      <c r="AX44" s="106" t="str">
        <f>IF(AND(T40=2,V40=1),IF(AND(AQ40=2,AS40=1),"RiRr","Ri"),IF(AND(AQ40=2,AS40=1),"Rr",""))</f>
        <v/>
      </c>
      <c r="AY44" s="101" t="str">
        <f>IF(AND(T40=3,V40=1),IF(AND(AQ40=3,AS40=1),"RiRr","Ri"),IF(AND(AQ40=3,AS40=1),"Rr",""))</f>
        <v/>
      </c>
      <c r="AZ44" s="102" t="str">
        <f>IF(AND(T40=4,V40=1),IF(AND(AQ40=4,AS40=1),"RiRr","Ri"),IF(AND(AQ40=4,AS40=1),"Rr",""))</f>
        <v>Rr</v>
      </c>
      <c r="BA44" s="102" t="str">
        <f>IF(AND(T40=5,V40=1),IF(AND(AQ40=5,AS40=1),"RiRr","Ri"),IF(AND(AQ40=5,AS40=1),"Rr",""))</f>
        <v/>
      </c>
      <c r="BB44" s="105"/>
    </row>
    <row r="45" spans="1:54" ht="15.75" customHeight="1" thickBot="1" x14ac:dyDescent="0.25">
      <c r="A45" s="288"/>
      <c r="B45" s="291"/>
      <c r="C45" s="299"/>
      <c r="D45" s="302"/>
      <c r="E45" s="302"/>
      <c r="F45" s="302"/>
      <c r="G45" s="302"/>
      <c r="H45" s="302"/>
      <c r="I45" s="305"/>
      <c r="J45" s="308"/>
      <c r="K45" s="308"/>
      <c r="L45" s="331"/>
      <c r="M45" s="264"/>
      <c r="N45" s="270"/>
      <c r="O45" s="328"/>
      <c r="P45" s="311"/>
      <c r="Q45" s="267"/>
      <c r="R45" s="261"/>
      <c r="S45" s="252"/>
      <c r="T45" s="255"/>
      <c r="U45" s="249"/>
      <c r="V45" s="255"/>
      <c r="W45" s="255"/>
      <c r="X45" s="255"/>
      <c r="Y45" s="277"/>
      <c r="Z45" s="108"/>
      <c r="AA45" s="109"/>
      <c r="AB45" s="109"/>
      <c r="AC45" s="109"/>
      <c r="AD45" s="110"/>
      <c r="AE45" s="111">
        <f t="shared" si="4"/>
        <v>0</v>
      </c>
      <c r="AF45" s="110"/>
      <c r="AG45" s="110"/>
      <c r="AH45" s="110"/>
      <c r="AI45" s="110"/>
      <c r="AJ45" s="110"/>
      <c r="AK45" s="110"/>
      <c r="AL45" s="111">
        <f>IFERROR(VLOOKUP(AF45,Criterios!$M$3:$N$6,2,FALSE),0) + IFERROR(VLOOKUP(AG45,Criterios!$O$3:$P$6,2,FALSE),0) + IFERROR(VLOOKUP(AH45,Criterios!$Q$3:$R$7,2,FALSE),0) + IFERROR(VLOOKUP(AI45,Criterios!$S$3:$T$6,2,FALSE),0) + IFERROR(VLOOKUP(AJ45,Criterios!$U$3:$V$5,2,FALSE),0) + IFERROR(VLOOKUP(AK45,Criterios!$W$3:$X$8,2,FALSE),0)</f>
        <v>0</v>
      </c>
      <c r="AM45" s="112" t="str">
        <f>IF(AND(AL45&gt;=Criterios!$AB$8,AL45&lt;Criterios!$AA$8),"Pobre",IF(AND(AL45&gt;=Criterios!$AB$7,AL45&lt;Criterios!$AA$7),"Insatisfactorio",IF(AND(AL45&gt;=Criterios!$AB$6,AL45&lt;Criterios!$AA$6),"Regular",IF(AND(AL45&gt;=Criterios!$AB$5,AL45&lt;Criterios!$AA$5),"Bueno",IF(AND(AL45&gt;=Criterios!$AB$4,AL45&lt;=Criterios!$AA$4),"Excelente",MID(Criterios!$Y$3,1,1))))))</f>
        <v/>
      </c>
      <c r="AN45" s="279"/>
      <c r="AO45" s="281"/>
      <c r="AP45" s="283"/>
      <c r="AQ45" s="274"/>
      <c r="AR45" s="274"/>
      <c r="AS45" s="274"/>
      <c r="AT45" s="274"/>
      <c r="AU45" s="285"/>
      <c r="AW45" s="88" t="s">
        <v>123</v>
      </c>
      <c r="AX45" s="88" t="s">
        <v>124</v>
      </c>
      <c r="AY45" s="88" t="s">
        <v>125</v>
      </c>
      <c r="AZ45" s="88" t="s">
        <v>126</v>
      </c>
      <c r="BA45" s="88" t="s">
        <v>127</v>
      </c>
      <c r="BB45" s="113"/>
    </row>
    <row r="46" spans="1:54" ht="15.75" customHeight="1" thickTop="1" x14ac:dyDescent="0.2">
      <c r="A46" s="286" t="s">
        <v>299</v>
      </c>
      <c r="B46" s="339" t="s">
        <v>548</v>
      </c>
      <c r="C46" s="340" t="s">
        <v>495</v>
      </c>
      <c r="D46" s="300" t="s">
        <v>80</v>
      </c>
      <c r="E46" s="300" t="s">
        <v>174</v>
      </c>
      <c r="F46" s="300" t="s">
        <v>183</v>
      </c>
      <c r="G46" s="300" t="s">
        <v>202</v>
      </c>
      <c r="H46" s="344" t="s">
        <v>303</v>
      </c>
      <c r="I46" s="303" t="s">
        <v>73</v>
      </c>
      <c r="J46" s="306" t="s">
        <v>73</v>
      </c>
      <c r="K46" s="306" t="s">
        <v>73</v>
      </c>
      <c r="L46" s="329" t="s">
        <v>74</v>
      </c>
      <c r="M46" s="262"/>
      <c r="N46" s="268" t="s">
        <v>304</v>
      </c>
      <c r="O46" s="326" t="s">
        <v>316</v>
      </c>
      <c r="P46" s="343" t="s">
        <v>544</v>
      </c>
      <c r="Q46" s="345" t="s">
        <v>306</v>
      </c>
      <c r="R46" s="259" t="s">
        <v>307</v>
      </c>
      <c r="S46" s="250" t="s">
        <v>47</v>
      </c>
      <c r="T46" s="253">
        <f>(IFERROR(VLOOKUP(S46,Criterios!$E$3:$F$8,2,FALSE),0))</f>
        <v>4</v>
      </c>
      <c r="U46" s="247" t="s">
        <v>48</v>
      </c>
      <c r="V46" s="253">
        <f>(IFERROR(VLOOKUP(U46,Criterios!$H$3:$I$8,2,FALSE),0))</f>
        <v>4</v>
      </c>
      <c r="W46" s="253">
        <f>(IFERROR(VLOOKUP(S46,Criterios!$E$3:$F$8,2,FALSE),0)) * (IFERROR(VLOOKUP(U46,Criterios!$H$3:$I$8,2,FALSE),0))</f>
        <v>16</v>
      </c>
      <c r="X46" s="253" t="str">
        <f>IFERROR(INDEX(Colorimetría!$D$4:$H$8,MATCH(V46,Colorimetría!$C$4:$C$8,0),MATCH(T46,Colorimetría!$D$3:$H$3,0)),0)</f>
        <v>Extremo</v>
      </c>
      <c r="Y46" s="341" t="s">
        <v>543</v>
      </c>
      <c r="Z46" s="91"/>
      <c r="AA46" s="92"/>
      <c r="AB46" s="92"/>
      <c r="AC46" s="92"/>
      <c r="AD46" s="93"/>
      <c r="AE46" s="94">
        <f>IF(OR(AD46="Preventivo",AD46="Preventivo - Detectivo"),"Probabilidad",IF(OR(AD46="Detectivo - Correctivo",AD46="Correctivo"),"Impacto",0))</f>
        <v>0</v>
      </c>
      <c r="AF46" s="93"/>
      <c r="AG46" s="93"/>
      <c r="AH46" s="93"/>
      <c r="AI46" s="93"/>
      <c r="AJ46" s="93"/>
      <c r="AK46" s="93"/>
      <c r="AL46" s="95">
        <f>IFERROR(VLOOKUP(AF46,Criterios!$M$3:$N$6,2,FALSE),0) + IFERROR(VLOOKUP(AG46,Criterios!$O$3:$P$6,2,FALSE),0) + IFERROR(VLOOKUP(AH46,Criterios!$Q$3:$R$7,2,FALSE),0) + IFERROR(VLOOKUP(AI46,Criterios!$S$3:$T$6,2,FALSE),0) + IFERROR(VLOOKUP(AJ46,Criterios!$U$3:$V$5,2,FALSE),0) + IFERROR(VLOOKUP(AK46,Criterios!$W$3:$X$8,2,FALSE),0)</f>
        <v>0</v>
      </c>
      <c r="AM46" s="96" t="str">
        <f>IF(AND(AL46&gt;=Criterios!$AB$8,AL46&lt;Criterios!$AA$8),"Pobre",IF(AND(AL46&gt;=Criterios!$AB$7,AL46&lt;Criterios!$AA$7),"Insatisfactorio",IF(AND(AL46&gt;=Criterios!$AB$6,AL46&lt;Criterios!$AA$6),"Regular",IF(AND(AL46&gt;=Criterios!$AB$5,AL46&lt;Criterios!$AA$5),"Bueno",IF(AND(AL46&gt;=Criterios!$AB$4,AL46&lt;=Criterios!$AA$4),"Excelente",MID(Criterios!$Y$3,1,1))))))</f>
        <v/>
      </c>
      <c r="AN46" s="278">
        <f>(IFERROR(AVERAGEIFS(AL46:AL51,AE46:AE51,"Impacto"),0))/100</f>
        <v>0</v>
      </c>
      <c r="AO46" s="280">
        <f>(IFERROR(AVERAGEIFS(AL46:AL51,AE46:AE51,"Probabilidad"),0))/100</f>
        <v>0</v>
      </c>
      <c r="AP46" s="282" t="str">
        <f>IF(AN46=0,MID(S46,1,15),IF(T46 - AN46*T46&lt;1,VLOOKUP(1,Criterios!$D$4:$E$8,2,FALSE),IF(ROUND(T46 -( T46*AN46),0)=0,VLOOKUP(1,Criterios!$D$4:$E$8,2,FALSE),VLOOKUP(ROUND(T46 -( T46*AN46),0),Criterios!$D$4:$E$8,2,FALSE))))</f>
        <v>Mayor</v>
      </c>
      <c r="AQ46" s="273">
        <f>(IFERROR(VLOOKUP(AP46,Criterios!$E$3:$F$8,2,FALSE),0))</f>
        <v>4</v>
      </c>
      <c r="AR46" s="273" t="str">
        <f>IF(AO46=0,MID(U46,1,15),IF(V46 - AO46*V46&lt;1,VLOOKUP(1,Criterios!$G$4:$H$8,2,FALSE),IF(ROUND(V46 -(V46*AO46),0)=0,VLOOKUP(1,Criterios!$G$4:$H$8,2,FALSE),VLOOKUP(ROUND(V46 -( V46*AO46),0),Criterios!$G$4:$H$8,2,FALSE))))</f>
        <v>Moderado</v>
      </c>
      <c r="AS46" s="273">
        <f>(IFERROR(VLOOKUP(AR46,Criterios!$H$3:$I$8,2,FALSE),0))</f>
        <v>4</v>
      </c>
      <c r="AT46" s="273">
        <f>(IFERROR(VLOOKUP(AP46,Criterios!$E$3:$F$8,2,FALSE),0)) * (IFERROR(VLOOKUP(AR46,Criterios!$H$3:$I$8,2,FALSE),0))</f>
        <v>16</v>
      </c>
      <c r="AU46" s="284" t="str">
        <f>IFERROR(INDEX(Colorimetría!$D$4:$H$8,MATCH(AS46,Colorimetría!$C$4:$C$8,0),MATCH(AQ46,Colorimetría!$D$3:$H$3,0)),0)</f>
        <v>Extremo</v>
      </c>
      <c r="AV46" s="88" t="s">
        <v>169</v>
      </c>
      <c r="AW46" s="97" t="str">
        <f>IF(AND(T46=1,V46=5),IF(AND(AQ46=1,AS46=5),"RiRr","Ri"),IF(AND(AQ46=1,AS46=5),"Rr",""))</f>
        <v/>
      </c>
      <c r="AX46" s="97" t="str">
        <f>IF(AND(T46=2,V46=5),IF(AND(AQ46=2,AS46=5),"RiRr","Ri"),IF(AND(AQ46=2,AS46=5),"Rr",""))</f>
        <v/>
      </c>
      <c r="AY46" s="98" t="str">
        <f>IF(AND(T46=3,V46=5),IF(AND(AQ46=3,AS46=5),"RiRr","Ri"),IF(AND(AQ46=3,AS46=5),"Rr",""))</f>
        <v/>
      </c>
      <c r="AZ46" s="98" t="str">
        <f>IF(AND(T46=4,V46=5),IF(AND(AQ46=4,AS46=5),"RiRr","Ri"),IF(AND(AQ46=4,AS46=5),"Rr",""))</f>
        <v/>
      </c>
      <c r="BA46" s="98" t="str">
        <f>IF(AND(T46=5,V46=5),IF(AND(AQ46=5,AS46=5),"RiRr","Ri"),IF(AND(AQ46=5,AS46=5),"Rr",""))</f>
        <v/>
      </c>
      <c r="BB46" s="100"/>
    </row>
    <row r="47" spans="1:54" x14ac:dyDescent="0.2">
      <c r="A47" s="287"/>
      <c r="B47" s="290"/>
      <c r="C47" s="298"/>
      <c r="D47" s="301"/>
      <c r="E47" s="301"/>
      <c r="F47" s="301"/>
      <c r="G47" s="301"/>
      <c r="H47" s="301"/>
      <c r="I47" s="304"/>
      <c r="J47" s="307"/>
      <c r="K47" s="307"/>
      <c r="L47" s="330"/>
      <c r="M47" s="263"/>
      <c r="N47" s="269"/>
      <c r="O47" s="327"/>
      <c r="P47" s="310"/>
      <c r="Q47" s="266"/>
      <c r="R47" s="260"/>
      <c r="S47" s="251"/>
      <c r="T47" s="254"/>
      <c r="U47" s="248"/>
      <c r="V47" s="254"/>
      <c r="W47" s="254"/>
      <c r="X47" s="254"/>
      <c r="Y47" s="276"/>
      <c r="Z47" s="91"/>
      <c r="AA47" s="92"/>
      <c r="AB47" s="92"/>
      <c r="AC47" s="92"/>
      <c r="AD47" s="93"/>
      <c r="AE47" s="94">
        <f>IF(OR(AD47="Preventivo",AD47="Preventivo - Detectivo"),"Probabilidad",IF(OR(AD47="Detectivo - Correctivo",AD47="Correctivo"),"Impacto",0))</f>
        <v>0</v>
      </c>
      <c r="AF47" s="93"/>
      <c r="AG47" s="93"/>
      <c r="AH47" s="93"/>
      <c r="AI47" s="93"/>
      <c r="AJ47" s="93"/>
      <c r="AK47" s="93"/>
      <c r="AL47" s="95">
        <f>IFERROR(VLOOKUP(AF47,Criterios!$M$3:$N$6,2,FALSE),0) + IFERROR(VLOOKUP(AG47,Criterios!$O$3:$P$6,2,FALSE),0) + IFERROR(VLOOKUP(AH47,Criterios!$Q$3:$R$7,2,FALSE),0) + IFERROR(VLOOKUP(AI47,Criterios!$S$3:$T$6,2,FALSE),0) + IFERROR(VLOOKUP(AJ47,Criterios!$U$3:$V$5,2,FALSE),0) + IFERROR(VLOOKUP(AK47,Criterios!$W$3:$X$8,2,FALSE),0)</f>
        <v>0</v>
      </c>
      <c r="AM47" s="96" t="str">
        <f>IF(AND(AL47&gt;=Criterios!$AB$8,AL47&lt;Criterios!$AA$8),"Pobre",IF(AND(AL47&gt;=Criterios!$AB$7,AL47&lt;Criterios!$AA$7),"Insatisfactorio",IF(AND(AL47&gt;=Criterios!$AB$6,AL47&lt;Criterios!$AA$6),"Regular",IF(AND(AL47&gt;=Criterios!$AB$5,AL47&lt;Criterios!$AA$5),"Bueno",IF(AND(AL47&gt;=Criterios!$AB$4,AL47&lt;=Criterios!$AA$4),"Excelente",MID(Criterios!$Y$3,1,1))))))</f>
        <v/>
      </c>
      <c r="AN47" s="278"/>
      <c r="AO47" s="280"/>
      <c r="AP47" s="282"/>
      <c r="AQ47" s="273"/>
      <c r="AR47" s="273"/>
      <c r="AS47" s="273"/>
      <c r="AT47" s="273"/>
      <c r="AU47" s="284"/>
      <c r="AV47" s="88" t="s">
        <v>122</v>
      </c>
      <c r="AW47" s="101" t="str">
        <f>IF(AND(T46=1,V46=4),IF(AND(AQ46=1,AS46=4),"RiRr","Ri"),IF(AND(AQ46=1,AS46=4),"Rr",""))</f>
        <v/>
      </c>
      <c r="AX47" s="102" t="str">
        <f>IF(AND(T46=2,V46=4),IF(AND(AQ46=2,AS46=4),"RiRr","Ri"),IF(AND(AQ46=2,AS46=4),"Rr",""))</f>
        <v/>
      </c>
      <c r="AY47" s="102" t="str">
        <f>IF(AND(T46=3,V46=4),IF(AND(AQ46=3,AS46=4),"RiRr","Ri"),IF(AND(AQ46=3,AS46=4),"Rr",""))</f>
        <v/>
      </c>
      <c r="AZ47" s="103" t="str">
        <f>IF(AND(T46=4,V46=4),IF(AND(AQ46=4,AS46=4),"RiRr","Ri"),IF(AND(AQ46=4,AS46=4),"Rr",""))</f>
        <v>RiRr</v>
      </c>
      <c r="BA47" s="103" t="str">
        <f>IF(AND(T46=5,V46=4),IF(AND(AQ46=5,AS46=4),"RiRr","Ri"),IF(AND(AQ46=5,AS46=4),"Rr",""))</f>
        <v/>
      </c>
      <c r="BB47" s="105"/>
    </row>
    <row r="48" spans="1:54" x14ac:dyDescent="0.2">
      <c r="A48" s="287"/>
      <c r="B48" s="290"/>
      <c r="C48" s="298"/>
      <c r="D48" s="301"/>
      <c r="E48" s="301"/>
      <c r="F48" s="301"/>
      <c r="G48" s="301"/>
      <c r="H48" s="301"/>
      <c r="I48" s="304"/>
      <c r="J48" s="307"/>
      <c r="K48" s="307"/>
      <c r="L48" s="330"/>
      <c r="M48" s="263"/>
      <c r="N48" s="269"/>
      <c r="O48" s="327"/>
      <c r="P48" s="310"/>
      <c r="Q48" s="266"/>
      <c r="R48" s="260"/>
      <c r="S48" s="251"/>
      <c r="T48" s="254"/>
      <c r="U48" s="248"/>
      <c r="V48" s="254"/>
      <c r="W48" s="254"/>
      <c r="X48" s="254"/>
      <c r="Y48" s="276"/>
      <c r="Z48" s="91"/>
      <c r="AA48" s="92"/>
      <c r="AB48" s="92"/>
      <c r="AC48" s="92"/>
      <c r="AD48" s="93"/>
      <c r="AE48" s="94">
        <f t="shared" ref="AE48:AE51" si="5">IF(OR(AD48="Preventivo",AD48="Preventivo - Detectivo"),"Probabilidad",IF(OR(AD48="Detectivo - Correctivo",AD48="Correctivo"),"Impacto",0))</f>
        <v>0</v>
      </c>
      <c r="AF48" s="93"/>
      <c r="AG48" s="93"/>
      <c r="AH48" s="93"/>
      <c r="AI48" s="93"/>
      <c r="AJ48" s="93"/>
      <c r="AK48" s="93"/>
      <c r="AL48" s="95">
        <f>IFERROR(VLOOKUP(AF48,Criterios!$M$3:$N$6,2,FALSE),0) + IFERROR(VLOOKUP(AG48,Criterios!$O$3:$P$6,2,FALSE),0) + IFERROR(VLOOKUP(AH48,Criterios!$Q$3:$R$7,2,FALSE),0) + IFERROR(VLOOKUP(AI48,Criterios!$S$3:$T$6,2,FALSE),0) + IFERROR(VLOOKUP(AJ48,Criterios!$U$3:$V$5,2,FALSE),0) + IFERROR(VLOOKUP(AK48,Criterios!$W$3:$X$8,2,FALSE),0)</f>
        <v>0</v>
      </c>
      <c r="AM48" s="96" t="str">
        <f>IF(AND(AL48&gt;=Criterios!$AB$8,AL48&lt;Criterios!$AA$8),"Pobre",IF(AND(AL48&gt;=Criterios!$AB$7,AL48&lt;Criterios!$AA$7),"Insatisfactorio",IF(AND(AL48&gt;=Criterios!$AB$6,AL48&lt;Criterios!$AA$6),"Regular",IF(AND(AL48&gt;=Criterios!$AB$5,AL48&lt;Criterios!$AA$5),"Bueno",IF(AND(AL48&gt;=Criterios!$AB$4,AL48&lt;=Criterios!$AA$4),"Excelente",MID(Criterios!$Y$3,1,1))))))</f>
        <v/>
      </c>
      <c r="AN48" s="278"/>
      <c r="AO48" s="280"/>
      <c r="AP48" s="282"/>
      <c r="AQ48" s="273"/>
      <c r="AR48" s="273"/>
      <c r="AS48" s="273"/>
      <c r="AT48" s="273"/>
      <c r="AU48" s="284"/>
      <c r="AV48" s="88" t="s">
        <v>125</v>
      </c>
      <c r="AW48" s="106" t="str">
        <f>IF(AND(T46=1,V46=3),IF(AND(AQ46=1,AS46=3),"RiRr","Ri"),IF(AND(AQ46=1,AS46=3),"Rr",""))</f>
        <v/>
      </c>
      <c r="AX48" s="101" t="str">
        <f>IF(AND(T46=2,V46=3),IF(AND(AQ46=2,AS46=3),"RiRr","Ri"),IF(AND(AQ46=2,AS46=3),"Rr",""))</f>
        <v/>
      </c>
      <c r="AY48" s="102" t="str">
        <f>IF(AND(T46=3,V46=3),IF(AND(AQ46=3,AS46=3),"RiRr","Ri"),IF(AND(AQ46=3,AS46=3),"Rr",""))</f>
        <v/>
      </c>
      <c r="AZ48" s="103" t="str">
        <f>IF(AND(T46=4,V46=3),IF(AND(AQ46=4,AS46=3),"RiRr","Ri"),IF(AND(AQ46=4,AS46=3),"Rr",""))</f>
        <v/>
      </c>
      <c r="BA48" s="103" t="str">
        <f>IF(AND(T46=5,V46=3),IF(AND(AQ46=5,AS46=3),"RiRr","Ri"),IF(AND(AQ46=5,AS46=3),"Rr",""))</f>
        <v/>
      </c>
      <c r="BB48" s="105"/>
    </row>
    <row r="49" spans="1:54" x14ac:dyDescent="0.2">
      <c r="A49" s="287"/>
      <c r="B49" s="290"/>
      <c r="C49" s="298"/>
      <c r="D49" s="301"/>
      <c r="E49" s="301"/>
      <c r="F49" s="301"/>
      <c r="G49" s="301"/>
      <c r="H49" s="301"/>
      <c r="I49" s="304"/>
      <c r="J49" s="307"/>
      <c r="K49" s="307"/>
      <c r="L49" s="330"/>
      <c r="M49" s="263"/>
      <c r="N49" s="269"/>
      <c r="O49" s="327"/>
      <c r="P49" s="310"/>
      <c r="Q49" s="266"/>
      <c r="R49" s="260"/>
      <c r="S49" s="251"/>
      <c r="T49" s="254"/>
      <c r="U49" s="248"/>
      <c r="V49" s="254"/>
      <c r="W49" s="254"/>
      <c r="X49" s="254"/>
      <c r="Y49" s="276"/>
      <c r="Z49" s="91"/>
      <c r="AA49" s="92"/>
      <c r="AB49" s="92"/>
      <c r="AC49" s="92"/>
      <c r="AD49" s="93"/>
      <c r="AE49" s="94">
        <f t="shared" si="5"/>
        <v>0</v>
      </c>
      <c r="AF49" s="93"/>
      <c r="AG49" s="93"/>
      <c r="AH49" s="93"/>
      <c r="AI49" s="93"/>
      <c r="AJ49" s="93"/>
      <c r="AK49" s="93"/>
      <c r="AL49" s="94">
        <f>IFERROR(VLOOKUP(AF49,Criterios!$M$3:$N$6,2,FALSE),0) + IFERROR(VLOOKUP(AG49,Criterios!$O$3:$P$6,2,FALSE),0) + IFERROR(VLOOKUP(AH49,Criterios!$Q$3:$R$7,2,FALSE),0) + IFERROR(VLOOKUP(AI49,Criterios!$S$3:$T$6,2,FALSE),0) + IFERROR(VLOOKUP(AJ49,Criterios!$U$3:$V$5,2,FALSE),0) + IFERROR(VLOOKUP(AK49,Criterios!$W$3:$X$8,2,FALSE),0)</f>
        <v>0</v>
      </c>
      <c r="AM49" s="96" t="str">
        <f>IF(AND(AL49&gt;=Criterios!$AB$8,AL49&lt;Criterios!$AA$8),"Pobre",IF(AND(AL49&gt;=Criterios!$AB$7,AL49&lt;Criterios!$AA$7),"Insatisfactorio",IF(AND(AL49&gt;=Criterios!$AB$6,AL49&lt;Criterios!$AA$6),"Regular",IF(AND(AL49&gt;=Criterios!$AB$5,AL49&lt;Criterios!$AA$5),"Bueno",IF(AND(AL49&gt;=Criterios!$AB$4,AL49&lt;=Criterios!$AA$4),"Excelente",MID(Criterios!$Y$3,1,1))))))</f>
        <v/>
      </c>
      <c r="AN49" s="278"/>
      <c r="AO49" s="280"/>
      <c r="AP49" s="282"/>
      <c r="AQ49" s="273"/>
      <c r="AR49" s="273"/>
      <c r="AS49" s="273"/>
      <c r="AT49" s="273"/>
      <c r="AU49" s="284"/>
      <c r="AV49" s="88" t="s">
        <v>170</v>
      </c>
      <c r="AW49" s="106" t="str">
        <f>IF(AND(T46=1,V46=2),IF(AND(AQ46=1,AS46=2),"RiRr","Ri"),IF(AND(AQ46=1,AS46=2),"Rr",""))</f>
        <v/>
      </c>
      <c r="AX49" s="106" t="str">
        <f>IF(AND(T46=2,V46=2),IF(AND(AQ46=2,AS46=2),"RiRr","Ri"),IF(AND(AQ46=2,AS46=2),"Rr",""))</f>
        <v/>
      </c>
      <c r="AY49" s="101" t="str">
        <f>IF(AND(T46=3,V46=2),IF(AND(AQ46=3,AS46=2),"RiRr","Ri"),IF(AND(AQ46=3,AS46=2),"Rr",""))</f>
        <v/>
      </c>
      <c r="AZ49" s="102" t="str">
        <f>IF(AND(T46=4,V46=2),IF(AND(AQ46=4,AS46=2),"RiRr","Ri"),IF(AND(AQ46=4,AS46=2),"Rr",""))</f>
        <v/>
      </c>
      <c r="BA49" s="103" t="str">
        <f>IF(AND(T46=5,V46=2),IF(AND(AQ46=5,AS46=2),"RiRr","Ri"),IF(AND(AQ46=5,AS46=2),"Rr",""))</f>
        <v/>
      </c>
      <c r="BB49" s="105"/>
    </row>
    <row r="50" spans="1:54" x14ac:dyDescent="0.2">
      <c r="A50" s="287"/>
      <c r="B50" s="290"/>
      <c r="C50" s="298"/>
      <c r="D50" s="301"/>
      <c r="E50" s="301"/>
      <c r="F50" s="301"/>
      <c r="G50" s="301"/>
      <c r="H50" s="301"/>
      <c r="I50" s="304"/>
      <c r="J50" s="307"/>
      <c r="K50" s="307"/>
      <c r="L50" s="330"/>
      <c r="M50" s="263"/>
      <c r="N50" s="269"/>
      <c r="O50" s="327"/>
      <c r="P50" s="310"/>
      <c r="Q50" s="266"/>
      <c r="R50" s="260"/>
      <c r="S50" s="251"/>
      <c r="T50" s="254"/>
      <c r="U50" s="248"/>
      <c r="V50" s="254"/>
      <c r="W50" s="254"/>
      <c r="X50" s="254"/>
      <c r="Y50" s="276"/>
      <c r="Z50" s="91"/>
      <c r="AA50" s="92"/>
      <c r="AB50" s="92"/>
      <c r="AC50" s="92"/>
      <c r="AD50" s="93"/>
      <c r="AE50" s="94">
        <f t="shared" si="5"/>
        <v>0</v>
      </c>
      <c r="AF50" s="93"/>
      <c r="AG50" s="93"/>
      <c r="AH50" s="93"/>
      <c r="AI50" s="93"/>
      <c r="AJ50" s="93"/>
      <c r="AK50" s="93"/>
      <c r="AL50" s="94">
        <f>IFERROR(VLOOKUP(AF50,Criterios!$M$3:$N$6,2,FALSE),0) + IFERROR(VLOOKUP(AG50,Criterios!$O$3:$P$6,2,FALSE),0) + IFERROR(VLOOKUP(AH50,Criterios!$Q$3:$R$7,2,FALSE),0) + IFERROR(VLOOKUP(AI50,Criterios!$S$3:$T$6,2,FALSE),0) + IFERROR(VLOOKUP(AJ50,Criterios!$U$3:$V$5,2,FALSE),0) + IFERROR(VLOOKUP(AK50,Criterios!$W$3:$X$8,2,FALSE),0)</f>
        <v>0</v>
      </c>
      <c r="AM50" s="96" t="str">
        <f>IF(AND(AL50&gt;=Criterios!$AB$8,AL50&lt;Criterios!$AA$8),"Pobre",IF(AND(AL50&gt;=Criterios!$AB$7,AL50&lt;Criterios!$AA$7),"Insatisfactorio",IF(AND(AL50&gt;=Criterios!$AB$6,AL50&lt;Criterios!$AA$6),"Regular",IF(AND(AL50&gt;=Criterios!$AB$5,AL50&lt;Criterios!$AA$5),"Bueno",IF(AND(AL50&gt;=Criterios!$AB$4,AL50&lt;=Criterios!$AA$4),"Excelente",MID(Criterios!$Y$3,1,1))))))</f>
        <v/>
      </c>
      <c r="AN50" s="278"/>
      <c r="AO50" s="280"/>
      <c r="AP50" s="282"/>
      <c r="AQ50" s="273"/>
      <c r="AR50" s="273"/>
      <c r="AS50" s="273"/>
      <c r="AT50" s="273"/>
      <c r="AU50" s="284"/>
      <c r="AV50" s="88" t="s">
        <v>752</v>
      </c>
      <c r="AW50" s="106" t="str">
        <f>IF(AND(T46=1,V46=1),IF(AND(AQ46=1,AS46=1),"RiRr","Ri"),IF(AND(AQ46=1,AS46=1),"Rr",""))</f>
        <v/>
      </c>
      <c r="AX50" s="106" t="str">
        <f>IF(AND(T46=2,V46=1),IF(AND(AQ46=2,AS46=1),"RiRr","Ri"),IF(AND(AQ46=2,AS46=1),"Rr",""))</f>
        <v/>
      </c>
      <c r="AY50" s="101" t="str">
        <f>IF(AND(T46=3,V46=1),IF(AND(AQ46=3,AS46=1),"RiRr","Ri"),IF(AND(AQ46=3,AS46=1),"Rr",""))</f>
        <v/>
      </c>
      <c r="AZ50" s="102" t="str">
        <f>IF(AND(T46=4,V46=1),IF(AND(AQ46=4,AS46=1),"RiRr","Ri"),IF(AND(AQ46=4,AS46=1),"Rr",""))</f>
        <v/>
      </c>
      <c r="BA50" s="102" t="str">
        <f>IF(AND(T46=5,V46=1),IF(AND(AQ46=5,AS46=1),"RiRr","Ri"),IF(AND(AQ46=5,AS46=1),"Rr",""))</f>
        <v/>
      </c>
      <c r="BB50" s="105"/>
    </row>
    <row r="51" spans="1:54" ht="15.75" customHeight="1" thickBot="1" x14ac:dyDescent="0.25">
      <c r="A51" s="288"/>
      <c r="B51" s="291"/>
      <c r="C51" s="299"/>
      <c r="D51" s="302"/>
      <c r="E51" s="302"/>
      <c r="F51" s="302"/>
      <c r="G51" s="302"/>
      <c r="H51" s="302"/>
      <c r="I51" s="305"/>
      <c r="J51" s="308"/>
      <c r="K51" s="308"/>
      <c r="L51" s="331"/>
      <c r="M51" s="264"/>
      <c r="N51" s="270"/>
      <c r="O51" s="328"/>
      <c r="P51" s="311"/>
      <c r="Q51" s="267"/>
      <c r="R51" s="261"/>
      <c r="S51" s="252"/>
      <c r="T51" s="255"/>
      <c r="U51" s="249"/>
      <c r="V51" s="255"/>
      <c r="W51" s="255"/>
      <c r="X51" s="255"/>
      <c r="Y51" s="277"/>
      <c r="Z51" s="108"/>
      <c r="AA51" s="109"/>
      <c r="AB51" s="109"/>
      <c r="AC51" s="109"/>
      <c r="AD51" s="110"/>
      <c r="AE51" s="111">
        <f t="shared" si="5"/>
        <v>0</v>
      </c>
      <c r="AF51" s="110"/>
      <c r="AG51" s="110"/>
      <c r="AH51" s="110"/>
      <c r="AI51" s="110"/>
      <c r="AJ51" s="110"/>
      <c r="AK51" s="110"/>
      <c r="AL51" s="111">
        <f>IFERROR(VLOOKUP(AF51,Criterios!$M$3:$N$6,2,FALSE),0) + IFERROR(VLOOKUP(AG51,Criterios!$O$3:$P$6,2,FALSE),0) + IFERROR(VLOOKUP(AH51,Criterios!$Q$3:$R$7,2,FALSE),0) + IFERROR(VLOOKUP(AI51,Criterios!$S$3:$T$6,2,FALSE),0) + IFERROR(VLOOKUP(AJ51,Criterios!$U$3:$V$5,2,FALSE),0) + IFERROR(VLOOKUP(AK51,Criterios!$W$3:$X$8,2,FALSE),0)</f>
        <v>0</v>
      </c>
      <c r="AM51" s="112" t="str">
        <f>IF(AND(AL51&gt;=Criterios!$AB$8,AL51&lt;Criterios!$AA$8),"Pobre",IF(AND(AL51&gt;=Criterios!$AB$7,AL51&lt;Criterios!$AA$7),"Insatisfactorio",IF(AND(AL51&gt;=Criterios!$AB$6,AL51&lt;Criterios!$AA$6),"Regular",IF(AND(AL51&gt;=Criterios!$AB$5,AL51&lt;Criterios!$AA$5),"Bueno",IF(AND(AL51&gt;=Criterios!$AB$4,AL51&lt;=Criterios!$AA$4),"Excelente",MID(Criterios!$Y$3,1,1))))))</f>
        <v/>
      </c>
      <c r="AN51" s="279"/>
      <c r="AO51" s="281"/>
      <c r="AP51" s="283"/>
      <c r="AQ51" s="274"/>
      <c r="AR51" s="274"/>
      <c r="AS51" s="274"/>
      <c r="AT51" s="274"/>
      <c r="AU51" s="285"/>
      <c r="AW51" s="88" t="s">
        <v>123</v>
      </c>
      <c r="AX51" s="88" t="s">
        <v>124</v>
      </c>
      <c r="AY51" s="88" t="s">
        <v>125</v>
      </c>
      <c r="AZ51" s="88" t="s">
        <v>126</v>
      </c>
      <c r="BA51" s="88" t="s">
        <v>127</v>
      </c>
      <c r="BB51" s="113"/>
    </row>
    <row r="52" spans="1:54" ht="16.5" customHeight="1" thickTop="1" x14ac:dyDescent="0.2">
      <c r="A52" s="286" t="s">
        <v>299</v>
      </c>
      <c r="B52" s="339" t="s">
        <v>548</v>
      </c>
      <c r="C52" s="340" t="s">
        <v>495</v>
      </c>
      <c r="D52" s="300" t="s">
        <v>80</v>
      </c>
      <c r="E52" s="300" t="s">
        <v>174</v>
      </c>
      <c r="F52" s="300" t="s">
        <v>183</v>
      </c>
      <c r="G52" s="300" t="s">
        <v>221</v>
      </c>
      <c r="H52" s="344" t="s">
        <v>303</v>
      </c>
      <c r="I52" s="303" t="s">
        <v>73</v>
      </c>
      <c r="J52" s="306" t="s">
        <v>73</v>
      </c>
      <c r="K52" s="306" t="s">
        <v>73</v>
      </c>
      <c r="L52" s="329" t="s">
        <v>74</v>
      </c>
      <c r="M52" s="262"/>
      <c r="N52" s="268" t="s">
        <v>304</v>
      </c>
      <c r="O52" s="326" t="s">
        <v>317</v>
      </c>
      <c r="P52" s="343" t="s">
        <v>545</v>
      </c>
      <c r="Q52" s="345" t="s">
        <v>306</v>
      </c>
      <c r="R52" s="259" t="s">
        <v>307</v>
      </c>
      <c r="S52" s="250" t="s">
        <v>47</v>
      </c>
      <c r="T52" s="253">
        <f>(IFERROR(VLOOKUP(S52,Criterios!$E$3:$F$8,2,FALSE),0))</f>
        <v>4</v>
      </c>
      <c r="U52" s="247" t="s">
        <v>48</v>
      </c>
      <c r="V52" s="253">
        <f>(IFERROR(VLOOKUP(U52,Criterios!$H$3:$I$8,2,FALSE),0))</f>
        <v>4</v>
      </c>
      <c r="W52" s="253">
        <f>(IFERROR(VLOOKUP(S52,Criterios!$E$3:$F$8,2,FALSE),0)) * (IFERROR(VLOOKUP(U52,Criterios!$H$3:$I$8,2,FALSE),0))</f>
        <v>16</v>
      </c>
      <c r="X52" s="253" t="str">
        <f>IFERROR(INDEX(Colorimetría!$D$4:$H$8,MATCH(V52,Colorimetría!$C$4:$C$8,0),MATCH(T52,Colorimetría!$D$3:$H$3,0)),0)</f>
        <v>Extremo</v>
      </c>
      <c r="Y52" s="341" t="s">
        <v>546</v>
      </c>
      <c r="Z52" s="91"/>
      <c r="AA52" s="92"/>
      <c r="AB52" s="92"/>
      <c r="AC52" s="92"/>
      <c r="AD52" s="93"/>
      <c r="AE52" s="94">
        <f>IF(OR(AD52="Preventivo",AD52="Preventivo - Detectivo"),"Probabilidad",IF(OR(AD52="Detectivo - Correctivo",AD52="Correctivo"),"Impacto",0))</f>
        <v>0</v>
      </c>
      <c r="AF52" s="93"/>
      <c r="AG52" s="93"/>
      <c r="AH52" s="93"/>
      <c r="AI52" s="93"/>
      <c r="AJ52" s="93"/>
      <c r="AK52" s="93"/>
      <c r="AL52" s="95">
        <f>IFERROR(VLOOKUP(AF52,Criterios!$M$3:$N$6,2,FALSE),0) + IFERROR(VLOOKUP(AG52,Criterios!$O$3:$P$6,2,FALSE),0) + IFERROR(VLOOKUP(AH52,Criterios!$Q$3:$R$7,2,FALSE),0) + IFERROR(VLOOKUP(AI52,Criterios!$S$3:$T$6,2,FALSE),0) + IFERROR(VLOOKUP(AJ52,Criterios!$U$3:$V$5,2,FALSE),0) + IFERROR(VLOOKUP(AK52,Criterios!$W$3:$X$8,2,FALSE),0)</f>
        <v>0</v>
      </c>
      <c r="AM52" s="96" t="str">
        <f>IF(AND(AL52&gt;=Criterios!$AB$8,AL52&lt;Criterios!$AA$8),"Pobre",IF(AND(AL52&gt;=Criterios!$AB$7,AL52&lt;Criterios!$AA$7),"Insatisfactorio",IF(AND(AL52&gt;=Criterios!$AB$6,AL52&lt;Criterios!$AA$6),"Regular",IF(AND(AL52&gt;=Criterios!$AB$5,AL52&lt;Criterios!$AA$5),"Bueno",IF(AND(AL52&gt;=Criterios!$AB$4,AL52&lt;=Criterios!$AA$4),"Excelente",MID(Criterios!$Y$3,1,1))))))</f>
        <v/>
      </c>
      <c r="AN52" s="278">
        <f>(IFERROR(AVERAGEIFS(AL52:AL57,AE52:AE57,"Impacto"),0))/100</f>
        <v>0</v>
      </c>
      <c r="AO52" s="280">
        <f>(IFERROR(AVERAGEIFS(AL52:AL57,AE52:AE57,"Probabilidad"),0))/100</f>
        <v>0</v>
      </c>
      <c r="AP52" s="282" t="str">
        <f>IF(AN52=0,MID(S52,1,15),IF(T52 - AN52*T52&lt;1,VLOOKUP(1,Criterios!$D$4:$E$8,2,FALSE),IF(ROUND(T52 -( T52*AN52),0)=0,VLOOKUP(1,Criterios!$D$4:$E$8,2,FALSE),VLOOKUP(ROUND(T52 -( T52*AN52),0),Criterios!$D$4:$E$8,2,FALSE))))</f>
        <v>Mayor</v>
      </c>
      <c r="AQ52" s="273">
        <f>(IFERROR(VLOOKUP(AP52,Criterios!$E$3:$F$8,2,FALSE),0))</f>
        <v>4</v>
      </c>
      <c r="AR52" s="273" t="str">
        <f>IF(AO52=0,MID(U52,1,15),IF(V52 - AO52*V52&lt;1,VLOOKUP(1,Criterios!$G$4:$H$8,2,FALSE),IF(ROUND(V52 -(V52*AO52),0)=0,VLOOKUP(1,Criterios!$G$4:$H$8,2,FALSE),VLOOKUP(ROUND(V52 -( V52*AO52),0),Criterios!$G$4:$H$8,2,FALSE))))</f>
        <v>Moderado</v>
      </c>
      <c r="AS52" s="273">
        <f>(IFERROR(VLOOKUP(AR52,Criterios!$H$3:$I$8,2,FALSE),0))</f>
        <v>4</v>
      </c>
      <c r="AT52" s="273">
        <f>(IFERROR(VLOOKUP(AP52,Criterios!$E$3:$F$8,2,FALSE),0)) * (IFERROR(VLOOKUP(AR52,Criterios!$H$3:$I$8,2,FALSE),0))</f>
        <v>16</v>
      </c>
      <c r="AU52" s="284" t="str">
        <f>IFERROR(INDEX(Colorimetría!$D$4:$H$8,MATCH(AS52,Colorimetría!$C$4:$C$8,0),MATCH(AQ52,Colorimetría!$D$3:$H$3,0)),0)</f>
        <v>Extremo</v>
      </c>
      <c r="AV52" s="88" t="s">
        <v>169</v>
      </c>
      <c r="AW52" s="97" t="str">
        <f>IF(AND(T52=1,V52=5),IF(AND(AQ52=1,AS52=5),"RiRr","Ri"),IF(AND(AQ52=1,AS52=5),"Rr",""))</f>
        <v/>
      </c>
      <c r="AX52" s="97" t="str">
        <f>IF(AND(T52=2,V52=5),IF(AND(AQ52=2,AS52=5),"RiRr","Ri"),IF(AND(AQ52=2,AS52=5),"Rr",""))</f>
        <v/>
      </c>
      <c r="AY52" s="98" t="str">
        <f>IF(AND(T52=3,V52=5),IF(AND(AQ52=3,AS52=5),"RiRr","Ri"),IF(AND(AQ52=3,AS52=5),"Rr",""))</f>
        <v/>
      </c>
      <c r="AZ52" s="98" t="str">
        <f>IF(AND(T52=4,V52=5),IF(AND(AQ52=4,AS52=5),"RiRr","Ri"),IF(AND(AQ52=4,AS52=5),"Rr",""))</f>
        <v/>
      </c>
      <c r="BA52" s="98" t="str">
        <f>IF(AND(T52=5,V52=5),IF(AND(AQ52=5,AS52=5),"RiRr","Ri"),IF(AND(AQ52=5,AS52=5),"Rr",""))</f>
        <v/>
      </c>
      <c r="BB52" s="100"/>
    </row>
    <row r="53" spans="1:54" x14ac:dyDescent="0.2">
      <c r="A53" s="287"/>
      <c r="B53" s="290"/>
      <c r="C53" s="298"/>
      <c r="D53" s="301"/>
      <c r="E53" s="301"/>
      <c r="F53" s="301"/>
      <c r="G53" s="301"/>
      <c r="H53" s="301"/>
      <c r="I53" s="304"/>
      <c r="J53" s="307"/>
      <c r="K53" s="307"/>
      <c r="L53" s="330"/>
      <c r="M53" s="263"/>
      <c r="N53" s="269"/>
      <c r="O53" s="327"/>
      <c r="P53" s="310"/>
      <c r="Q53" s="266"/>
      <c r="R53" s="260"/>
      <c r="S53" s="251"/>
      <c r="T53" s="254"/>
      <c r="U53" s="248"/>
      <c r="V53" s="254"/>
      <c r="W53" s="254"/>
      <c r="X53" s="254"/>
      <c r="Y53" s="276"/>
      <c r="Z53" s="91"/>
      <c r="AA53" s="92"/>
      <c r="AB53" s="92"/>
      <c r="AC53" s="92"/>
      <c r="AD53" s="93"/>
      <c r="AE53" s="94">
        <f>IF(OR(AD53="Preventivo",AD53="Preventivo - Detectivo"),"Probabilidad",IF(OR(AD53="Detectivo - Correctivo",AD53="Correctivo"),"Impacto",0))</f>
        <v>0</v>
      </c>
      <c r="AF53" s="93"/>
      <c r="AG53" s="93"/>
      <c r="AH53" s="93"/>
      <c r="AI53" s="93"/>
      <c r="AJ53" s="93"/>
      <c r="AK53" s="93"/>
      <c r="AL53" s="95">
        <f>IFERROR(VLOOKUP(AF53,Criterios!$M$3:$N$6,2,FALSE),0) + IFERROR(VLOOKUP(AG53,Criterios!$O$3:$P$6,2,FALSE),0) + IFERROR(VLOOKUP(AH53,Criterios!$Q$3:$R$7,2,FALSE),0) + IFERROR(VLOOKUP(AI53,Criterios!$S$3:$T$6,2,FALSE),0) + IFERROR(VLOOKUP(AJ53,Criterios!$U$3:$V$5,2,FALSE),0) + IFERROR(VLOOKUP(AK53,Criterios!$W$3:$X$8,2,FALSE),0)</f>
        <v>0</v>
      </c>
      <c r="AM53" s="96" t="str">
        <f>IF(AND(AL53&gt;=Criterios!$AB$8,AL53&lt;Criterios!$AA$8),"Pobre",IF(AND(AL53&gt;=Criterios!$AB$7,AL53&lt;Criterios!$AA$7),"Insatisfactorio",IF(AND(AL53&gt;=Criterios!$AB$6,AL53&lt;Criterios!$AA$6),"Regular",IF(AND(AL53&gt;=Criterios!$AB$5,AL53&lt;Criterios!$AA$5),"Bueno",IF(AND(AL53&gt;=Criterios!$AB$4,AL53&lt;=Criterios!$AA$4),"Excelente",MID(Criterios!$Y$3,1,1))))))</f>
        <v/>
      </c>
      <c r="AN53" s="278"/>
      <c r="AO53" s="280"/>
      <c r="AP53" s="282"/>
      <c r="AQ53" s="273"/>
      <c r="AR53" s="273"/>
      <c r="AS53" s="273"/>
      <c r="AT53" s="273"/>
      <c r="AU53" s="284"/>
      <c r="AV53" s="88" t="s">
        <v>122</v>
      </c>
      <c r="AW53" s="101" t="str">
        <f>IF(AND(T52=1,V52=4),IF(AND(AQ52=1,AS52=4),"RiRr","Ri"),IF(AND(AQ52=1,AS52=4),"Rr",""))</f>
        <v/>
      </c>
      <c r="AX53" s="102" t="str">
        <f>IF(AND(T52=2,V52=4),IF(AND(AQ52=2,AS52=4),"RiRr","Ri"),IF(AND(AQ52=2,AS52=4),"Rr",""))</f>
        <v/>
      </c>
      <c r="AY53" s="102" t="str">
        <f>IF(AND(T52=3,V52=4),IF(AND(AQ52=3,AS52=4),"RiRr","Ri"),IF(AND(AQ52=3,AS52=4),"Rr",""))</f>
        <v/>
      </c>
      <c r="AZ53" s="103" t="str">
        <f>IF(AND(T52=4,V52=4),IF(AND(AQ52=4,AS52=4),"RiRr","Ri"),IF(AND(AQ52=4,AS52=4),"Rr",""))</f>
        <v>RiRr</v>
      </c>
      <c r="BA53" s="103" t="str">
        <f>IF(AND(T52=5,V52=4),IF(AND(AQ52=5,AS52=4),"RiRr","Ri"),IF(AND(AQ52=5,AS52=4),"Rr",""))</f>
        <v/>
      </c>
      <c r="BB53" s="105"/>
    </row>
    <row r="54" spans="1:54" x14ac:dyDescent="0.2">
      <c r="A54" s="287"/>
      <c r="B54" s="290"/>
      <c r="C54" s="298"/>
      <c r="D54" s="301"/>
      <c r="E54" s="301"/>
      <c r="F54" s="301"/>
      <c r="G54" s="301"/>
      <c r="H54" s="301"/>
      <c r="I54" s="304"/>
      <c r="J54" s="307"/>
      <c r="K54" s="307"/>
      <c r="L54" s="330"/>
      <c r="M54" s="263"/>
      <c r="N54" s="269"/>
      <c r="O54" s="327"/>
      <c r="P54" s="310"/>
      <c r="Q54" s="266"/>
      <c r="R54" s="260"/>
      <c r="S54" s="251"/>
      <c r="T54" s="254"/>
      <c r="U54" s="248"/>
      <c r="V54" s="254"/>
      <c r="W54" s="254"/>
      <c r="X54" s="254"/>
      <c r="Y54" s="276"/>
      <c r="Z54" s="184"/>
      <c r="AA54" s="153"/>
      <c r="AB54" s="153"/>
      <c r="AC54" s="153"/>
      <c r="AD54" s="93"/>
      <c r="AE54" s="94">
        <f t="shared" ref="AE54:AE57" si="6">IF(OR(AD54="Preventivo",AD54="Preventivo - Detectivo"),"Probabilidad",IF(OR(AD54="Detectivo - Correctivo",AD54="Correctivo"),"Impacto",0))</f>
        <v>0</v>
      </c>
      <c r="AF54" s="93"/>
      <c r="AG54" s="93"/>
      <c r="AH54" s="93"/>
      <c r="AI54" s="93"/>
      <c r="AJ54" s="93"/>
      <c r="AK54" s="93"/>
      <c r="AL54" s="95">
        <f>IFERROR(VLOOKUP(AF54,Criterios!$M$3:$N$6,2,FALSE),0) + IFERROR(VLOOKUP(AG54,Criterios!$O$3:$P$6,2,FALSE),0) + IFERROR(VLOOKUP(AH54,Criterios!$Q$3:$R$7,2,FALSE),0) + IFERROR(VLOOKUP(AI54,Criterios!$S$3:$T$6,2,FALSE),0) + IFERROR(VLOOKUP(AJ54,Criterios!$U$3:$V$5,2,FALSE),0) + IFERROR(VLOOKUP(AK54,Criterios!$W$3:$X$8,2,FALSE),0)</f>
        <v>0</v>
      </c>
      <c r="AM54" s="96" t="str">
        <f>IF(AND(AL54&gt;=Criterios!$AB$8,AL54&lt;Criterios!$AA$8),"Pobre",IF(AND(AL54&gt;=Criterios!$AB$7,AL54&lt;Criterios!$AA$7),"Insatisfactorio",IF(AND(AL54&gt;=Criterios!$AB$6,AL54&lt;Criterios!$AA$6),"Regular",IF(AND(AL54&gt;=Criterios!$AB$5,AL54&lt;Criterios!$AA$5),"Bueno",IF(AND(AL54&gt;=Criterios!$AB$4,AL54&lt;=Criterios!$AA$4),"Excelente",MID(Criterios!$Y$3,1,1))))))</f>
        <v/>
      </c>
      <c r="AN54" s="278"/>
      <c r="AO54" s="280"/>
      <c r="AP54" s="282"/>
      <c r="AQ54" s="273"/>
      <c r="AR54" s="273"/>
      <c r="AS54" s="273"/>
      <c r="AT54" s="273"/>
      <c r="AU54" s="284"/>
      <c r="AV54" s="88" t="s">
        <v>125</v>
      </c>
      <c r="AW54" s="106" t="str">
        <f>IF(AND(T52=1,V52=3),IF(AND(AQ52=1,AS52=3),"RiRr","Ri"),IF(AND(AQ52=1,AS52=3),"Rr",""))</f>
        <v/>
      </c>
      <c r="AX54" s="101" t="str">
        <f>IF(AND(T52=2,V52=3),IF(AND(AQ52=2,AS52=3),"RiRr","Ri"),IF(AND(AQ52=2,AS52=3),"Rr",""))</f>
        <v/>
      </c>
      <c r="AY54" s="102" t="str">
        <f>IF(AND(T52=3,V52=3),IF(AND(AQ52=3,AS52=3),"RiRr","Ri"),IF(AND(AQ52=3,AS52=3),"Rr",""))</f>
        <v/>
      </c>
      <c r="AZ54" s="103" t="str">
        <f>IF(AND(T52=4,V52=3),IF(AND(AQ52=4,AS52=3),"RiRr","Ri"),IF(AND(AQ52=4,AS52=3),"Rr",""))</f>
        <v/>
      </c>
      <c r="BA54" s="103" t="str">
        <f>IF(AND(T52=5,V52=3),IF(AND(AQ52=5,AS52=3),"RiRr","Ri"),IF(AND(AQ52=5,AS52=3),"Rr",""))</f>
        <v/>
      </c>
      <c r="BB54" s="105"/>
    </row>
    <row r="55" spans="1:54" x14ac:dyDescent="0.2">
      <c r="A55" s="287"/>
      <c r="B55" s="290"/>
      <c r="C55" s="298"/>
      <c r="D55" s="301"/>
      <c r="E55" s="301"/>
      <c r="F55" s="301"/>
      <c r="G55" s="301"/>
      <c r="H55" s="301"/>
      <c r="I55" s="304"/>
      <c r="J55" s="307"/>
      <c r="K55" s="307"/>
      <c r="L55" s="330"/>
      <c r="M55" s="263"/>
      <c r="N55" s="269"/>
      <c r="O55" s="327"/>
      <c r="P55" s="310"/>
      <c r="Q55" s="266"/>
      <c r="R55" s="260"/>
      <c r="S55" s="251"/>
      <c r="T55" s="254"/>
      <c r="U55" s="248"/>
      <c r="V55" s="254"/>
      <c r="W55" s="254"/>
      <c r="X55" s="254"/>
      <c r="Y55" s="276"/>
      <c r="Z55" s="184"/>
      <c r="AA55" s="153"/>
      <c r="AB55" s="153"/>
      <c r="AC55" s="153"/>
      <c r="AD55" s="93"/>
      <c r="AE55" s="94">
        <f t="shared" si="6"/>
        <v>0</v>
      </c>
      <c r="AF55" s="93"/>
      <c r="AG55" s="93"/>
      <c r="AH55" s="93"/>
      <c r="AI55" s="93"/>
      <c r="AJ55" s="93"/>
      <c r="AK55" s="93"/>
      <c r="AL55" s="94">
        <f>IFERROR(VLOOKUP(AF55,Criterios!$M$3:$N$6,2,FALSE),0) + IFERROR(VLOOKUP(AG55,Criterios!$O$3:$P$6,2,FALSE),0) + IFERROR(VLOOKUP(AH55,Criterios!$Q$3:$R$7,2,FALSE),0) + IFERROR(VLOOKUP(AI55,Criterios!$S$3:$T$6,2,FALSE),0) + IFERROR(VLOOKUP(AJ55,Criterios!$U$3:$V$5,2,FALSE),0) + IFERROR(VLOOKUP(AK55,Criterios!$W$3:$X$8,2,FALSE),0)</f>
        <v>0</v>
      </c>
      <c r="AM55" s="96" t="str">
        <f>IF(AND(AL55&gt;=Criterios!$AB$8,AL55&lt;Criterios!$AA$8),"Pobre",IF(AND(AL55&gt;=Criterios!$AB$7,AL55&lt;Criterios!$AA$7),"Insatisfactorio",IF(AND(AL55&gt;=Criterios!$AB$6,AL55&lt;Criterios!$AA$6),"Regular",IF(AND(AL55&gt;=Criterios!$AB$5,AL55&lt;Criterios!$AA$5),"Bueno",IF(AND(AL55&gt;=Criterios!$AB$4,AL55&lt;=Criterios!$AA$4),"Excelente",MID(Criterios!$Y$3,1,1))))))</f>
        <v/>
      </c>
      <c r="AN55" s="278"/>
      <c r="AO55" s="280"/>
      <c r="AP55" s="282"/>
      <c r="AQ55" s="273"/>
      <c r="AR55" s="273"/>
      <c r="AS55" s="273"/>
      <c r="AT55" s="273"/>
      <c r="AU55" s="284"/>
      <c r="AV55" s="88" t="s">
        <v>170</v>
      </c>
      <c r="AW55" s="106" t="str">
        <f>IF(AND(T52=1,V52=2),IF(AND(AQ52=1,AS52=2),"RiRr","Ri"),IF(AND(AQ52=1,AS52=2),"Rr",""))</f>
        <v/>
      </c>
      <c r="AX55" s="106" t="str">
        <f>IF(AND(T52=2,V52=2),IF(AND(AQ52=2,AS52=2),"RiRr","Ri"),IF(AND(AQ52=2,AS52=2),"Rr",""))</f>
        <v/>
      </c>
      <c r="AY55" s="101" t="str">
        <f>IF(AND(T52=3,V52=2),IF(AND(AQ52=3,AS52=2),"RiRr","Ri"),IF(AND(AQ52=3,AS52=2),"Rr",""))</f>
        <v/>
      </c>
      <c r="AZ55" s="102" t="str">
        <f>IF(AND(T52=4,V52=2),IF(AND(AQ52=4,AS52=2),"RiRr","Ri"),IF(AND(AQ52=4,AS52=2),"Rr",""))</f>
        <v/>
      </c>
      <c r="BA55" s="103" t="str">
        <f>IF(AND(T52=5,V52=2),IF(AND(AQ52=5,AS52=2),"RiRr","Ri"),IF(AND(AQ52=5,AS52=2),"Rr",""))</f>
        <v/>
      </c>
      <c r="BB55" s="105"/>
    </row>
    <row r="56" spans="1:54" x14ac:dyDescent="0.2">
      <c r="A56" s="287"/>
      <c r="B56" s="290"/>
      <c r="C56" s="298"/>
      <c r="D56" s="301"/>
      <c r="E56" s="301"/>
      <c r="F56" s="301"/>
      <c r="G56" s="301"/>
      <c r="H56" s="301"/>
      <c r="I56" s="304"/>
      <c r="J56" s="307"/>
      <c r="K56" s="307"/>
      <c r="L56" s="330"/>
      <c r="M56" s="263"/>
      <c r="N56" s="269"/>
      <c r="O56" s="327"/>
      <c r="P56" s="310"/>
      <c r="Q56" s="266"/>
      <c r="R56" s="260"/>
      <c r="S56" s="251"/>
      <c r="T56" s="254"/>
      <c r="U56" s="248"/>
      <c r="V56" s="254"/>
      <c r="W56" s="254"/>
      <c r="X56" s="254"/>
      <c r="Y56" s="276"/>
      <c r="Z56" s="184"/>
      <c r="AA56" s="153"/>
      <c r="AB56" s="153"/>
      <c r="AC56" s="153"/>
      <c r="AD56" s="93"/>
      <c r="AE56" s="94">
        <f t="shared" si="6"/>
        <v>0</v>
      </c>
      <c r="AF56" s="93"/>
      <c r="AG56" s="93"/>
      <c r="AH56" s="93"/>
      <c r="AI56" s="93"/>
      <c r="AJ56" s="93"/>
      <c r="AK56" s="93"/>
      <c r="AL56" s="94">
        <f>IFERROR(VLOOKUP(AF56,Criterios!$M$3:$N$6,2,FALSE),0) + IFERROR(VLOOKUP(AG56,Criterios!$O$3:$P$6,2,FALSE),0) + IFERROR(VLOOKUP(AH56,Criterios!$Q$3:$R$7,2,FALSE),0) + IFERROR(VLOOKUP(AI56,Criterios!$S$3:$T$6,2,FALSE),0) + IFERROR(VLOOKUP(AJ56,Criterios!$U$3:$V$5,2,FALSE),0) + IFERROR(VLOOKUP(AK56,Criterios!$W$3:$X$8,2,FALSE),0)</f>
        <v>0</v>
      </c>
      <c r="AM56" s="96" t="str">
        <f>IF(AND(AL56&gt;=Criterios!$AB$8,AL56&lt;Criterios!$AA$8),"Pobre",IF(AND(AL56&gt;=Criterios!$AB$7,AL56&lt;Criterios!$AA$7),"Insatisfactorio",IF(AND(AL56&gt;=Criterios!$AB$6,AL56&lt;Criterios!$AA$6),"Regular",IF(AND(AL56&gt;=Criterios!$AB$5,AL56&lt;Criterios!$AA$5),"Bueno",IF(AND(AL56&gt;=Criterios!$AB$4,AL56&lt;=Criterios!$AA$4),"Excelente",MID(Criterios!$Y$3,1,1))))))</f>
        <v/>
      </c>
      <c r="AN56" s="278"/>
      <c r="AO56" s="280"/>
      <c r="AP56" s="282"/>
      <c r="AQ56" s="273"/>
      <c r="AR56" s="273"/>
      <c r="AS56" s="273"/>
      <c r="AT56" s="273"/>
      <c r="AU56" s="284"/>
      <c r="AV56" s="88" t="s">
        <v>752</v>
      </c>
      <c r="AW56" s="106" t="str">
        <f>IF(AND(T52=1,V52=1),IF(AND(AQ52=1,AS52=1),"RiRr","Ri"),IF(AND(AQ52=1,AS52=1),"Rr",""))</f>
        <v/>
      </c>
      <c r="AX56" s="106" t="str">
        <f>IF(AND(T52=2,V52=1),IF(AND(AQ52=2,AS52=1),"RiRr","Ri"),IF(AND(AQ52=2,AS52=1),"Rr",""))</f>
        <v/>
      </c>
      <c r="AY56" s="101" t="str">
        <f>IF(AND(T52=3,V52=1),IF(AND(AQ52=3,AS52=1),"RiRr","Ri"),IF(AND(AQ52=3,AS52=1),"Rr",""))</f>
        <v/>
      </c>
      <c r="AZ56" s="102" t="str">
        <f>IF(AND(T52=4,V52=1),IF(AND(AQ52=4,AS52=1),"RiRr","Ri"),IF(AND(AQ52=4,AS52=1),"Rr",""))</f>
        <v/>
      </c>
      <c r="BA56" s="102" t="str">
        <f>IF(AND(T52=5,V52=1),IF(AND(AQ52=5,AS52=1),"RiRr","Ri"),IF(AND(AQ52=5,AS52=1),"Rr",""))</f>
        <v/>
      </c>
      <c r="BB56" s="105"/>
    </row>
    <row r="57" spans="1:54" ht="15.75" customHeight="1" thickBot="1" x14ac:dyDescent="0.25">
      <c r="A57" s="288"/>
      <c r="B57" s="291"/>
      <c r="C57" s="299"/>
      <c r="D57" s="302"/>
      <c r="E57" s="302"/>
      <c r="F57" s="302"/>
      <c r="G57" s="302"/>
      <c r="H57" s="302"/>
      <c r="I57" s="305"/>
      <c r="J57" s="308"/>
      <c r="K57" s="308"/>
      <c r="L57" s="331"/>
      <c r="M57" s="264"/>
      <c r="N57" s="270"/>
      <c r="O57" s="328"/>
      <c r="P57" s="311"/>
      <c r="Q57" s="267"/>
      <c r="R57" s="261"/>
      <c r="S57" s="252"/>
      <c r="T57" s="255"/>
      <c r="U57" s="249"/>
      <c r="V57" s="255"/>
      <c r="W57" s="255"/>
      <c r="X57" s="255"/>
      <c r="Y57" s="277"/>
      <c r="Z57" s="186"/>
      <c r="AA57" s="187"/>
      <c r="AB57" s="187"/>
      <c r="AC57" s="187"/>
      <c r="AD57" s="110"/>
      <c r="AE57" s="111">
        <f t="shared" si="6"/>
        <v>0</v>
      </c>
      <c r="AF57" s="110"/>
      <c r="AG57" s="110"/>
      <c r="AH57" s="110"/>
      <c r="AI57" s="110"/>
      <c r="AJ57" s="110"/>
      <c r="AK57" s="110"/>
      <c r="AL57" s="111">
        <f>IFERROR(VLOOKUP(AF57,Criterios!$M$3:$N$6,2,FALSE),0) + IFERROR(VLOOKUP(AG57,Criterios!$O$3:$P$6,2,FALSE),0) + IFERROR(VLOOKUP(AH57,Criterios!$Q$3:$R$7,2,FALSE),0) + IFERROR(VLOOKUP(AI57,Criterios!$S$3:$T$6,2,FALSE),0) + IFERROR(VLOOKUP(AJ57,Criterios!$U$3:$V$5,2,FALSE),0) + IFERROR(VLOOKUP(AK57,Criterios!$W$3:$X$8,2,FALSE),0)</f>
        <v>0</v>
      </c>
      <c r="AM57" s="112" t="str">
        <f>IF(AND(AL57&gt;=Criterios!$AB$8,AL57&lt;Criterios!$AA$8),"Pobre",IF(AND(AL57&gt;=Criterios!$AB$7,AL57&lt;Criterios!$AA$7),"Insatisfactorio",IF(AND(AL57&gt;=Criterios!$AB$6,AL57&lt;Criterios!$AA$6),"Regular",IF(AND(AL57&gt;=Criterios!$AB$5,AL57&lt;Criterios!$AA$5),"Bueno",IF(AND(AL57&gt;=Criterios!$AB$4,AL57&lt;=Criterios!$AA$4),"Excelente",MID(Criterios!$Y$3,1,1))))))</f>
        <v/>
      </c>
      <c r="AN57" s="279"/>
      <c r="AO57" s="281"/>
      <c r="AP57" s="283"/>
      <c r="AQ57" s="274"/>
      <c r="AR57" s="274"/>
      <c r="AS57" s="274"/>
      <c r="AT57" s="274"/>
      <c r="AU57" s="285"/>
      <c r="AW57" s="88" t="s">
        <v>123</v>
      </c>
      <c r="AX57" s="88" t="s">
        <v>124</v>
      </c>
      <c r="AY57" s="88" t="s">
        <v>125</v>
      </c>
      <c r="AZ57" s="88" t="s">
        <v>126</v>
      </c>
      <c r="BA57" s="88" t="s">
        <v>127</v>
      </c>
      <c r="BB57" s="113"/>
    </row>
    <row r="58" spans="1:54" ht="31.5" thickTop="1" thickBot="1" x14ac:dyDescent="0.25">
      <c r="A58" s="286" t="s">
        <v>747</v>
      </c>
      <c r="B58" s="339" t="s">
        <v>547</v>
      </c>
      <c r="C58" s="340" t="s">
        <v>495</v>
      </c>
      <c r="D58" s="300" t="s">
        <v>80</v>
      </c>
      <c r="E58" s="300" t="s">
        <v>174</v>
      </c>
      <c r="F58" s="300" t="s">
        <v>183</v>
      </c>
      <c r="G58" s="300" t="s">
        <v>221</v>
      </c>
      <c r="H58" s="344" t="s">
        <v>550</v>
      </c>
      <c r="I58" s="348" t="s">
        <v>73</v>
      </c>
      <c r="J58" s="346" t="s">
        <v>73</v>
      </c>
      <c r="K58" s="346" t="s">
        <v>73</v>
      </c>
      <c r="L58" s="347" t="s">
        <v>74</v>
      </c>
      <c r="M58" s="262"/>
      <c r="N58" s="271" t="s">
        <v>551</v>
      </c>
      <c r="O58" s="326" t="s">
        <v>318</v>
      </c>
      <c r="P58" s="343" t="s">
        <v>552</v>
      </c>
      <c r="Q58" s="345" t="s">
        <v>553</v>
      </c>
      <c r="R58" s="259"/>
      <c r="S58" s="250" t="s">
        <v>48</v>
      </c>
      <c r="T58" s="253">
        <f>(IFERROR(VLOOKUP(S58,Criterios!$E$3:$F$8,2,FALSE),0))</f>
        <v>3</v>
      </c>
      <c r="U58" s="247" t="s">
        <v>52</v>
      </c>
      <c r="V58" s="253">
        <f>(IFERROR(VLOOKUP(U58,Criterios!$H$3:$I$8,2,FALSE),0))</f>
        <v>3</v>
      </c>
      <c r="W58" s="253">
        <f>(IFERROR(VLOOKUP(S58,Criterios!$E$3:$F$8,2,FALSE),0)) * (IFERROR(VLOOKUP(U58,Criterios!$H$3:$I$8,2,FALSE),0))</f>
        <v>9</v>
      </c>
      <c r="X58" s="253" t="str">
        <f>IFERROR(INDEX(Colorimetría!$D$4:$H$8,MATCH(V58,Colorimetría!$C$4:$C$8,0),MATCH(T58,Colorimetría!$D$3:$H$3,0)),0)</f>
        <v>Alto</v>
      </c>
      <c r="Y58" s="341" t="s">
        <v>573</v>
      </c>
      <c r="Z58" s="184" t="s">
        <v>577</v>
      </c>
      <c r="AA58" s="188" t="s">
        <v>574</v>
      </c>
      <c r="AB58" s="188" t="s">
        <v>580</v>
      </c>
      <c r="AC58" s="153" t="s">
        <v>584</v>
      </c>
      <c r="AD58" s="93" t="s">
        <v>57</v>
      </c>
      <c r="AE58" s="94" t="str">
        <f>IF(OR(AD58="Preventivo",AD58="Preventivo - Detectivo"),"Probabilidad",IF(OR(AD58="Detectivo - Correctivo",AD58="Correctivo"),"Impacto",0))</f>
        <v>Probabilidad</v>
      </c>
      <c r="AF58" s="93" t="s">
        <v>59</v>
      </c>
      <c r="AG58" s="93" t="s">
        <v>65</v>
      </c>
      <c r="AH58" s="93" t="s">
        <v>67</v>
      </c>
      <c r="AI58" s="93" t="s">
        <v>72</v>
      </c>
      <c r="AJ58" s="152" t="s">
        <v>74</v>
      </c>
      <c r="AK58" s="93" t="s">
        <v>77</v>
      </c>
      <c r="AL58" s="95">
        <f>IFERROR(VLOOKUP(AF58,Criterios!$M$3:$N$6,2,FALSE),0) + IFERROR(VLOOKUP(AG58,Criterios!$O$3:$P$6,2,FALSE),0) + IFERROR(VLOOKUP(AH58,Criterios!$Q$3:$R$7,2,FALSE),0) + IFERROR(VLOOKUP(AI58,Criterios!$S$3:$T$6,2,FALSE),0) + IFERROR(VLOOKUP(AJ58,Criterios!$U$3:$V$5,2,FALSE),0) + IFERROR(VLOOKUP(AK58,Criterios!$W$3:$X$8,2,FALSE),0)</f>
        <v>58</v>
      </c>
      <c r="AM58" s="96" t="str">
        <f>IF(AND(AL58&gt;=Criterios!$AB$8,AL58&lt;Criterios!$AA$8),"Pobre",IF(AND(AL58&gt;=Criterios!$AB$7,AL58&lt;Criterios!$AA$7),"Insatisfactorio",IF(AND(AL58&gt;=Criterios!$AB$6,AL58&lt;Criterios!$AA$6),"Regular",IF(AND(AL58&gt;=Criterios!$AB$5,AL58&lt;Criterios!$AA$5),"Bueno",IF(AND(AL58&gt;=Criterios!$AB$4,AL58&lt;=Criterios!$AA$4),"Excelente",MID(Criterios!$Y$3,1,1))))))</f>
        <v>Regular</v>
      </c>
      <c r="AN58" s="278">
        <f>(IFERROR(AVERAGEIFS(AL58:AL63,AE58:AE63,"Impacto"),0))/100</f>
        <v>0.64</v>
      </c>
      <c r="AO58" s="280">
        <f>(IFERROR(AVERAGEIFS(AL58:AL63,AE58:AE63,"Probabilidad"),0))/100</f>
        <v>0.57999999999999996</v>
      </c>
      <c r="AP58" s="282" t="str">
        <f>IF(AN58=0,MID(S58,1,15),IF(T58 - AN58*T58&lt;1,VLOOKUP(1,Criterios!$D$4:$E$8,2,FALSE),IF(ROUND(T58 -( T58*AN58),0)=0,VLOOKUP(1,Criterios!$D$4:$E$8,2,FALSE),VLOOKUP(ROUND(T58 -( T58*AN58),0),Criterios!$D$4:$E$8,2,FALSE))))</f>
        <v>Insignificante</v>
      </c>
      <c r="AQ58" s="273">
        <f>(IFERROR(VLOOKUP(AP58,Criterios!$E$3:$F$8,2,FALSE),0))</f>
        <v>1</v>
      </c>
      <c r="AR58" s="273" t="str">
        <f>IF(AO58=0,MID(U58,1,15),IF(V58 - AO58*V58&lt;1,VLOOKUP(1,Criterios!$G$4:$H$8,2,FALSE),IF(ROUND(V58 -(V58*AO58),0)=0,VLOOKUP(1,Criterios!$G$4:$H$8,2,FALSE),VLOOKUP(ROUND(V58 -( V58*AO58),0),Criterios!$G$4:$H$8,2,FALSE))))</f>
        <v>Raro</v>
      </c>
      <c r="AS58" s="273">
        <f>(IFERROR(VLOOKUP(AR58,Criterios!$H$3:$I$8,2,FALSE),0))</f>
        <v>1</v>
      </c>
      <c r="AT58" s="273">
        <f>(IFERROR(VLOOKUP(AP58,Criterios!$E$3:$F$8,2,FALSE),0)) * (IFERROR(VLOOKUP(AR58,Criterios!$H$3:$I$8,2,FALSE),0))</f>
        <v>1</v>
      </c>
      <c r="AU58" s="284" t="str">
        <f>IFERROR(INDEX(Colorimetría!$D$4:$H$8,MATCH(AS58,Colorimetría!$C$4:$C$8,0),MATCH(AQ58,Colorimetría!$D$3:$H$3,0)),0)</f>
        <v>Bajo</v>
      </c>
      <c r="AV58" s="88" t="s">
        <v>169</v>
      </c>
      <c r="AW58" s="97" t="str">
        <f>IF(AND(T58=1,V58=5),IF(AND(AQ58=1,AS58=5),"RiRr","Ri"),IF(AND(AQ58=1,AS58=5),"Rr",""))</f>
        <v/>
      </c>
      <c r="AX58" s="97" t="str">
        <f>IF(AND(T58=2,V58=5),IF(AND(AQ58=2,AS58=5),"RiRr","Ri"),IF(AND(AQ58=2,AS58=5),"Rr",""))</f>
        <v/>
      </c>
      <c r="AY58" s="98" t="str">
        <f>IF(AND(T58=3,V58=5),IF(AND(AQ58=3,AS58=5),"RiRr","Ri"),IF(AND(AQ58=3,AS58=5),"Rr",""))</f>
        <v/>
      </c>
      <c r="AZ58" s="98" t="str">
        <f>IF(AND(T58=4,V58=5),IF(AND(AQ58=4,AS58=5),"RiRr","Ri"),IF(AND(AQ58=4,AS58=5),"Rr",""))</f>
        <v/>
      </c>
      <c r="BA58" s="98" t="str">
        <f>IF(AND(T58=5,V58=5),IF(AND(AQ58=5,AS58=5),"RiRr","Ri"),IF(AND(AQ58=5,AS58=5),"Rr",""))</f>
        <v/>
      </c>
      <c r="BB58" s="100"/>
    </row>
    <row r="59" spans="1:54" ht="16.5" thickBot="1" x14ac:dyDescent="0.25">
      <c r="A59" s="287"/>
      <c r="B59" s="290"/>
      <c r="C59" s="298"/>
      <c r="D59" s="301"/>
      <c r="E59" s="301"/>
      <c r="F59" s="301"/>
      <c r="G59" s="301"/>
      <c r="H59" s="301"/>
      <c r="I59" s="304"/>
      <c r="J59" s="307"/>
      <c r="K59" s="307"/>
      <c r="L59" s="330"/>
      <c r="M59" s="263"/>
      <c r="N59" s="263"/>
      <c r="O59" s="327"/>
      <c r="P59" s="310"/>
      <c r="Q59" s="266"/>
      <c r="R59" s="260"/>
      <c r="S59" s="251"/>
      <c r="T59" s="254"/>
      <c r="U59" s="248"/>
      <c r="V59" s="254"/>
      <c r="W59" s="254"/>
      <c r="X59" s="254"/>
      <c r="Y59" s="276"/>
      <c r="Z59" s="184" t="s">
        <v>578</v>
      </c>
      <c r="AA59" s="189" t="s">
        <v>575</v>
      </c>
      <c r="AB59" s="189" t="s">
        <v>581</v>
      </c>
      <c r="AC59" s="153" t="s">
        <v>584</v>
      </c>
      <c r="AD59" s="93" t="s">
        <v>57</v>
      </c>
      <c r="AE59" s="94" t="str">
        <f t="shared" ref="AE59:AE63" si="7">IF(OR(AD59="Preventivo",AD59="Preventivo - Detectivo"),"Probabilidad",IF(OR(AD59="Detectivo - Correctivo",AD59="Correctivo"),"Impacto",0))</f>
        <v>Probabilidad</v>
      </c>
      <c r="AF59" s="93" t="s">
        <v>59</v>
      </c>
      <c r="AG59" s="152" t="s">
        <v>65</v>
      </c>
      <c r="AH59" s="93" t="s">
        <v>67</v>
      </c>
      <c r="AI59" s="152" t="s">
        <v>72</v>
      </c>
      <c r="AJ59" s="152" t="s">
        <v>74</v>
      </c>
      <c r="AK59" s="152" t="s">
        <v>77</v>
      </c>
      <c r="AL59" s="95">
        <f>IFERROR(VLOOKUP(AF59,Criterios!$M$3:$N$6,2,FALSE),0) + IFERROR(VLOOKUP(AG59,Criterios!$O$3:$P$6,2,FALSE),0) + IFERROR(VLOOKUP(AH59,Criterios!$Q$3:$R$7,2,FALSE),0) + IFERROR(VLOOKUP(AI59,Criterios!$S$3:$T$6,2,FALSE),0) + IFERROR(VLOOKUP(AJ59,Criterios!$U$3:$V$5,2,FALSE),0) + IFERROR(VLOOKUP(AK59,Criterios!$W$3:$X$8,2,FALSE),0)</f>
        <v>58</v>
      </c>
      <c r="AM59" s="96" t="str">
        <f>IF(AND(AL59&gt;=Criterios!$AB$8,AL59&lt;Criterios!$AA$8),"Pobre",IF(AND(AL59&gt;=Criterios!$AB$7,AL59&lt;Criterios!$AA$7),"Insatisfactorio",IF(AND(AL59&gt;=Criterios!$AB$6,AL59&lt;Criterios!$AA$6),"Regular",IF(AND(AL59&gt;=Criterios!$AB$5,AL59&lt;Criterios!$AA$5),"Bueno",IF(AND(AL59&gt;=Criterios!$AB$4,AL59&lt;=Criterios!$AA$4),"Excelente",MID(Criterios!$Y$3,1,1))))))</f>
        <v>Regular</v>
      </c>
      <c r="AN59" s="278"/>
      <c r="AO59" s="280"/>
      <c r="AP59" s="282"/>
      <c r="AQ59" s="273"/>
      <c r="AR59" s="273"/>
      <c r="AS59" s="273"/>
      <c r="AT59" s="273"/>
      <c r="AU59" s="284"/>
      <c r="AV59" s="88" t="s">
        <v>122</v>
      </c>
      <c r="AW59" s="101" t="str">
        <f>IF(AND(T58=1,V58=4),IF(AND(AQ58=1,AS58=4),"RiRr","Ri"),IF(AND(AQ58=1,AS58=4),"Rr",""))</f>
        <v/>
      </c>
      <c r="AX59" s="102" t="str">
        <f>IF(AND(T58=2,V58=4),IF(AND(AQ58=2,AS58=4),"RiRr","Ri"),IF(AND(AQ58=2,AS58=4),"Rr",""))</f>
        <v/>
      </c>
      <c r="AY59" s="102" t="str">
        <f>IF(AND(T58=3,V58=4),IF(AND(AQ58=3,AS58=4),"RiRr","Ri"),IF(AND(AQ58=3,AS58=4),"Rr",""))</f>
        <v/>
      </c>
      <c r="AZ59" s="103" t="str">
        <f>IF(AND(T58=4,V58=4),IF(AND(AQ58=4,AS58=4),"RiRr","Ri"),IF(AND(AQ58=4,AS58=4),"Rr",""))</f>
        <v/>
      </c>
      <c r="BA59" s="103" t="str">
        <f>IF(AND(T58=5,V58=4),IF(AND(AQ58=5,AS58=4),"RiRr","Ri"),IF(AND(AQ58=5,AS58=4),"Rr",""))</f>
        <v/>
      </c>
      <c r="BB59" s="105"/>
    </row>
    <row r="60" spans="1:54" ht="16.5" thickBot="1" x14ac:dyDescent="0.25">
      <c r="A60" s="287"/>
      <c r="B60" s="290"/>
      <c r="C60" s="298"/>
      <c r="D60" s="301"/>
      <c r="E60" s="301"/>
      <c r="F60" s="301"/>
      <c r="G60" s="301"/>
      <c r="H60" s="301"/>
      <c r="I60" s="304"/>
      <c r="J60" s="307"/>
      <c r="K60" s="307"/>
      <c r="L60" s="330"/>
      <c r="M60" s="263"/>
      <c r="N60" s="263"/>
      <c r="O60" s="327"/>
      <c r="P60" s="310"/>
      <c r="Q60" s="266"/>
      <c r="R60" s="260"/>
      <c r="S60" s="251"/>
      <c r="T60" s="254"/>
      <c r="U60" s="248"/>
      <c r="V60" s="254"/>
      <c r="W60" s="254"/>
      <c r="X60" s="254"/>
      <c r="Y60" s="276"/>
      <c r="Z60" s="184" t="s">
        <v>579</v>
      </c>
      <c r="AA60" s="189" t="s">
        <v>576</v>
      </c>
      <c r="AB60" s="189" t="s">
        <v>582</v>
      </c>
      <c r="AC60" s="153" t="s">
        <v>583</v>
      </c>
      <c r="AD60" s="93" t="s">
        <v>106</v>
      </c>
      <c r="AE60" s="94" t="str">
        <f t="shared" si="7"/>
        <v>Impacto</v>
      </c>
      <c r="AF60" s="93" t="s">
        <v>61</v>
      </c>
      <c r="AG60" s="152" t="s">
        <v>65</v>
      </c>
      <c r="AH60" s="93" t="s">
        <v>67</v>
      </c>
      <c r="AI60" s="152" t="s">
        <v>72</v>
      </c>
      <c r="AJ60" s="152" t="s">
        <v>74</v>
      </c>
      <c r="AK60" s="152" t="s">
        <v>77</v>
      </c>
      <c r="AL60" s="95">
        <f>IFERROR(VLOOKUP(AF60,Criterios!$M$3:$N$6,2,FALSE),0) + IFERROR(VLOOKUP(AG60,Criterios!$O$3:$P$6,2,FALSE),0) + IFERROR(VLOOKUP(AH60,Criterios!$Q$3:$R$7,2,FALSE),0) + IFERROR(VLOOKUP(AI60,Criterios!$S$3:$T$6,2,FALSE),0) + IFERROR(VLOOKUP(AJ60,Criterios!$U$3:$V$5,2,FALSE),0) + IFERROR(VLOOKUP(AK60,Criterios!$W$3:$X$8,2,FALSE),0)</f>
        <v>64</v>
      </c>
      <c r="AM60" s="96" t="str">
        <f>IF(AND(AL60&gt;=Criterios!$AB$8,AL60&lt;Criterios!$AA$8),"Pobre",IF(AND(AL60&gt;=Criterios!$AB$7,AL60&lt;Criterios!$AA$7),"Insatisfactorio",IF(AND(AL60&gt;=Criterios!$AB$6,AL60&lt;Criterios!$AA$6),"Regular",IF(AND(AL60&gt;=Criterios!$AB$5,AL60&lt;Criterios!$AA$5),"Bueno",IF(AND(AL60&gt;=Criterios!$AB$4,AL60&lt;=Criterios!$AA$4),"Excelente",MID(Criterios!$Y$3,1,1))))))</f>
        <v>Regular</v>
      </c>
      <c r="AN60" s="278"/>
      <c r="AO60" s="280"/>
      <c r="AP60" s="282"/>
      <c r="AQ60" s="273"/>
      <c r="AR60" s="273"/>
      <c r="AS60" s="273"/>
      <c r="AT60" s="273"/>
      <c r="AU60" s="284"/>
      <c r="AV60" s="88" t="s">
        <v>125</v>
      </c>
      <c r="AW60" s="106" t="str">
        <f>IF(AND(T58=1,V58=3),IF(AND(AQ58=1,AS58=3),"RiRr","Ri"),IF(AND(AQ58=1,AS58=3),"Rr",""))</f>
        <v/>
      </c>
      <c r="AX60" s="101" t="str">
        <f>IF(AND(T58=2,V58=3),IF(AND(AQ58=2,AS58=3),"RiRr","Ri"),IF(AND(AQ58=2,AS58=3),"Rr",""))</f>
        <v/>
      </c>
      <c r="AY60" s="102" t="str">
        <f>IF(AND(T58=3,V58=3),IF(AND(AQ58=3,AS58=3),"RiRr","Ri"),IF(AND(AQ58=3,AS58=3),"Rr",""))</f>
        <v>Ri</v>
      </c>
      <c r="AZ60" s="103" t="str">
        <f>IF(AND(T58=4,V58=3),IF(AND(AQ58=4,AS58=3),"RiRr","Ri"),IF(AND(AQ58=4,AS58=3),"Rr",""))</f>
        <v/>
      </c>
      <c r="BA60" s="103" t="str">
        <f>IF(AND(T58=5,V58=3),IF(AND(AQ58=5,AS58=3),"RiRr","Ri"),IF(AND(AQ58=5,AS58=3),"Rr",""))</f>
        <v/>
      </c>
      <c r="BB60" s="105"/>
    </row>
    <row r="61" spans="1:54" x14ac:dyDescent="0.2">
      <c r="A61" s="287"/>
      <c r="B61" s="290"/>
      <c r="C61" s="298"/>
      <c r="D61" s="301"/>
      <c r="E61" s="301"/>
      <c r="F61" s="301"/>
      <c r="G61" s="301"/>
      <c r="H61" s="301"/>
      <c r="I61" s="304"/>
      <c r="J61" s="307"/>
      <c r="K61" s="307"/>
      <c r="L61" s="330"/>
      <c r="M61" s="263"/>
      <c r="N61" s="263"/>
      <c r="O61" s="327"/>
      <c r="P61" s="310"/>
      <c r="Q61" s="266"/>
      <c r="R61" s="260"/>
      <c r="S61" s="251"/>
      <c r="T61" s="254"/>
      <c r="U61" s="248"/>
      <c r="V61" s="254"/>
      <c r="W61" s="254"/>
      <c r="X61" s="254"/>
      <c r="Y61" s="276"/>
      <c r="Z61" s="184"/>
      <c r="AA61" s="153"/>
      <c r="AB61" s="153"/>
      <c r="AC61" s="153"/>
      <c r="AD61" s="93"/>
      <c r="AE61" s="94">
        <f t="shared" si="7"/>
        <v>0</v>
      </c>
      <c r="AF61" s="93"/>
      <c r="AG61" s="93"/>
      <c r="AH61" s="93"/>
      <c r="AI61" s="93"/>
      <c r="AJ61" s="93"/>
      <c r="AK61" s="93"/>
      <c r="AL61" s="94">
        <f>IFERROR(VLOOKUP(AF61,Criterios!$M$3:$N$6,2,FALSE),0) + IFERROR(VLOOKUP(AG61,Criterios!$O$3:$P$6,2,FALSE),0) + IFERROR(VLOOKUP(AH61,Criterios!$Q$3:$R$7,2,FALSE),0) + IFERROR(VLOOKUP(AI61,Criterios!$S$3:$T$6,2,FALSE),0) + IFERROR(VLOOKUP(AJ61,Criterios!$U$3:$V$5,2,FALSE),0) + IFERROR(VLOOKUP(AK61,Criterios!$W$3:$X$8,2,FALSE),0)</f>
        <v>0</v>
      </c>
      <c r="AM61" s="96" t="str">
        <f>IF(AND(AL61&gt;=Criterios!$AB$8,AL61&lt;Criterios!$AA$8),"Pobre",IF(AND(AL61&gt;=Criterios!$AB$7,AL61&lt;Criterios!$AA$7),"Insatisfactorio",IF(AND(AL61&gt;=Criterios!$AB$6,AL61&lt;Criterios!$AA$6),"Regular",IF(AND(AL61&gt;=Criterios!$AB$5,AL61&lt;Criterios!$AA$5),"Bueno",IF(AND(AL61&gt;=Criterios!$AB$4,AL61&lt;=Criterios!$AA$4),"Excelente",MID(Criterios!$Y$3,1,1))))))</f>
        <v/>
      </c>
      <c r="AN61" s="278"/>
      <c r="AO61" s="280"/>
      <c r="AP61" s="282"/>
      <c r="AQ61" s="273"/>
      <c r="AR61" s="273"/>
      <c r="AS61" s="273"/>
      <c r="AT61" s="273"/>
      <c r="AU61" s="284"/>
      <c r="AV61" s="88" t="s">
        <v>170</v>
      </c>
      <c r="AW61" s="106" t="str">
        <f>IF(AND(T58=1,V58=2),IF(AND(AQ58=1,AS58=2),"RiRr","Ri"),IF(AND(AQ58=1,AS58=2),"Rr",""))</f>
        <v/>
      </c>
      <c r="AX61" s="106" t="str">
        <f>IF(AND(T58=2,V58=2),IF(AND(AQ58=2,AS58=2),"RiRr","Ri"),IF(AND(AQ58=2,AS58=2),"Rr",""))</f>
        <v/>
      </c>
      <c r="AY61" s="101" t="str">
        <f>IF(AND(T58=3,V58=2),IF(AND(AQ58=3,AS58=2),"RiRr","Ri"),IF(AND(AQ58=3,AS58=2),"Rr",""))</f>
        <v/>
      </c>
      <c r="AZ61" s="102" t="str">
        <f>IF(AND(T58=4,V58=2),IF(AND(AQ58=4,AS58=2),"RiRr","Ri"),IF(AND(AQ58=4,AS58=2),"Rr",""))</f>
        <v/>
      </c>
      <c r="BA61" s="103" t="str">
        <f>IF(AND(T58=5,V58=2),IF(AND(AQ58=5,AS58=2),"RiRr","Ri"),IF(AND(AQ58=5,AS58=2),"Rr",""))</f>
        <v/>
      </c>
      <c r="BB61" s="105"/>
    </row>
    <row r="62" spans="1:54" x14ac:dyDescent="0.2">
      <c r="A62" s="287"/>
      <c r="B62" s="290"/>
      <c r="C62" s="298"/>
      <c r="D62" s="301"/>
      <c r="E62" s="301"/>
      <c r="F62" s="301"/>
      <c r="G62" s="301"/>
      <c r="H62" s="301"/>
      <c r="I62" s="304"/>
      <c r="J62" s="307"/>
      <c r="K62" s="307"/>
      <c r="L62" s="330"/>
      <c r="M62" s="263"/>
      <c r="N62" s="263"/>
      <c r="O62" s="327"/>
      <c r="P62" s="310"/>
      <c r="Q62" s="266"/>
      <c r="R62" s="260"/>
      <c r="S62" s="251"/>
      <c r="T62" s="254"/>
      <c r="U62" s="248"/>
      <c r="V62" s="254"/>
      <c r="W62" s="254"/>
      <c r="X62" s="254"/>
      <c r="Y62" s="276"/>
      <c r="Z62" s="184"/>
      <c r="AA62" s="153"/>
      <c r="AB62" s="153"/>
      <c r="AC62" s="153"/>
      <c r="AD62" s="93"/>
      <c r="AE62" s="94">
        <f t="shared" si="7"/>
        <v>0</v>
      </c>
      <c r="AF62" s="93"/>
      <c r="AG62" s="93"/>
      <c r="AH62" s="93"/>
      <c r="AI62" s="93"/>
      <c r="AJ62" s="93"/>
      <c r="AK62" s="93"/>
      <c r="AL62" s="94">
        <f>IFERROR(VLOOKUP(AF62,Criterios!$M$3:$N$6,2,FALSE),0) + IFERROR(VLOOKUP(AG62,Criterios!$O$3:$P$6,2,FALSE),0) + IFERROR(VLOOKUP(AH62,Criterios!$Q$3:$R$7,2,FALSE),0) + IFERROR(VLOOKUP(AI62,Criterios!$S$3:$T$6,2,FALSE),0) + IFERROR(VLOOKUP(AJ62,Criterios!$U$3:$V$5,2,FALSE),0) + IFERROR(VLOOKUP(AK62,Criterios!$W$3:$X$8,2,FALSE),0)</f>
        <v>0</v>
      </c>
      <c r="AM62" s="96" t="str">
        <f>IF(AND(AL62&gt;=Criterios!$AB$8,AL62&lt;Criterios!$AA$8),"Pobre",IF(AND(AL62&gt;=Criterios!$AB$7,AL62&lt;Criterios!$AA$7),"Insatisfactorio",IF(AND(AL62&gt;=Criterios!$AB$6,AL62&lt;Criterios!$AA$6),"Regular",IF(AND(AL62&gt;=Criterios!$AB$5,AL62&lt;Criterios!$AA$5),"Bueno",IF(AND(AL62&gt;=Criterios!$AB$4,AL62&lt;=Criterios!$AA$4),"Excelente",MID(Criterios!$Y$3,1,1))))))</f>
        <v/>
      </c>
      <c r="AN62" s="278"/>
      <c r="AO62" s="280"/>
      <c r="AP62" s="282"/>
      <c r="AQ62" s="273"/>
      <c r="AR62" s="273"/>
      <c r="AS62" s="273"/>
      <c r="AT62" s="273"/>
      <c r="AU62" s="284"/>
      <c r="AV62" s="88" t="s">
        <v>752</v>
      </c>
      <c r="AW62" s="106" t="str">
        <f>IF(AND(T58=1,V58=1),IF(AND(AQ58=1,AS58=1),"RiRr","Ri"),IF(AND(AQ58=1,AS58=1),"Rr",""))</f>
        <v>Rr</v>
      </c>
      <c r="AX62" s="106" t="str">
        <f>IF(AND(T58=2,V58=1),IF(AND(AQ58=2,AS58=1),"RiRr","Ri"),IF(AND(AQ58=2,AS58=1),"Rr",""))</f>
        <v/>
      </c>
      <c r="AY62" s="101" t="str">
        <f>IF(AND(T58=3,V58=1),IF(AND(AQ58=3,AS58=1),"RiRr","Ri"),IF(AND(AQ58=3,AS58=1),"Rr",""))</f>
        <v/>
      </c>
      <c r="AZ62" s="102" t="str">
        <f>IF(AND(T58=4,V58=1),IF(AND(AQ58=4,AS58=1),"RiRr","Ri"),IF(AND(AQ58=4,AS58=1),"Rr",""))</f>
        <v/>
      </c>
      <c r="BA62" s="102" t="str">
        <f>IF(AND(T58=5,V58=1),IF(AND(AQ58=5,AS58=1),"RiRr","Ri"),IF(AND(AQ58=5,AS58=1),"Rr",""))</f>
        <v/>
      </c>
      <c r="BB62" s="105"/>
    </row>
    <row r="63" spans="1:54" ht="15.75" customHeight="1" thickBot="1" x14ac:dyDescent="0.25">
      <c r="A63" s="288"/>
      <c r="B63" s="291"/>
      <c r="C63" s="299"/>
      <c r="D63" s="302"/>
      <c r="E63" s="302"/>
      <c r="F63" s="302"/>
      <c r="G63" s="302"/>
      <c r="H63" s="302"/>
      <c r="I63" s="305"/>
      <c r="J63" s="308"/>
      <c r="K63" s="308"/>
      <c r="L63" s="331"/>
      <c r="M63" s="264"/>
      <c r="N63" s="264"/>
      <c r="O63" s="328"/>
      <c r="P63" s="311"/>
      <c r="Q63" s="267"/>
      <c r="R63" s="261"/>
      <c r="S63" s="252"/>
      <c r="T63" s="255"/>
      <c r="U63" s="249"/>
      <c r="V63" s="255"/>
      <c r="W63" s="255"/>
      <c r="X63" s="255"/>
      <c r="Y63" s="277"/>
      <c r="Z63" s="186"/>
      <c r="AA63" s="187"/>
      <c r="AB63" s="187"/>
      <c r="AC63" s="187"/>
      <c r="AD63" s="110"/>
      <c r="AE63" s="111">
        <f t="shared" si="7"/>
        <v>0</v>
      </c>
      <c r="AF63" s="110"/>
      <c r="AG63" s="110"/>
      <c r="AH63" s="110"/>
      <c r="AI63" s="110"/>
      <c r="AJ63" s="110"/>
      <c r="AK63" s="110"/>
      <c r="AL63" s="111">
        <f>IFERROR(VLOOKUP(AF63,Criterios!$M$3:$N$6,2,FALSE),0) + IFERROR(VLOOKUP(AG63,Criterios!$O$3:$P$6,2,FALSE),0) + IFERROR(VLOOKUP(AH63,Criterios!$Q$3:$R$7,2,FALSE),0) + IFERROR(VLOOKUP(AI63,Criterios!$S$3:$T$6,2,FALSE),0) + IFERROR(VLOOKUP(AJ63,Criterios!$U$3:$V$5,2,FALSE),0) + IFERROR(VLOOKUP(AK63,Criterios!$W$3:$X$8,2,FALSE),0)</f>
        <v>0</v>
      </c>
      <c r="AM63" s="112" t="str">
        <f>IF(AND(AL63&gt;=Criterios!$AB$8,AL63&lt;Criterios!$AA$8),"Pobre",IF(AND(AL63&gt;=Criterios!$AB$7,AL63&lt;Criterios!$AA$7),"Insatisfactorio",IF(AND(AL63&gt;=Criterios!$AB$6,AL63&lt;Criterios!$AA$6),"Regular",IF(AND(AL63&gt;=Criterios!$AB$5,AL63&lt;Criterios!$AA$5),"Bueno",IF(AND(AL63&gt;=Criterios!$AB$4,AL63&lt;=Criterios!$AA$4),"Excelente",MID(Criterios!$Y$3,1,1))))))</f>
        <v/>
      </c>
      <c r="AN63" s="279"/>
      <c r="AO63" s="281"/>
      <c r="AP63" s="283"/>
      <c r="AQ63" s="274"/>
      <c r="AR63" s="274"/>
      <c r="AS63" s="274"/>
      <c r="AT63" s="274"/>
      <c r="AU63" s="285"/>
      <c r="AW63" s="88" t="s">
        <v>123</v>
      </c>
      <c r="AX63" s="88" t="s">
        <v>124</v>
      </c>
      <c r="AY63" s="88" t="s">
        <v>125</v>
      </c>
      <c r="AZ63" s="88" t="s">
        <v>126</v>
      </c>
      <c r="BA63" s="88" t="s">
        <v>127</v>
      </c>
      <c r="BB63" s="113"/>
    </row>
    <row r="64" spans="1:54" ht="60.75" thickTop="1" x14ac:dyDescent="0.2">
      <c r="A64" s="286" t="s">
        <v>747</v>
      </c>
      <c r="B64" s="339" t="s">
        <v>585</v>
      </c>
      <c r="C64" s="340" t="s">
        <v>495</v>
      </c>
      <c r="D64" s="300" t="s">
        <v>80</v>
      </c>
      <c r="E64" s="300" t="s">
        <v>173</v>
      </c>
      <c r="F64" s="300" t="s">
        <v>180</v>
      </c>
      <c r="G64" s="300" t="s">
        <v>218</v>
      </c>
      <c r="H64" s="344" t="s">
        <v>550</v>
      </c>
      <c r="I64" s="348" t="s">
        <v>73</v>
      </c>
      <c r="J64" s="346" t="s">
        <v>73</v>
      </c>
      <c r="K64" s="346" t="s">
        <v>73</v>
      </c>
      <c r="L64" s="347" t="s">
        <v>74</v>
      </c>
      <c r="M64" s="262"/>
      <c r="N64" s="271" t="s">
        <v>304</v>
      </c>
      <c r="O64" s="326" t="s">
        <v>319</v>
      </c>
      <c r="P64" s="343" t="s">
        <v>586</v>
      </c>
      <c r="Q64" s="345" t="s">
        <v>587</v>
      </c>
      <c r="R64" s="259" t="s">
        <v>307</v>
      </c>
      <c r="S64" s="250" t="s">
        <v>47</v>
      </c>
      <c r="T64" s="253">
        <f>(IFERROR(VLOOKUP(S64,Criterios!$E$3:$F$8,2,FALSE),0))</f>
        <v>4</v>
      </c>
      <c r="U64" s="247" t="s">
        <v>52</v>
      </c>
      <c r="V64" s="253">
        <f>(IFERROR(VLOOKUP(U64,Criterios!$H$3:$I$8,2,FALSE),0))</f>
        <v>3</v>
      </c>
      <c r="W64" s="253">
        <f>(IFERROR(VLOOKUP(S64,Criterios!$E$3:$F$8,2,FALSE),0)) * (IFERROR(VLOOKUP(U64,Criterios!$H$3:$I$8,2,FALSE),0))</f>
        <v>12</v>
      </c>
      <c r="X64" s="253" t="str">
        <f>IFERROR(INDEX(Colorimetría!$D$4:$H$8,MATCH(V64,Colorimetría!$C$4:$C$8,0),MATCH(T64,Colorimetría!$D$3:$H$3,0)),0)</f>
        <v>Extremo</v>
      </c>
      <c r="Y64" s="275" t="s">
        <v>509</v>
      </c>
      <c r="Z64" s="184" t="s">
        <v>744</v>
      </c>
      <c r="AA64" s="190" t="s">
        <v>511</v>
      </c>
      <c r="AB64" s="153" t="s">
        <v>622</v>
      </c>
      <c r="AC64" s="153" t="s">
        <v>515</v>
      </c>
      <c r="AD64" s="93" t="s">
        <v>57</v>
      </c>
      <c r="AE64" s="94" t="str">
        <f>IF(OR(AD64="Preventivo",AD64="Preventivo - Detectivo"),"Probabilidad",IF(OR(AD64="Detectivo - Correctivo",AD64="Correctivo"),"Impacto",0))</f>
        <v>Probabilidad</v>
      </c>
      <c r="AF64" s="93" t="s">
        <v>59</v>
      </c>
      <c r="AG64" s="93" t="s">
        <v>65</v>
      </c>
      <c r="AH64" s="185" t="s">
        <v>68</v>
      </c>
      <c r="AI64" s="185" t="s">
        <v>72</v>
      </c>
      <c r="AJ64" s="185" t="s">
        <v>74</v>
      </c>
      <c r="AK64" s="93" t="s">
        <v>77</v>
      </c>
      <c r="AL64" s="95">
        <f>IFERROR(VLOOKUP(AF64,Criterios!$M$3:$N$6,2,FALSE),0) + IFERROR(VLOOKUP(AG64,Criterios!$O$3:$P$6,2,FALSE),0) + IFERROR(VLOOKUP(AH64,Criterios!$Q$3:$R$7,2,FALSE),0) + IFERROR(VLOOKUP(AI64,Criterios!$S$3:$T$6,2,FALSE),0) + IFERROR(VLOOKUP(AJ64,Criterios!$U$3:$V$5,2,FALSE),0) + IFERROR(VLOOKUP(AK64,Criterios!$W$3:$X$8,2,FALSE),0)</f>
        <v>56</v>
      </c>
      <c r="AM64" s="96" t="str">
        <f>IF(AND(AL64&gt;=Criterios!$AB$8,AL64&lt;Criterios!$AA$8),"Pobre",IF(AND(AL64&gt;=Criterios!$AB$7,AL64&lt;Criterios!$AA$7),"Insatisfactorio",IF(AND(AL64&gt;=Criterios!$AB$6,AL64&lt;Criterios!$AA$6),"Regular",IF(AND(AL64&gt;=Criterios!$AB$5,AL64&lt;Criterios!$AA$5),"Bueno",IF(AND(AL64&gt;=Criterios!$AB$4,AL64&lt;=Criterios!$AA$4),"Excelente",MID(Criterios!$Y$3,1,1))))))</f>
        <v>Regular</v>
      </c>
      <c r="AN64" s="278">
        <f>(IFERROR(AVERAGEIFS(AL64:AL69,AE64:AE69,"Impacto"),0))/100</f>
        <v>0.46</v>
      </c>
      <c r="AO64" s="280">
        <f>(IFERROR(AVERAGEIFS(AL64:AL69,AE64:AE69,"Probabilidad"),0))/100</f>
        <v>0.56000000000000005</v>
      </c>
      <c r="AP64" s="282" t="str">
        <f>IF(AN64=0,MID(S64,1,15),IF(T64 - AN64*T64&lt;1,VLOOKUP(1,Criterios!$D$4:$E$8,2,FALSE),IF(ROUND(T64 -( T64*AN64),0)=0,VLOOKUP(1,Criterios!$D$4:$E$8,2,FALSE),VLOOKUP(ROUND(T64 -( T64*AN64),0),Criterios!$D$4:$E$8,2,FALSE))))</f>
        <v>Menor</v>
      </c>
      <c r="AQ64" s="273">
        <f>(IFERROR(VLOOKUP(AP64,Criterios!$E$3:$F$8,2,FALSE),0))</f>
        <v>2</v>
      </c>
      <c r="AR64" s="273" t="str">
        <f>IF(AO64=0,MID(U64,1,15),IF(V64 - AO64*V64&lt;1,VLOOKUP(1,Criterios!$G$4:$H$8,2,FALSE),IF(ROUND(V64 -(V64*AO64),0)=0,VLOOKUP(1,Criterios!$G$4:$H$8,2,FALSE),VLOOKUP(ROUND(V64 -( V64*AO64),0),Criterios!$G$4:$H$8,2,FALSE))))</f>
        <v>Raro</v>
      </c>
      <c r="AS64" s="273">
        <f>(IFERROR(VLOOKUP(AR64,Criterios!$H$3:$I$8,2,FALSE),0))</f>
        <v>1</v>
      </c>
      <c r="AT64" s="273">
        <f>(IFERROR(VLOOKUP(AP64,Criterios!$E$3:$F$8,2,FALSE),0)) * (IFERROR(VLOOKUP(AR64,Criterios!$H$3:$I$8,2,FALSE),0))</f>
        <v>2</v>
      </c>
      <c r="AU64" s="284" t="str">
        <f>IFERROR(INDEX(Colorimetría!$D$4:$H$8,MATCH(AS64,Colorimetría!$C$4:$C$8,0),MATCH(AQ64,Colorimetría!$D$3:$H$3,0)),0)</f>
        <v>Bajo</v>
      </c>
      <c r="AV64" s="88" t="s">
        <v>169</v>
      </c>
      <c r="AW64" s="97" t="str">
        <f>IF(AND(T64=1,V64=5),IF(AND(AQ64=1,AS64=5),"RiRr","Ri"),IF(AND(AQ64=1,AS64=5),"Rr",""))</f>
        <v/>
      </c>
      <c r="AX64" s="97" t="str">
        <f>IF(AND(T64=2,V64=5),IF(AND(AQ64=2,AS64=5),"RiRr","Ri"),IF(AND(AQ64=2,AS64=5),"Rr",""))</f>
        <v/>
      </c>
      <c r="AY64" s="98" t="str">
        <f>IF(AND(T64=3,V64=5),IF(AND(AQ64=3,AS64=5),"RiRr","Ri"),IF(AND(AQ64=3,AS64=5),"Rr",""))</f>
        <v/>
      </c>
      <c r="AZ64" s="98" t="str">
        <f>IF(AND(T64=4,V64=5),IF(AND(AQ64=4,AS64=5),"RiRr","Ri"),IF(AND(AQ64=4,AS64=5),"Rr",""))</f>
        <v/>
      </c>
      <c r="BA64" s="98" t="str">
        <f>IF(AND(T64=5,V64=5),IF(AND(AQ64=5,AS64=5),"RiRr","Ri"),IF(AND(AQ64=5,AS64=5),"Rr",""))</f>
        <v/>
      </c>
      <c r="BB64" s="100"/>
    </row>
    <row r="65" spans="1:54" x14ac:dyDescent="0.2">
      <c r="A65" s="287"/>
      <c r="B65" s="290"/>
      <c r="C65" s="298"/>
      <c r="D65" s="301"/>
      <c r="E65" s="301"/>
      <c r="F65" s="301"/>
      <c r="G65" s="301"/>
      <c r="H65" s="301"/>
      <c r="I65" s="304"/>
      <c r="J65" s="307"/>
      <c r="K65" s="307"/>
      <c r="L65" s="330"/>
      <c r="M65" s="263"/>
      <c r="N65" s="263"/>
      <c r="O65" s="327"/>
      <c r="P65" s="310"/>
      <c r="Q65" s="266"/>
      <c r="R65" s="260"/>
      <c r="S65" s="251"/>
      <c r="T65" s="254"/>
      <c r="U65" s="248"/>
      <c r="V65" s="254"/>
      <c r="W65" s="254"/>
      <c r="X65" s="254"/>
      <c r="Y65" s="276"/>
      <c r="Z65" s="184" t="s">
        <v>745</v>
      </c>
      <c r="AA65" s="190" t="s">
        <v>512</v>
      </c>
      <c r="AB65" s="153" t="s">
        <v>513</v>
      </c>
      <c r="AC65" s="153" t="s">
        <v>516</v>
      </c>
      <c r="AD65" s="93" t="s">
        <v>58</v>
      </c>
      <c r="AE65" s="94" t="str">
        <f t="shared" ref="AE65:AE69" si="8">IF(OR(AD65="Preventivo",AD65="Preventivo - Detectivo"),"Probabilidad",IF(OR(AD65="Detectivo - Correctivo",AD65="Correctivo"),"Impacto",0))</f>
        <v>Impacto</v>
      </c>
      <c r="AF65" s="185" t="s">
        <v>59</v>
      </c>
      <c r="AG65" s="93"/>
      <c r="AH65" s="185" t="s">
        <v>68</v>
      </c>
      <c r="AI65" s="185" t="s">
        <v>72</v>
      </c>
      <c r="AJ65" s="185" t="s">
        <v>74</v>
      </c>
      <c r="AK65" s="93" t="s">
        <v>77</v>
      </c>
      <c r="AL65" s="95">
        <f>IFERROR(VLOOKUP(AF65,Criterios!$M$3:$N$6,2,FALSE),0) + IFERROR(VLOOKUP(AG65,Criterios!$O$3:$P$6,2,FALSE),0) + IFERROR(VLOOKUP(AH65,Criterios!$Q$3:$R$7,2,FALSE),0) + IFERROR(VLOOKUP(AI65,Criterios!$S$3:$T$6,2,FALSE),0) + IFERROR(VLOOKUP(AJ65,Criterios!$U$3:$V$5,2,FALSE),0) + IFERROR(VLOOKUP(AK65,Criterios!$W$3:$X$8,2,FALSE),0)</f>
        <v>46</v>
      </c>
      <c r="AM65" s="96" t="str">
        <f>IF(AND(AL65&gt;=Criterios!$AB$8,AL65&lt;Criterios!$AA$8),"Pobre",IF(AND(AL65&gt;=Criterios!$AB$7,AL65&lt;Criterios!$AA$7),"Insatisfactorio",IF(AND(AL65&gt;=Criterios!$AB$6,AL65&lt;Criterios!$AA$6),"Regular",IF(AND(AL65&gt;=Criterios!$AB$5,AL65&lt;Criterios!$AA$5),"Bueno",IF(AND(AL65&gt;=Criterios!$AB$4,AL65&lt;=Criterios!$AA$4),"Excelente",MID(Criterios!$Y$3,1,1))))))</f>
        <v>Insatisfactorio</v>
      </c>
      <c r="AN65" s="278"/>
      <c r="AO65" s="280"/>
      <c r="AP65" s="282"/>
      <c r="AQ65" s="273"/>
      <c r="AR65" s="273"/>
      <c r="AS65" s="273"/>
      <c r="AT65" s="273"/>
      <c r="AU65" s="284"/>
      <c r="AV65" s="88" t="s">
        <v>122</v>
      </c>
      <c r="AW65" s="101" t="str">
        <f>IF(AND(T64=1,V64=4),IF(AND(AQ64=1,AS64=4),"RiRr","Ri"),IF(AND(AQ64=1,AS64=4),"Rr",""))</f>
        <v/>
      </c>
      <c r="AX65" s="102" t="str">
        <f>IF(AND(T64=2,V64=4),IF(AND(AQ64=2,AS64=4),"RiRr","Ri"),IF(AND(AQ64=2,AS64=4),"Rr",""))</f>
        <v/>
      </c>
      <c r="AY65" s="102" t="str">
        <f>IF(AND(T64=3,V64=4),IF(AND(AQ64=3,AS64=4),"RiRr","Ri"),IF(AND(AQ64=3,AS64=4),"Rr",""))</f>
        <v/>
      </c>
      <c r="AZ65" s="103" t="str">
        <f>IF(AND(T64=4,V64=4),IF(AND(AQ64=4,AS64=4),"RiRr","Ri"),IF(AND(AQ64=4,AS64=4),"Rr",""))</f>
        <v/>
      </c>
      <c r="BA65" s="103" t="str">
        <f>IF(AND(T64=5,V64=4),IF(AND(AQ64=5,AS64=4),"RiRr","Ri"),IF(AND(AQ64=5,AS64=4),"Rr",""))</f>
        <v/>
      </c>
      <c r="BB65" s="105"/>
    </row>
    <row r="66" spans="1:54" x14ac:dyDescent="0.2">
      <c r="A66" s="287"/>
      <c r="B66" s="290"/>
      <c r="C66" s="298"/>
      <c r="D66" s="301"/>
      <c r="E66" s="301"/>
      <c r="F66" s="301"/>
      <c r="G66" s="301"/>
      <c r="H66" s="301"/>
      <c r="I66" s="304"/>
      <c r="J66" s="307"/>
      <c r="K66" s="307"/>
      <c r="L66" s="330"/>
      <c r="M66" s="263"/>
      <c r="N66" s="263"/>
      <c r="O66" s="327"/>
      <c r="P66" s="310"/>
      <c r="Q66" s="266"/>
      <c r="R66" s="260"/>
      <c r="S66" s="251"/>
      <c r="T66" s="254"/>
      <c r="U66" s="248"/>
      <c r="V66" s="254"/>
      <c r="W66" s="254"/>
      <c r="X66" s="254"/>
      <c r="Y66" s="276"/>
      <c r="Z66" s="184"/>
      <c r="AA66" s="153"/>
      <c r="AB66" s="153"/>
      <c r="AC66" s="153"/>
      <c r="AD66" s="93"/>
      <c r="AE66" s="94">
        <f t="shared" si="8"/>
        <v>0</v>
      </c>
      <c r="AF66" s="93"/>
      <c r="AG66" s="93"/>
      <c r="AH66" s="93"/>
      <c r="AI66" s="93"/>
      <c r="AJ66" s="93"/>
      <c r="AK66" s="93"/>
      <c r="AL66" s="95">
        <f>IFERROR(VLOOKUP(AF66,Criterios!$M$3:$N$6,2,FALSE),0) + IFERROR(VLOOKUP(AG66,Criterios!$O$3:$P$6,2,FALSE),0) + IFERROR(VLOOKUP(AH66,Criterios!$Q$3:$R$7,2,FALSE),0) + IFERROR(VLOOKUP(AI66,Criterios!$S$3:$T$6,2,FALSE),0) + IFERROR(VLOOKUP(AJ66,Criterios!$U$3:$V$5,2,FALSE),0) + IFERROR(VLOOKUP(AK66,Criterios!$W$3:$X$8,2,FALSE),0)</f>
        <v>0</v>
      </c>
      <c r="AM66" s="96" t="str">
        <f>IF(AND(AL66&gt;=Criterios!$AB$8,AL66&lt;Criterios!$AA$8),"Pobre",IF(AND(AL66&gt;=Criterios!$AB$7,AL66&lt;Criterios!$AA$7),"Insatisfactorio",IF(AND(AL66&gt;=Criterios!$AB$6,AL66&lt;Criterios!$AA$6),"Regular",IF(AND(AL66&gt;=Criterios!$AB$5,AL66&lt;Criterios!$AA$5),"Bueno",IF(AND(AL66&gt;=Criterios!$AB$4,AL66&lt;=Criterios!$AA$4),"Excelente",MID(Criterios!$Y$3,1,1))))))</f>
        <v/>
      </c>
      <c r="AN66" s="278"/>
      <c r="AO66" s="280"/>
      <c r="AP66" s="282"/>
      <c r="AQ66" s="273"/>
      <c r="AR66" s="273"/>
      <c r="AS66" s="273"/>
      <c r="AT66" s="273"/>
      <c r="AU66" s="284"/>
      <c r="AV66" s="88" t="s">
        <v>125</v>
      </c>
      <c r="AW66" s="106" t="str">
        <f>IF(AND(T64=1,V64=3),IF(AND(AQ64=1,AS64=3),"RiRr","Ri"),IF(AND(AQ64=1,AS64=3),"Rr",""))</f>
        <v/>
      </c>
      <c r="AX66" s="101" t="str">
        <f>IF(AND(T64=2,V64=3),IF(AND(AQ64=2,AS64=3),"RiRr","Ri"),IF(AND(AQ64=2,AS64=3),"Rr",""))</f>
        <v/>
      </c>
      <c r="AY66" s="102" t="str">
        <f>IF(AND(T64=3,V64=3),IF(AND(AQ64=3,AS64=3),"RiRr","Ri"),IF(AND(AQ64=3,AS64=3),"Rr",""))</f>
        <v/>
      </c>
      <c r="AZ66" s="103" t="str">
        <f>IF(AND(T64=4,V64=3),IF(AND(AQ64=4,AS64=3),"RiRr","Ri"),IF(AND(AQ64=4,AS64=3),"Rr",""))</f>
        <v>Ri</v>
      </c>
      <c r="BA66" s="103" t="str">
        <f>IF(AND(T64=5,V64=3),IF(AND(AQ64=5,AS64=3),"RiRr","Ri"),IF(AND(AQ64=5,AS64=3),"Rr",""))</f>
        <v/>
      </c>
      <c r="BB66" s="105"/>
    </row>
    <row r="67" spans="1:54" x14ac:dyDescent="0.2">
      <c r="A67" s="287"/>
      <c r="B67" s="290"/>
      <c r="C67" s="298"/>
      <c r="D67" s="301"/>
      <c r="E67" s="301"/>
      <c r="F67" s="301"/>
      <c r="G67" s="301"/>
      <c r="H67" s="301"/>
      <c r="I67" s="304"/>
      <c r="J67" s="307"/>
      <c r="K67" s="307"/>
      <c r="L67" s="330"/>
      <c r="M67" s="263"/>
      <c r="N67" s="263"/>
      <c r="O67" s="327"/>
      <c r="P67" s="310"/>
      <c r="Q67" s="266"/>
      <c r="R67" s="260"/>
      <c r="S67" s="251"/>
      <c r="T67" s="254"/>
      <c r="U67" s="248"/>
      <c r="V67" s="254"/>
      <c r="W67" s="254"/>
      <c r="X67" s="254"/>
      <c r="Y67" s="276"/>
      <c r="Z67" s="184"/>
      <c r="AA67" s="153"/>
      <c r="AB67" s="153"/>
      <c r="AC67" s="153"/>
      <c r="AD67" s="93"/>
      <c r="AE67" s="94">
        <f t="shared" si="8"/>
        <v>0</v>
      </c>
      <c r="AF67" s="93"/>
      <c r="AG67" s="93"/>
      <c r="AH67" s="93"/>
      <c r="AI67" s="93"/>
      <c r="AJ67" s="93"/>
      <c r="AK67" s="93"/>
      <c r="AL67" s="94">
        <f>IFERROR(VLOOKUP(AF67,Criterios!$M$3:$N$6,2,FALSE),0) + IFERROR(VLOOKUP(AG67,Criterios!$O$3:$P$6,2,FALSE),0) + IFERROR(VLOOKUP(AH67,Criterios!$Q$3:$R$7,2,FALSE),0) + IFERROR(VLOOKUP(AI67,Criterios!$S$3:$T$6,2,FALSE),0) + IFERROR(VLOOKUP(AJ67,Criterios!$U$3:$V$5,2,FALSE),0) + IFERROR(VLOOKUP(AK67,Criterios!$W$3:$X$8,2,FALSE),0)</f>
        <v>0</v>
      </c>
      <c r="AM67" s="96" t="str">
        <f>IF(AND(AL67&gt;=Criterios!$AB$8,AL67&lt;Criterios!$AA$8),"Pobre",IF(AND(AL67&gt;=Criterios!$AB$7,AL67&lt;Criterios!$AA$7),"Insatisfactorio",IF(AND(AL67&gt;=Criterios!$AB$6,AL67&lt;Criterios!$AA$6),"Regular",IF(AND(AL67&gt;=Criterios!$AB$5,AL67&lt;Criterios!$AA$5),"Bueno",IF(AND(AL67&gt;=Criterios!$AB$4,AL67&lt;=Criterios!$AA$4),"Excelente",MID(Criterios!$Y$3,1,1))))))</f>
        <v/>
      </c>
      <c r="AN67" s="278"/>
      <c r="AO67" s="280"/>
      <c r="AP67" s="282"/>
      <c r="AQ67" s="273"/>
      <c r="AR67" s="273"/>
      <c r="AS67" s="273"/>
      <c r="AT67" s="273"/>
      <c r="AU67" s="284"/>
      <c r="AV67" s="88" t="s">
        <v>170</v>
      </c>
      <c r="AW67" s="106" t="str">
        <f>IF(AND(T64=1,V64=2),IF(AND(AQ64=1,AS64=2),"RiRr","Ri"),IF(AND(AQ64=1,AS64=2),"Rr",""))</f>
        <v/>
      </c>
      <c r="AX67" s="106" t="str">
        <f>IF(AND(T64=2,V64=2),IF(AND(AQ64=2,AS64=2),"RiRr","Ri"),IF(AND(AQ64=2,AS64=2),"Rr",""))</f>
        <v/>
      </c>
      <c r="AY67" s="101" t="str">
        <f>IF(AND(T64=3,V64=2),IF(AND(AQ64=3,AS64=2),"RiRr","Ri"),IF(AND(AQ64=3,AS64=2),"Rr",""))</f>
        <v/>
      </c>
      <c r="AZ67" s="102" t="str">
        <f>IF(AND(T64=4,V64=2),IF(AND(AQ64=4,AS64=2),"RiRr","Ri"),IF(AND(AQ64=4,AS64=2),"Rr",""))</f>
        <v/>
      </c>
      <c r="BA67" s="103" t="str">
        <f>IF(AND(T64=5,V64=2),IF(AND(AQ64=5,AS64=2),"RiRr","Ri"),IF(AND(AQ64=5,AS64=2),"Rr",""))</f>
        <v/>
      </c>
      <c r="BB67" s="105"/>
    </row>
    <row r="68" spans="1:54" x14ac:dyDescent="0.2">
      <c r="A68" s="287"/>
      <c r="B68" s="290"/>
      <c r="C68" s="298"/>
      <c r="D68" s="301"/>
      <c r="E68" s="301"/>
      <c r="F68" s="301"/>
      <c r="G68" s="301"/>
      <c r="H68" s="301"/>
      <c r="I68" s="304"/>
      <c r="J68" s="307"/>
      <c r="K68" s="307"/>
      <c r="L68" s="330"/>
      <c r="M68" s="263"/>
      <c r="N68" s="263"/>
      <c r="O68" s="327"/>
      <c r="P68" s="310"/>
      <c r="Q68" s="266"/>
      <c r="R68" s="260"/>
      <c r="S68" s="251"/>
      <c r="T68" s="254"/>
      <c r="U68" s="248"/>
      <c r="V68" s="254"/>
      <c r="W68" s="254"/>
      <c r="X68" s="254"/>
      <c r="Y68" s="276"/>
      <c r="Z68" s="184"/>
      <c r="AA68" s="153"/>
      <c r="AB68" s="153"/>
      <c r="AC68" s="153"/>
      <c r="AD68" s="93"/>
      <c r="AE68" s="94">
        <f t="shared" si="8"/>
        <v>0</v>
      </c>
      <c r="AF68" s="93"/>
      <c r="AG68" s="93"/>
      <c r="AH68" s="93"/>
      <c r="AI68" s="93"/>
      <c r="AJ68" s="93"/>
      <c r="AK68" s="93"/>
      <c r="AL68" s="94">
        <f>IFERROR(VLOOKUP(AF68,Criterios!$M$3:$N$6,2,FALSE),0) + IFERROR(VLOOKUP(AG68,Criterios!$O$3:$P$6,2,FALSE),0) + IFERROR(VLOOKUP(AH68,Criterios!$Q$3:$R$7,2,FALSE),0) + IFERROR(VLOOKUP(AI68,Criterios!$S$3:$T$6,2,FALSE),0) + IFERROR(VLOOKUP(AJ68,Criterios!$U$3:$V$5,2,FALSE),0) + IFERROR(VLOOKUP(AK68,Criterios!$W$3:$X$8,2,FALSE),0)</f>
        <v>0</v>
      </c>
      <c r="AM68" s="96" t="str">
        <f>IF(AND(AL68&gt;=Criterios!$AB$8,AL68&lt;Criterios!$AA$8),"Pobre",IF(AND(AL68&gt;=Criterios!$AB$7,AL68&lt;Criterios!$AA$7),"Insatisfactorio",IF(AND(AL68&gt;=Criterios!$AB$6,AL68&lt;Criterios!$AA$6),"Regular",IF(AND(AL68&gt;=Criterios!$AB$5,AL68&lt;Criterios!$AA$5),"Bueno",IF(AND(AL68&gt;=Criterios!$AB$4,AL68&lt;=Criterios!$AA$4),"Excelente",MID(Criterios!$Y$3,1,1))))))</f>
        <v/>
      </c>
      <c r="AN68" s="278"/>
      <c r="AO68" s="280"/>
      <c r="AP68" s="282"/>
      <c r="AQ68" s="273"/>
      <c r="AR68" s="273"/>
      <c r="AS68" s="273"/>
      <c r="AT68" s="273"/>
      <c r="AU68" s="284"/>
      <c r="AV68" s="88" t="s">
        <v>752</v>
      </c>
      <c r="AW68" s="106" t="str">
        <f>IF(AND(T64=1,V64=1),IF(AND(AQ64=1,AS64=1),"RiRr","Ri"),IF(AND(AQ64=1,AS64=1),"Rr",""))</f>
        <v/>
      </c>
      <c r="AX68" s="106" t="str">
        <f>IF(AND(T64=2,V64=1),IF(AND(AQ64=2,AS64=1),"RiRr","Ri"),IF(AND(AQ64=2,AS64=1),"Rr",""))</f>
        <v>Rr</v>
      </c>
      <c r="AY68" s="101" t="str">
        <f>IF(AND(T64=3,V64=1),IF(AND(AQ64=3,AS64=1),"RiRr","Ri"),IF(AND(AQ64=3,AS64=1),"Rr",""))</f>
        <v/>
      </c>
      <c r="AZ68" s="102" t="str">
        <f>IF(AND(T64=4,V64=1),IF(AND(AQ64=4,AS64=1),"RiRr","Ri"),IF(AND(AQ64=4,AS64=1),"Rr",""))</f>
        <v/>
      </c>
      <c r="BA68" s="102" t="str">
        <f>IF(AND(T64=5,V64=1),IF(AND(AQ64=5,AS64=1),"RiRr","Ri"),IF(AND(AQ64=5,AS64=1),"Rr",""))</f>
        <v/>
      </c>
      <c r="BB68" s="105"/>
    </row>
    <row r="69" spans="1:54" ht="15.75" customHeight="1" thickBot="1" x14ac:dyDescent="0.25">
      <c r="A69" s="288"/>
      <c r="B69" s="291"/>
      <c r="C69" s="299"/>
      <c r="D69" s="302"/>
      <c r="E69" s="302"/>
      <c r="F69" s="302"/>
      <c r="G69" s="302"/>
      <c r="H69" s="302"/>
      <c r="I69" s="305"/>
      <c r="J69" s="308"/>
      <c r="K69" s="308"/>
      <c r="L69" s="331"/>
      <c r="M69" s="264"/>
      <c r="N69" s="264"/>
      <c r="O69" s="328"/>
      <c r="P69" s="311"/>
      <c r="Q69" s="267"/>
      <c r="R69" s="261"/>
      <c r="S69" s="252"/>
      <c r="T69" s="255"/>
      <c r="U69" s="249"/>
      <c r="V69" s="255"/>
      <c r="W69" s="255"/>
      <c r="X69" s="255"/>
      <c r="Y69" s="277"/>
      <c r="Z69" s="186"/>
      <c r="AA69" s="187"/>
      <c r="AB69" s="187"/>
      <c r="AC69" s="187"/>
      <c r="AD69" s="110"/>
      <c r="AE69" s="111">
        <f t="shared" si="8"/>
        <v>0</v>
      </c>
      <c r="AF69" s="110"/>
      <c r="AG69" s="110"/>
      <c r="AH69" s="110"/>
      <c r="AI69" s="110"/>
      <c r="AJ69" s="110"/>
      <c r="AK69" s="110"/>
      <c r="AL69" s="111">
        <f>IFERROR(VLOOKUP(AF69,Criterios!$M$3:$N$6,2,FALSE),0) + IFERROR(VLOOKUP(AG69,Criterios!$O$3:$P$6,2,FALSE),0) + IFERROR(VLOOKUP(AH69,Criterios!$Q$3:$R$7,2,FALSE),0) + IFERROR(VLOOKUP(AI69,Criterios!$S$3:$T$6,2,FALSE),0) + IFERROR(VLOOKUP(AJ69,Criterios!$U$3:$V$5,2,FALSE),0) + IFERROR(VLOOKUP(AK69,Criterios!$W$3:$X$8,2,FALSE),0)</f>
        <v>0</v>
      </c>
      <c r="AM69" s="112" t="str">
        <f>IF(AND(AL69&gt;=Criterios!$AB$8,AL69&lt;Criterios!$AA$8),"Pobre",IF(AND(AL69&gt;=Criterios!$AB$7,AL69&lt;Criterios!$AA$7),"Insatisfactorio",IF(AND(AL69&gt;=Criterios!$AB$6,AL69&lt;Criterios!$AA$6),"Regular",IF(AND(AL69&gt;=Criterios!$AB$5,AL69&lt;Criterios!$AA$5),"Bueno",IF(AND(AL69&gt;=Criterios!$AB$4,AL69&lt;=Criterios!$AA$4),"Excelente",MID(Criterios!$Y$3,1,1))))))</f>
        <v/>
      </c>
      <c r="AN69" s="279"/>
      <c r="AO69" s="281"/>
      <c r="AP69" s="283"/>
      <c r="AQ69" s="274"/>
      <c r="AR69" s="274"/>
      <c r="AS69" s="274"/>
      <c r="AT69" s="274"/>
      <c r="AU69" s="285"/>
      <c r="AW69" s="88" t="s">
        <v>123</v>
      </c>
      <c r="AX69" s="88" t="s">
        <v>124</v>
      </c>
      <c r="AY69" s="88" t="s">
        <v>125</v>
      </c>
      <c r="AZ69" s="88" t="s">
        <v>126</v>
      </c>
      <c r="BA69" s="88" t="s">
        <v>127</v>
      </c>
      <c r="BB69" s="113"/>
    </row>
    <row r="70" spans="1:54" ht="16.5" customHeight="1" thickTop="1" x14ac:dyDescent="0.2">
      <c r="A70" s="286" t="s">
        <v>625</v>
      </c>
      <c r="B70" s="322" t="s">
        <v>626</v>
      </c>
      <c r="C70" s="297" t="s">
        <v>588</v>
      </c>
      <c r="D70" s="300" t="s">
        <v>80</v>
      </c>
      <c r="E70" s="300" t="s">
        <v>173</v>
      </c>
      <c r="F70" s="300" t="s">
        <v>181</v>
      </c>
      <c r="G70" s="300" t="s">
        <v>258</v>
      </c>
      <c r="H70" s="349" t="s">
        <v>589</v>
      </c>
      <c r="I70" s="303" t="s">
        <v>73</v>
      </c>
      <c r="J70" s="306" t="s">
        <v>74</v>
      </c>
      <c r="K70" s="306" t="s">
        <v>73</v>
      </c>
      <c r="L70" s="352" t="s">
        <v>74</v>
      </c>
      <c r="M70" s="262"/>
      <c r="N70" s="272" t="s">
        <v>637</v>
      </c>
      <c r="O70" s="292" t="s">
        <v>320</v>
      </c>
      <c r="P70" s="309" t="s">
        <v>624</v>
      </c>
      <c r="Q70" s="265" t="s">
        <v>636</v>
      </c>
      <c r="R70" s="259"/>
      <c r="S70" s="250" t="s">
        <v>49</v>
      </c>
      <c r="T70" s="253">
        <f>(IFERROR(VLOOKUP(S70,Criterios!$E$3:$F$8,2,FALSE),0))</f>
        <v>2</v>
      </c>
      <c r="U70" s="247" t="s">
        <v>52</v>
      </c>
      <c r="V70" s="253">
        <f>(IFERROR(VLOOKUP(U70,Criterios!$H$3:$I$8,2,FALSE),0))</f>
        <v>3</v>
      </c>
      <c r="W70" s="253">
        <f>(IFERROR(VLOOKUP(S70,Criterios!$E$3:$F$8,2,FALSE),0)) * (IFERROR(VLOOKUP(U70,Criterios!$H$3:$I$8,2,FALSE),0))</f>
        <v>6</v>
      </c>
      <c r="X70" s="253" t="str">
        <f>IFERROR(INDEX(Colorimetría!$D$4:$H$8,MATCH(V70,Colorimetría!$C$4:$C$8,0),MATCH(T70,Colorimetría!$D$3:$H$3,0)),0)</f>
        <v>Moderado</v>
      </c>
      <c r="Y70" s="275" t="s">
        <v>627</v>
      </c>
      <c r="Z70" s="184" t="s">
        <v>628</v>
      </c>
      <c r="AA70" s="190" t="s">
        <v>574</v>
      </c>
      <c r="AB70" s="190" t="s">
        <v>580</v>
      </c>
      <c r="AC70" s="153" t="s">
        <v>632</v>
      </c>
      <c r="AD70" s="93" t="s">
        <v>105</v>
      </c>
      <c r="AE70" s="94" t="str">
        <f>IF(OR(AD70="Preventivo",AD70="Preventivo - Detectivo"),"Probabilidad",IF(OR(AD70="Detectivo - Correctivo",AD70="Correctivo"),"Impacto",0))</f>
        <v>Probabilidad</v>
      </c>
      <c r="AF70" s="93" t="s">
        <v>59</v>
      </c>
      <c r="AG70" s="185" t="s">
        <v>635</v>
      </c>
      <c r="AH70" s="93" t="s">
        <v>67</v>
      </c>
      <c r="AI70" s="93" t="s">
        <v>72</v>
      </c>
      <c r="AJ70" s="93" t="s">
        <v>74</v>
      </c>
      <c r="AK70" s="93" t="s">
        <v>77</v>
      </c>
      <c r="AL70" s="95">
        <f>IFERROR(VLOOKUP(AF70,Criterios!$M$3:$N$6,2,FALSE),0) + IFERROR(VLOOKUP(AG70,Criterios!$O$3:$P$6,2,FALSE),0) + IFERROR(VLOOKUP(AH70,Criterios!$Q$3:$R$7,2,FALSE),0) + IFERROR(VLOOKUP(AI70,Criterios!$S$3:$T$6,2,FALSE),0) + IFERROR(VLOOKUP(AJ70,Criterios!$U$3:$V$5,2,FALSE),0) + IFERROR(VLOOKUP(AK70,Criterios!$W$3:$X$8,2,FALSE),0)</f>
        <v>58</v>
      </c>
      <c r="AM70" s="96" t="str">
        <f>IF(AND(AL70&gt;=Criterios!$AB$8,AL70&lt;Criterios!$AA$8),"Pobre",IF(AND(AL70&gt;=Criterios!$AB$7,AL70&lt;Criterios!$AA$7),"Insatisfactorio",IF(AND(AL70&gt;=Criterios!$AB$6,AL70&lt;Criterios!$AA$6),"Regular",IF(AND(AL70&gt;=Criterios!$AB$5,AL70&lt;Criterios!$AA$5),"Bueno",IF(AND(AL70&gt;=Criterios!$AB$4,AL70&lt;=Criterios!$AA$4),"Excelente",MID(Criterios!$Y$3,1,1))))))</f>
        <v>Regular</v>
      </c>
      <c r="AN70" s="278">
        <f>(IFERROR(AVERAGEIFS(AL70:AL75,AE70:AE75,"Impacto"),0))/100</f>
        <v>0</v>
      </c>
      <c r="AO70" s="280">
        <f>(IFERROR(AVERAGEIFS(AL70:AL75,AE70:AE75,"Probabilidad"),0))/100</f>
        <v>0.5625</v>
      </c>
      <c r="AP70" s="282" t="str">
        <f>IF(AN70=0,MID(S70,1,15),IF(T70 - AN70*T70&lt;1,VLOOKUP(1,Criterios!$D$4:$E$8,2,FALSE),IF(ROUND(T70 -( T70*AN70),0)=0,VLOOKUP(1,Criterios!$D$4:$E$8,2,FALSE),VLOOKUP(ROUND(T70 -( T70*AN70),0),Criterios!$D$4:$E$8,2,FALSE))))</f>
        <v>Menor</v>
      </c>
      <c r="AQ70" s="273">
        <f>(IFERROR(VLOOKUP(AP70,Criterios!$E$3:$F$8,2,FALSE),0))</f>
        <v>2</v>
      </c>
      <c r="AR70" s="273" t="str">
        <f>IF(AO70=0,MID(U70,1,15),IF(V70 - AO70*V70&lt;1,VLOOKUP(1,Criterios!$G$4:$H$8,2,FALSE),IF(ROUND(V70 -(V70*AO70),0)=0,VLOOKUP(1,Criterios!$G$4:$H$8,2,FALSE),VLOOKUP(ROUND(V70 -( V70*AO70),0),Criterios!$G$4:$H$8,2,FALSE))))</f>
        <v>Raro</v>
      </c>
      <c r="AS70" s="273">
        <f>(IFERROR(VLOOKUP(AR70,Criterios!$H$3:$I$8,2,FALSE),0))</f>
        <v>1</v>
      </c>
      <c r="AT70" s="273">
        <f>(IFERROR(VLOOKUP(AP70,Criterios!$E$3:$F$8,2,FALSE),0)) * (IFERROR(VLOOKUP(AR70,Criterios!$H$3:$I$8,2,FALSE),0))</f>
        <v>2</v>
      </c>
      <c r="AU70" s="284" t="str">
        <f>IFERROR(INDEX(Colorimetría!$D$4:$H$8,MATCH(AS70,Colorimetría!$C$4:$C$8,0),MATCH(AQ70,Colorimetría!$D$3:$H$3,0)),0)</f>
        <v>Bajo</v>
      </c>
      <c r="AV70" s="88" t="s">
        <v>169</v>
      </c>
      <c r="AW70" s="97" t="str">
        <f>IF(AND(T70=1,V70=5),IF(AND(AQ70=1,AS70=5),"RiRr","Ri"),IF(AND(AQ70=1,AS70=5),"Rr",""))</f>
        <v/>
      </c>
      <c r="AX70" s="97" t="str">
        <f>IF(AND(T70=2,V70=5),IF(AND(AQ70=2,AS70=5),"RiRr","Ri"),IF(AND(AQ70=2,AS70=5),"Rr",""))</f>
        <v/>
      </c>
      <c r="AY70" s="98" t="str">
        <f>IF(AND(T70=3,V70=5),IF(AND(AQ70=3,AS70=5),"RiRr","Ri"),IF(AND(AQ70=3,AS70=5),"Rr",""))</f>
        <v/>
      </c>
      <c r="AZ70" s="98" t="str">
        <f>IF(AND(T70=4,V70=5),IF(AND(AQ70=4,AS70=5),"RiRr","Ri"),IF(AND(AQ70=4,AS70=5),"Rr",""))</f>
        <v/>
      </c>
      <c r="BA70" s="98" t="str">
        <f>IF(AND(T70=5,V70=5),IF(AND(AQ70=5,AS70=5),"RiRr","Ri"),IF(AND(AQ70=5,AS70=5),"Rr",""))</f>
        <v/>
      </c>
      <c r="BB70" s="100"/>
    </row>
    <row r="71" spans="1:54" ht="15" customHeight="1" x14ac:dyDescent="0.2">
      <c r="A71" s="287"/>
      <c r="B71" s="290"/>
      <c r="C71" s="298"/>
      <c r="D71" s="301"/>
      <c r="E71" s="301"/>
      <c r="F71" s="301"/>
      <c r="G71" s="301"/>
      <c r="H71" s="350"/>
      <c r="I71" s="304"/>
      <c r="J71" s="307"/>
      <c r="K71" s="307"/>
      <c r="L71" s="353"/>
      <c r="M71" s="263"/>
      <c r="N71" s="263"/>
      <c r="O71" s="293"/>
      <c r="P71" s="310"/>
      <c r="Q71" s="266"/>
      <c r="R71" s="260"/>
      <c r="S71" s="251"/>
      <c r="T71" s="254"/>
      <c r="U71" s="248"/>
      <c r="V71" s="254"/>
      <c r="W71" s="254"/>
      <c r="X71" s="254"/>
      <c r="Y71" s="276"/>
      <c r="Z71" s="184" t="s">
        <v>629</v>
      </c>
      <c r="AA71" s="190" t="s">
        <v>575</v>
      </c>
      <c r="AB71" s="190" t="s">
        <v>581</v>
      </c>
      <c r="AC71" s="153" t="s">
        <v>632</v>
      </c>
      <c r="AD71" s="93" t="s">
        <v>105</v>
      </c>
      <c r="AE71" s="94" t="str">
        <f t="shared" ref="AE71:AE75" si="9">IF(OR(AD71="Preventivo",AD71="Preventivo - Detectivo"),"Probabilidad",IF(OR(AD71="Detectivo - Correctivo",AD71="Correctivo"),"Impacto",0))</f>
        <v>Probabilidad</v>
      </c>
      <c r="AF71" s="185" t="s">
        <v>59</v>
      </c>
      <c r="AG71" s="185" t="s">
        <v>65</v>
      </c>
      <c r="AH71" s="93" t="s">
        <v>67</v>
      </c>
      <c r="AI71" s="185" t="s">
        <v>72</v>
      </c>
      <c r="AJ71" s="185" t="s">
        <v>74</v>
      </c>
      <c r="AK71" s="185" t="s">
        <v>77</v>
      </c>
      <c r="AL71" s="95">
        <f>IFERROR(VLOOKUP(AF71,Criterios!$M$3:$N$6,2,FALSE),0) + IFERROR(VLOOKUP(AG71,Criterios!$O$3:$P$6,2,FALSE),0) + IFERROR(VLOOKUP(AH71,Criterios!$Q$3:$R$7,2,FALSE),0) + IFERROR(VLOOKUP(AI71,Criterios!$S$3:$T$6,2,FALSE),0) + IFERROR(VLOOKUP(AJ71,Criterios!$U$3:$V$5,2,FALSE),0) + IFERROR(VLOOKUP(AK71,Criterios!$W$3:$X$8,2,FALSE),0)</f>
        <v>58</v>
      </c>
      <c r="AM71" s="96" t="str">
        <f>IF(AND(AL71&gt;=Criterios!$AB$8,AL71&lt;Criterios!$AA$8),"Pobre",IF(AND(AL71&gt;=Criterios!$AB$7,AL71&lt;Criterios!$AA$7),"Insatisfactorio",IF(AND(AL71&gt;=Criterios!$AB$6,AL71&lt;Criterios!$AA$6),"Regular",IF(AND(AL71&gt;=Criterios!$AB$5,AL71&lt;Criterios!$AA$5),"Bueno",IF(AND(AL71&gt;=Criterios!$AB$4,AL71&lt;=Criterios!$AA$4),"Excelente",MID(Criterios!$Y$3,1,1))))))</f>
        <v>Regular</v>
      </c>
      <c r="AN71" s="278"/>
      <c r="AO71" s="280"/>
      <c r="AP71" s="282"/>
      <c r="AQ71" s="273"/>
      <c r="AR71" s="273"/>
      <c r="AS71" s="273"/>
      <c r="AT71" s="273"/>
      <c r="AU71" s="284"/>
      <c r="AV71" s="88" t="s">
        <v>122</v>
      </c>
      <c r="AW71" s="101" t="str">
        <f>IF(AND(T70=1,V70=4),IF(AND(AQ70=1,AS70=4),"RiRr","Ri"),IF(AND(AQ70=1,AS70=4),"Rr",""))</f>
        <v/>
      </c>
      <c r="AX71" s="102" t="str">
        <f>IF(AND(T70=2,V70=4),IF(AND(AQ70=2,AS70=4),"RiRr","Ri"),IF(AND(AQ70=2,AS70=4),"Rr",""))</f>
        <v/>
      </c>
      <c r="AY71" s="102" t="str">
        <f>IF(AND(T70=3,V70=4),IF(AND(AQ70=3,AS70=4),"RiRr","Ri"),IF(AND(AQ70=3,AS70=4),"Rr",""))</f>
        <v/>
      </c>
      <c r="AZ71" s="103" t="str">
        <f>IF(AND(T70=4,V70=4),IF(AND(AQ70=4,AS70=4),"RiRr","Ri"),IF(AND(AQ70=4,AS70=4),"Rr",""))</f>
        <v/>
      </c>
      <c r="BA71" s="103" t="str">
        <f>IF(AND(T70=5,V70=4),IF(AND(AQ70=5,AS70=4),"RiRr","Ri"),IF(AND(AQ70=5,AS70=4),"Rr",""))</f>
        <v/>
      </c>
      <c r="BB71" s="105"/>
    </row>
    <row r="72" spans="1:54" x14ac:dyDescent="0.2">
      <c r="A72" s="287"/>
      <c r="B72" s="290"/>
      <c r="C72" s="298"/>
      <c r="D72" s="301"/>
      <c r="E72" s="301"/>
      <c r="F72" s="301"/>
      <c r="G72" s="301"/>
      <c r="H72" s="350"/>
      <c r="I72" s="304"/>
      <c r="J72" s="307"/>
      <c r="K72" s="307"/>
      <c r="L72" s="353"/>
      <c r="M72" s="263"/>
      <c r="N72" s="263"/>
      <c r="O72" s="293"/>
      <c r="P72" s="310"/>
      <c r="Q72" s="266"/>
      <c r="R72" s="260"/>
      <c r="S72" s="251"/>
      <c r="T72" s="254"/>
      <c r="U72" s="248"/>
      <c r="V72" s="254"/>
      <c r="W72" s="254"/>
      <c r="X72" s="254"/>
      <c r="Y72" s="276"/>
      <c r="Z72" s="184" t="s">
        <v>630</v>
      </c>
      <c r="AA72" s="190" t="s">
        <v>576</v>
      </c>
      <c r="AB72" s="190" t="s">
        <v>582</v>
      </c>
      <c r="AC72" s="153" t="s">
        <v>583</v>
      </c>
      <c r="AD72" s="93" t="s">
        <v>105</v>
      </c>
      <c r="AE72" s="94" t="str">
        <f t="shared" si="9"/>
        <v>Probabilidad</v>
      </c>
      <c r="AF72" s="185" t="s">
        <v>59</v>
      </c>
      <c r="AG72" s="185" t="s">
        <v>65</v>
      </c>
      <c r="AH72" s="93" t="s">
        <v>67</v>
      </c>
      <c r="AI72" s="185" t="s">
        <v>72</v>
      </c>
      <c r="AJ72" s="185" t="s">
        <v>74</v>
      </c>
      <c r="AK72" s="185" t="s">
        <v>77</v>
      </c>
      <c r="AL72" s="95">
        <f>IFERROR(VLOOKUP(AF72,Criterios!$M$3:$N$6,2,FALSE),0) + IFERROR(VLOOKUP(AG72,Criterios!$O$3:$P$6,2,FALSE),0) + IFERROR(VLOOKUP(AH72,Criterios!$Q$3:$R$7,2,FALSE),0) + IFERROR(VLOOKUP(AI72,Criterios!$S$3:$T$6,2,FALSE),0) + IFERROR(VLOOKUP(AJ72,Criterios!$U$3:$V$5,2,FALSE),0) + IFERROR(VLOOKUP(AK72,Criterios!$W$3:$X$8,2,FALSE),0)</f>
        <v>58</v>
      </c>
      <c r="AM72" s="96" t="str">
        <f>IF(AND(AL72&gt;=Criterios!$AB$8,AL72&lt;Criterios!$AA$8),"Pobre",IF(AND(AL72&gt;=Criterios!$AB$7,AL72&lt;Criterios!$AA$7),"Insatisfactorio",IF(AND(AL72&gt;=Criterios!$AB$6,AL72&lt;Criterios!$AA$6),"Regular",IF(AND(AL72&gt;=Criterios!$AB$5,AL72&lt;Criterios!$AA$5),"Bueno",IF(AND(AL72&gt;=Criterios!$AB$4,AL72&lt;=Criterios!$AA$4),"Excelente",MID(Criterios!$Y$3,1,1))))))</f>
        <v>Regular</v>
      </c>
      <c r="AN72" s="278"/>
      <c r="AO72" s="280"/>
      <c r="AP72" s="282"/>
      <c r="AQ72" s="273"/>
      <c r="AR72" s="273"/>
      <c r="AS72" s="273"/>
      <c r="AT72" s="273"/>
      <c r="AU72" s="284"/>
      <c r="AV72" s="88" t="s">
        <v>125</v>
      </c>
      <c r="AW72" s="106" t="str">
        <f>IF(AND(T70=1,V70=3),IF(AND(AQ70=1,AS70=3),"RiRr","Ri"),IF(AND(AQ70=1,AS70=3),"Rr",""))</f>
        <v/>
      </c>
      <c r="AX72" s="101" t="str">
        <f>IF(AND(T70=2,V70=3),IF(AND(AQ70=2,AS70=3),"RiRr","Ri"),IF(AND(AQ70=2,AS70=3),"Rr",""))</f>
        <v>Ri</v>
      </c>
      <c r="AY72" s="102" t="str">
        <f>IF(AND(T70=3,V70=3),IF(AND(AQ70=3,AS70=3),"RiRr","Ri"),IF(AND(AQ70=3,AS70=3),"Rr",""))</f>
        <v/>
      </c>
      <c r="AZ72" s="103" t="str">
        <f>IF(AND(T70=4,V70=3),IF(AND(AQ70=4,AS70=3),"RiRr","Ri"),IF(AND(AQ70=4,AS70=3),"Rr",""))</f>
        <v/>
      </c>
      <c r="BA72" s="103" t="str">
        <f>IF(AND(T70=5,V70=3),IF(AND(AQ70=5,AS70=3),"RiRr","Ri"),IF(AND(AQ70=5,AS70=3),"Rr",""))</f>
        <v/>
      </c>
      <c r="BB72" s="105"/>
    </row>
    <row r="73" spans="1:54" x14ac:dyDescent="0.2">
      <c r="A73" s="287"/>
      <c r="B73" s="290"/>
      <c r="C73" s="298"/>
      <c r="D73" s="301"/>
      <c r="E73" s="301"/>
      <c r="F73" s="301"/>
      <c r="G73" s="301"/>
      <c r="H73" s="350"/>
      <c r="I73" s="304"/>
      <c r="J73" s="307"/>
      <c r="K73" s="307"/>
      <c r="L73" s="353"/>
      <c r="M73" s="263"/>
      <c r="N73" s="263"/>
      <c r="O73" s="293"/>
      <c r="P73" s="310"/>
      <c r="Q73" s="266"/>
      <c r="R73" s="260"/>
      <c r="S73" s="251"/>
      <c r="T73" s="254"/>
      <c r="U73" s="248"/>
      <c r="V73" s="254"/>
      <c r="W73" s="254"/>
      <c r="X73" s="254"/>
      <c r="Y73" s="276"/>
      <c r="Z73" s="184" t="s">
        <v>631</v>
      </c>
      <c r="AA73" s="153" t="s">
        <v>633</v>
      </c>
      <c r="AB73" s="153" t="s">
        <v>634</v>
      </c>
      <c r="AC73" s="153" t="s">
        <v>583</v>
      </c>
      <c r="AD73" s="93" t="s">
        <v>57</v>
      </c>
      <c r="AE73" s="94" t="str">
        <f t="shared" si="9"/>
        <v>Probabilidad</v>
      </c>
      <c r="AF73" s="185" t="s">
        <v>59</v>
      </c>
      <c r="AG73" s="93" t="s">
        <v>63</v>
      </c>
      <c r="AH73" s="93" t="s">
        <v>68</v>
      </c>
      <c r="AI73" s="93" t="s">
        <v>71</v>
      </c>
      <c r="AJ73" s="185" t="s">
        <v>74</v>
      </c>
      <c r="AK73" s="185" t="s">
        <v>77</v>
      </c>
      <c r="AL73" s="94">
        <f>IFERROR(VLOOKUP(AF73,Criterios!$M$3:$N$6,2,FALSE),0) + IFERROR(VLOOKUP(AG73,Criterios!$O$3:$P$6,2,FALSE),0) + IFERROR(VLOOKUP(AH73,Criterios!$Q$3:$R$7,2,FALSE),0) + IFERROR(VLOOKUP(AI73,Criterios!$S$3:$T$6,2,FALSE),0) + IFERROR(VLOOKUP(AJ73,Criterios!$U$3:$V$5,2,FALSE),0) + IFERROR(VLOOKUP(AK73,Criterios!$W$3:$X$8,2,FALSE),0)</f>
        <v>51</v>
      </c>
      <c r="AM73" s="96" t="str">
        <f>IF(AND(AL73&gt;=Criterios!$AB$8,AL73&lt;Criterios!$AA$8),"Pobre",IF(AND(AL73&gt;=Criterios!$AB$7,AL73&lt;Criterios!$AA$7),"Insatisfactorio",IF(AND(AL73&gt;=Criterios!$AB$6,AL73&lt;Criterios!$AA$6),"Regular",IF(AND(AL73&gt;=Criterios!$AB$5,AL73&lt;Criterios!$AA$5),"Bueno",IF(AND(AL73&gt;=Criterios!$AB$4,AL73&lt;=Criterios!$AA$4),"Excelente",MID(Criterios!$Y$3,1,1))))))</f>
        <v>Regular</v>
      </c>
      <c r="AN73" s="278"/>
      <c r="AO73" s="280"/>
      <c r="AP73" s="282"/>
      <c r="AQ73" s="273"/>
      <c r="AR73" s="273"/>
      <c r="AS73" s="273"/>
      <c r="AT73" s="273"/>
      <c r="AU73" s="284"/>
      <c r="AV73" s="88" t="s">
        <v>170</v>
      </c>
      <c r="AW73" s="106" t="str">
        <f>IF(AND(T70=1,V70=2),IF(AND(AQ70=1,AS70=2),"RiRr","Ri"),IF(AND(AQ70=1,AS70=2),"Rr",""))</f>
        <v/>
      </c>
      <c r="AX73" s="106" t="str">
        <f>IF(AND(T70=2,V70=2),IF(AND(AQ70=2,AS70=2),"RiRr","Ri"),IF(AND(AQ70=2,AS70=2),"Rr",""))</f>
        <v/>
      </c>
      <c r="AY73" s="101" t="str">
        <f>IF(AND(T70=3,V70=2),IF(AND(AQ70=3,AS70=2),"RiRr","Ri"),IF(AND(AQ70=3,AS70=2),"Rr",""))</f>
        <v/>
      </c>
      <c r="AZ73" s="102" t="str">
        <f>IF(AND(T70=4,V70=2),IF(AND(AQ70=4,AS70=2),"RiRr","Ri"),IF(AND(AQ70=4,AS70=2),"Rr",""))</f>
        <v/>
      </c>
      <c r="BA73" s="103" t="str">
        <f>IF(AND(T70=5,V70=2),IF(AND(AQ70=5,AS70=2),"RiRr","Ri"),IF(AND(AQ70=5,AS70=2),"Rr",""))</f>
        <v/>
      </c>
      <c r="BB73" s="105"/>
    </row>
    <row r="74" spans="1:54" x14ac:dyDescent="0.2">
      <c r="A74" s="287"/>
      <c r="B74" s="290"/>
      <c r="C74" s="298"/>
      <c r="D74" s="301"/>
      <c r="E74" s="301"/>
      <c r="F74" s="301"/>
      <c r="G74" s="301"/>
      <c r="H74" s="350"/>
      <c r="I74" s="304"/>
      <c r="J74" s="307"/>
      <c r="K74" s="307"/>
      <c r="L74" s="353"/>
      <c r="M74" s="263"/>
      <c r="N74" s="263"/>
      <c r="O74" s="293"/>
      <c r="P74" s="310"/>
      <c r="Q74" s="266"/>
      <c r="R74" s="260"/>
      <c r="S74" s="251"/>
      <c r="T74" s="254"/>
      <c r="U74" s="248"/>
      <c r="V74" s="254"/>
      <c r="W74" s="254"/>
      <c r="X74" s="254"/>
      <c r="Y74" s="276"/>
      <c r="Z74" s="184"/>
      <c r="AA74" s="153"/>
      <c r="AB74" s="153"/>
      <c r="AC74" s="153"/>
      <c r="AD74" s="93"/>
      <c r="AE74" s="94">
        <f t="shared" si="9"/>
        <v>0</v>
      </c>
      <c r="AF74" s="93"/>
      <c r="AG74" s="93"/>
      <c r="AH74" s="93"/>
      <c r="AI74" s="93"/>
      <c r="AJ74" s="93"/>
      <c r="AK74" s="93"/>
      <c r="AL74" s="94">
        <f>IFERROR(VLOOKUP(AF74,Criterios!$M$3:$N$6,2,FALSE),0) + IFERROR(VLOOKUP(AG74,Criterios!$O$3:$P$6,2,FALSE),0) + IFERROR(VLOOKUP(AH74,Criterios!$Q$3:$R$7,2,FALSE),0) + IFERROR(VLOOKUP(AI74,Criterios!$S$3:$T$6,2,FALSE),0) + IFERROR(VLOOKUP(AJ74,Criterios!$U$3:$V$5,2,FALSE),0) + IFERROR(VLOOKUP(AK74,Criterios!$W$3:$X$8,2,FALSE),0)</f>
        <v>0</v>
      </c>
      <c r="AM74" s="96" t="str">
        <f>IF(AND(AL74&gt;=Criterios!$AB$8,AL74&lt;Criterios!$AA$8),"Pobre",IF(AND(AL74&gt;=Criterios!$AB$7,AL74&lt;Criterios!$AA$7),"Insatisfactorio",IF(AND(AL74&gt;=Criterios!$AB$6,AL74&lt;Criterios!$AA$6),"Regular",IF(AND(AL74&gt;=Criterios!$AB$5,AL74&lt;Criterios!$AA$5),"Bueno",IF(AND(AL74&gt;=Criterios!$AB$4,AL74&lt;=Criterios!$AA$4),"Excelente",MID(Criterios!$Y$3,1,1))))))</f>
        <v/>
      </c>
      <c r="AN74" s="278"/>
      <c r="AO74" s="280"/>
      <c r="AP74" s="282"/>
      <c r="AQ74" s="273"/>
      <c r="AR74" s="273"/>
      <c r="AS74" s="273"/>
      <c r="AT74" s="273"/>
      <c r="AU74" s="284"/>
      <c r="AV74" s="88" t="s">
        <v>752</v>
      </c>
      <c r="AW74" s="106" t="str">
        <f>IF(AND(T70=1,V70=1),IF(AND(AQ70=1,AS70=1),"RiRr","Ri"),IF(AND(AQ70=1,AS70=1),"Rr",""))</f>
        <v/>
      </c>
      <c r="AX74" s="106" t="str">
        <f>IF(AND(T70=2,V70=1),IF(AND(AQ70=2,AS70=1),"RiRr","Ri"),IF(AND(AQ70=2,AS70=1),"Rr",""))</f>
        <v>Rr</v>
      </c>
      <c r="AY74" s="101" t="str">
        <f>IF(AND(T70=3,V70=1),IF(AND(AQ70=3,AS70=1),"RiRr","Ri"),IF(AND(AQ70=3,AS70=1),"Rr",""))</f>
        <v/>
      </c>
      <c r="AZ74" s="102" t="str">
        <f>IF(AND(T70=4,V70=1),IF(AND(AQ70=4,AS70=1),"RiRr","Ri"),IF(AND(AQ70=4,AS70=1),"Rr",""))</f>
        <v/>
      </c>
      <c r="BA74" s="102" t="str">
        <f>IF(AND(T70=5,V70=1),IF(AND(AQ70=5,AS70=1),"RiRr","Ri"),IF(AND(AQ70=5,AS70=1),"Rr",""))</f>
        <v/>
      </c>
      <c r="BB74" s="105"/>
    </row>
    <row r="75" spans="1:54" ht="15.75" customHeight="1" thickBot="1" x14ac:dyDescent="0.25">
      <c r="A75" s="288"/>
      <c r="B75" s="291"/>
      <c r="C75" s="299"/>
      <c r="D75" s="302"/>
      <c r="E75" s="302"/>
      <c r="F75" s="302"/>
      <c r="G75" s="302"/>
      <c r="H75" s="351"/>
      <c r="I75" s="305"/>
      <c r="J75" s="308"/>
      <c r="K75" s="308"/>
      <c r="L75" s="354"/>
      <c r="M75" s="264"/>
      <c r="N75" s="264"/>
      <c r="O75" s="294"/>
      <c r="P75" s="311"/>
      <c r="Q75" s="267"/>
      <c r="R75" s="261"/>
      <c r="S75" s="252"/>
      <c r="T75" s="255"/>
      <c r="U75" s="249"/>
      <c r="V75" s="255"/>
      <c r="W75" s="255"/>
      <c r="X75" s="255"/>
      <c r="Y75" s="277"/>
      <c r="Z75" s="186"/>
      <c r="AA75" s="187"/>
      <c r="AB75" s="187"/>
      <c r="AC75" s="187"/>
      <c r="AD75" s="110"/>
      <c r="AE75" s="111">
        <f t="shared" si="9"/>
        <v>0</v>
      </c>
      <c r="AF75" s="110"/>
      <c r="AG75" s="110"/>
      <c r="AH75" s="110"/>
      <c r="AI75" s="110"/>
      <c r="AJ75" s="110"/>
      <c r="AK75" s="110"/>
      <c r="AL75" s="111">
        <f>IFERROR(VLOOKUP(AF75,Criterios!$M$3:$N$6,2,FALSE),0) + IFERROR(VLOOKUP(AG75,Criterios!$O$3:$P$6,2,FALSE),0) + IFERROR(VLOOKUP(AH75,Criterios!$Q$3:$R$7,2,FALSE),0) + IFERROR(VLOOKUP(AI75,Criterios!$S$3:$T$6,2,FALSE),0) + IFERROR(VLOOKUP(AJ75,Criterios!$U$3:$V$5,2,FALSE),0) + IFERROR(VLOOKUP(AK75,Criterios!$W$3:$X$8,2,FALSE),0)</f>
        <v>0</v>
      </c>
      <c r="AM75" s="112" t="str">
        <f>IF(AND(AL75&gt;=Criterios!$AB$8,AL75&lt;Criterios!$AA$8),"Pobre",IF(AND(AL75&gt;=Criterios!$AB$7,AL75&lt;Criterios!$AA$7),"Insatisfactorio",IF(AND(AL75&gt;=Criterios!$AB$6,AL75&lt;Criterios!$AA$6),"Regular",IF(AND(AL75&gt;=Criterios!$AB$5,AL75&lt;Criterios!$AA$5),"Bueno",IF(AND(AL75&gt;=Criterios!$AB$4,AL75&lt;=Criterios!$AA$4),"Excelente",MID(Criterios!$Y$3,1,1))))))</f>
        <v/>
      </c>
      <c r="AN75" s="279"/>
      <c r="AO75" s="281"/>
      <c r="AP75" s="283"/>
      <c r="AQ75" s="274"/>
      <c r="AR75" s="274"/>
      <c r="AS75" s="274"/>
      <c r="AT75" s="274"/>
      <c r="AU75" s="285"/>
      <c r="AW75" s="88" t="s">
        <v>123</v>
      </c>
      <c r="AX75" s="88" t="s">
        <v>124</v>
      </c>
      <c r="AY75" s="88" t="s">
        <v>125</v>
      </c>
      <c r="AZ75" s="88" t="s">
        <v>126</v>
      </c>
      <c r="BA75" s="88" t="s">
        <v>127</v>
      </c>
      <c r="BB75" s="113"/>
    </row>
    <row r="76" spans="1:54" ht="16.5" customHeight="1" thickTop="1" x14ac:dyDescent="0.2">
      <c r="A76" s="286" t="s">
        <v>747</v>
      </c>
      <c r="B76" s="339" t="s">
        <v>547</v>
      </c>
      <c r="C76" s="297" t="s">
        <v>301</v>
      </c>
      <c r="D76" s="300" t="s">
        <v>81</v>
      </c>
      <c r="E76" s="300" t="s">
        <v>176</v>
      </c>
      <c r="F76" s="300" t="s">
        <v>190</v>
      </c>
      <c r="G76" s="300" t="s">
        <v>209</v>
      </c>
      <c r="H76" s="349" t="s">
        <v>590</v>
      </c>
      <c r="I76" s="303" t="s">
        <v>73</v>
      </c>
      <c r="J76" s="306" t="s">
        <v>73</v>
      </c>
      <c r="K76" s="306" t="s">
        <v>73</v>
      </c>
      <c r="L76" s="352" t="s">
        <v>74</v>
      </c>
      <c r="M76" s="262"/>
      <c r="N76" s="272" t="s">
        <v>304</v>
      </c>
      <c r="O76" s="292" t="s">
        <v>321</v>
      </c>
      <c r="P76" s="309" t="s">
        <v>638</v>
      </c>
      <c r="Q76" s="265" t="s">
        <v>636</v>
      </c>
      <c r="R76" s="259"/>
      <c r="S76" s="250" t="s">
        <v>49</v>
      </c>
      <c r="T76" s="253">
        <f>(IFERROR(VLOOKUP(S76,Criterios!$E$3:$F$8,2,FALSE),0))</f>
        <v>2</v>
      </c>
      <c r="U76" s="247" t="s">
        <v>52</v>
      </c>
      <c r="V76" s="253">
        <f>(IFERROR(VLOOKUP(U76,Criterios!$H$3:$I$8,2,FALSE),0))</f>
        <v>3</v>
      </c>
      <c r="W76" s="253">
        <f>(IFERROR(VLOOKUP(S76,Criterios!$E$3:$F$8,2,FALSE),0)) * (IFERROR(VLOOKUP(U76,Criterios!$H$3:$I$8,2,FALSE),0))</f>
        <v>6</v>
      </c>
      <c r="X76" s="253" t="str">
        <f>IFERROR(INDEX(Colorimetría!$D$4:$H$8,MATCH(V76,Colorimetría!$C$4:$C$8,0),MATCH(T76,Colorimetría!$D$3:$H$3,0)),0)</f>
        <v>Moderado</v>
      </c>
      <c r="Y76" s="275" t="s">
        <v>646</v>
      </c>
      <c r="Z76" s="184"/>
      <c r="AA76" s="153"/>
      <c r="AB76" s="153"/>
      <c r="AC76" s="153"/>
      <c r="AD76" s="93"/>
      <c r="AE76" s="94">
        <f>IF(OR(AD76="Preventivo",AD76="Preventivo - Detectivo"),"Probabilidad",IF(OR(AD76="Detectivo - Correctivo",AD76="Correctivo"),"Impacto",0))</f>
        <v>0</v>
      </c>
      <c r="AF76" s="93"/>
      <c r="AG76" s="93"/>
      <c r="AH76" s="93"/>
      <c r="AI76" s="93"/>
      <c r="AJ76" s="93"/>
      <c r="AK76" s="93"/>
      <c r="AL76" s="95">
        <f>IFERROR(VLOOKUP(AF76,Criterios!$M$3:$N$6,2,FALSE),0) + IFERROR(VLOOKUP(AG76,Criterios!$O$3:$P$6,2,FALSE),0) + IFERROR(VLOOKUP(AH76,Criterios!$Q$3:$R$7,2,FALSE),0) + IFERROR(VLOOKUP(AI76,Criterios!$S$3:$T$6,2,FALSE),0) + IFERROR(VLOOKUP(AJ76,Criterios!$U$3:$V$5,2,FALSE),0) + IFERROR(VLOOKUP(AK76,Criterios!$W$3:$X$8,2,FALSE),0)</f>
        <v>0</v>
      </c>
      <c r="AM76" s="96" t="str">
        <f>IF(AND(AL76&gt;=Criterios!$AB$8,AL76&lt;Criterios!$AA$8),"Pobre",IF(AND(AL76&gt;=Criterios!$AB$7,AL76&lt;Criterios!$AA$7),"Insatisfactorio",IF(AND(AL76&gt;=Criterios!$AB$6,AL76&lt;Criterios!$AA$6),"Regular",IF(AND(AL76&gt;=Criterios!$AB$5,AL76&lt;Criterios!$AA$5),"Bueno",IF(AND(AL76&gt;=Criterios!$AB$4,AL76&lt;=Criterios!$AA$4),"Excelente",MID(Criterios!$Y$3,1,1))))))</f>
        <v/>
      </c>
      <c r="AN76" s="278">
        <f>(IFERROR(AVERAGEIFS(AL76:AL81,AE76:AE81,"Impacto"),0))/100</f>
        <v>0</v>
      </c>
      <c r="AO76" s="280">
        <f>(IFERROR(AVERAGEIFS(AL76:AL81,AE76:AE81,"Probabilidad"),0))/100</f>
        <v>0</v>
      </c>
      <c r="AP76" s="282" t="str">
        <f>IF(AN76=0,MID(S76,1,15),IF(T76 - AN76*T76&lt;1,VLOOKUP(1,Criterios!$D$4:$E$8,2,FALSE),IF(ROUND(T76 -( T76*AN76),0)=0,VLOOKUP(1,Criterios!$D$4:$E$8,2,FALSE),VLOOKUP(ROUND(T76 -( T76*AN76),0),Criterios!$D$4:$E$8,2,FALSE))))</f>
        <v>Menor</v>
      </c>
      <c r="AQ76" s="273">
        <f>(IFERROR(VLOOKUP(AP76,Criterios!$E$3:$F$8,2,FALSE),0))</f>
        <v>2</v>
      </c>
      <c r="AR76" s="273" t="str">
        <f>IF(AO76=0,MID(U76,1,15),IF(V76 - AO76*V76&lt;1,VLOOKUP(1,Criterios!$G$4:$H$8,2,FALSE),IF(ROUND(V76 -(V76*AO76),0)=0,VLOOKUP(1,Criterios!$G$4:$H$8,2,FALSE),VLOOKUP(ROUND(V76 -( V76*AO76),0),Criterios!$G$4:$H$8,2,FALSE))))</f>
        <v>Posible</v>
      </c>
      <c r="AS76" s="273">
        <f>(IFERROR(VLOOKUP(AR76,Criterios!$H$3:$I$8,2,FALSE),0))</f>
        <v>3</v>
      </c>
      <c r="AT76" s="273">
        <f>(IFERROR(VLOOKUP(AP76,Criterios!$E$3:$F$8,2,FALSE),0)) * (IFERROR(VLOOKUP(AR76,Criterios!$H$3:$I$8,2,FALSE),0))</f>
        <v>6</v>
      </c>
      <c r="AU76" s="284" t="str">
        <f>IFERROR(INDEX(Colorimetría!$D$4:$H$8,MATCH(AS76,Colorimetría!$C$4:$C$8,0),MATCH(AQ76,Colorimetría!$D$3:$H$3,0)),0)</f>
        <v>Moderado</v>
      </c>
      <c r="AV76" s="88" t="s">
        <v>169</v>
      </c>
      <c r="AW76" s="97" t="str">
        <f>IF(AND(T76=1,V76=5),IF(AND(AQ76=1,AS76=5),"RiRr","Ri"),IF(AND(AQ76=1,AS76=5),"Rr",""))</f>
        <v/>
      </c>
      <c r="AX76" s="97" t="str">
        <f>IF(AND(T76=2,V76=5),IF(AND(AQ76=2,AS76=5),"RiRr","Ri"),IF(AND(AQ76=2,AS76=5),"Rr",""))</f>
        <v/>
      </c>
      <c r="AY76" s="98" t="str">
        <f>IF(AND(T76=3,V76=5),IF(AND(AQ76=3,AS76=5),"RiRr","Ri"),IF(AND(AQ76=3,AS76=5),"Rr",""))</f>
        <v/>
      </c>
      <c r="AZ76" s="98" t="str">
        <f>IF(AND(T76=4,V76=5),IF(AND(AQ76=4,AS76=5),"RiRr","Ri"),IF(AND(AQ76=4,AS76=5),"Rr",""))</f>
        <v/>
      </c>
      <c r="BA76" s="98" t="str">
        <f>IF(AND(T76=5,V76=5),IF(AND(AQ76=5,AS76=5),"RiRr","Ri"),IF(AND(AQ76=5,AS76=5),"Rr",""))</f>
        <v/>
      </c>
      <c r="BB76" s="100"/>
    </row>
    <row r="77" spans="1:54" x14ac:dyDescent="0.2">
      <c r="A77" s="287"/>
      <c r="B77" s="290"/>
      <c r="C77" s="298"/>
      <c r="D77" s="301"/>
      <c r="E77" s="301"/>
      <c r="F77" s="301"/>
      <c r="G77" s="301"/>
      <c r="H77" s="350"/>
      <c r="I77" s="304"/>
      <c r="J77" s="307"/>
      <c r="K77" s="307"/>
      <c r="L77" s="353"/>
      <c r="M77" s="263"/>
      <c r="N77" s="263"/>
      <c r="O77" s="293"/>
      <c r="P77" s="310"/>
      <c r="Q77" s="266"/>
      <c r="R77" s="260"/>
      <c r="S77" s="251"/>
      <c r="T77" s="254"/>
      <c r="U77" s="248"/>
      <c r="V77" s="254"/>
      <c r="W77" s="254"/>
      <c r="X77" s="254"/>
      <c r="Y77" s="276"/>
      <c r="Z77" s="184"/>
      <c r="AA77" s="153"/>
      <c r="AB77" s="153"/>
      <c r="AC77" s="153"/>
      <c r="AD77" s="93"/>
      <c r="AE77" s="94">
        <f t="shared" ref="AE77:AE81" si="10">IF(OR(AD77="Preventivo",AD77="Preventivo - Detectivo"),"Probabilidad",IF(OR(AD77="Detectivo - Correctivo",AD77="Correctivo"),"Impacto",0))</f>
        <v>0</v>
      </c>
      <c r="AF77" s="93"/>
      <c r="AG77" s="93"/>
      <c r="AH77" s="93"/>
      <c r="AI77" s="93"/>
      <c r="AJ77" s="93"/>
      <c r="AK77" s="93"/>
      <c r="AL77" s="95">
        <f>IFERROR(VLOOKUP(AF77,Criterios!$M$3:$N$6,2,FALSE),0) + IFERROR(VLOOKUP(AG77,Criterios!$O$3:$P$6,2,FALSE),0) + IFERROR(VLOOKUP(AH77,Criterios!$Q$3:$R$7,2,FALSE),0) + IFERROR(VLOOKUP(AI77,Criterios!$S$3:$T$6,2,FALSE),0) + IFERROR(VLOOKUP(AJ77,Criterios!$U$3:$V$5,2,FALSE),0) + IFERROR(VLOOKUP(AK77,Criterios!$W$3:$X$8,2,FALSE),0)</f>
        <v>0</v>
      </c>
      <c r="AM77" s="96" t="str">
        <f>IF(AND(AL77&gt;=Criterios!$AB$8,AL77&lt;Criterios!$AA$8),"Pobre",IF(AND(AL77&gt;=Criterios!$AB$7,AL77&lt;Criterios!$AA$7),"Insatisfactorio",IF(AND(AL77&gt;=Criterios!$AB$6,AL77&lt;Criterios!$AA$6),"Regular",IF(AND(AL77&gt;=Criterios!$AB$5,AL77&lt;Criterios!$AA$5),"Bueno",IF(AND(AL77&gt;=Criterios!$AB$4,AL77&lt;=Criterios!$AA$4),"Excelente",MID(Criterios!$Y$3,1,1))))))</f>
        <v/>
      </c>
      <c r="AN77" s="278"/>
      <c r="AO77" s="280"/>
      <c r="AP77" s="282"/>
      <c r="AQ77" s="273"/>
      <c r="AR77" s="273"/>
      <c r="AS77" s="273"/>
      <c r="AT77" s="273"/>
      <c r="AU77" s="284"/>
      <c r="AV77" s="88" t="s">
        <v>122</v>
      </c>
      <c r="AW77" s="101" t="str">
        <f>IF(AND(T76=1,V76=4),IF(AND(AQ76=1,AS76=4),"RiRr","Ri"),IF(AND(AQ76=1,AS76=4),"Rr",""))</f>
        <v/>
      </c>
      <c r="AX77" s="102" t="str">
        <f>IF(AND(T76=2,V76=4),IF(AND(AQ76=2,AS76=4),"RiRr","Ri"),IF(AND(AQ76=2,AS76=4),"Rr",""))</f>
        <v/>
      </c>
      <c r="AY77" s="102" t="str">
        <f>IF(AND(T76=3,V76=4),IF(AND(AQ76=3,AS76=4),"RiRr","Ri"),IF(AND(AQ76=3,AS76=4),"Rr",""))</f>
        <v/>
      </c>
      <c r="AZ77" s="103" t="str">
        <f>IF(AND(T76=4,V76=4),IF(AND(AQ76=4,AS76=4),"RiRr","Ri"),IF(AND(AQ76=4,AS76=4),"Rr",""))</f>
        <v/>
      </c>
      <c r="BA77" s="103" t="str">
        <f>IF(AND(T76=5,V76=4),IF(AND(AQ76=5,AS76=4),"RiRr","Ri"),IF(AND(AQ76=5,AS76=4),"Rr",""))</f>
        <v/>
      </c>
      <c r="BB77" s="105"/>
    </row>
    <row r="78" spans="1:54" x14ac:dyDescent="0.2">
      <c r="A78" s="287"/>
      <c r="B78" s="290"/>
      <c r="C78" s="298"/>
      <c r="D78" s="301"/>
      <c r="E78" s="301"/>
      <c r="F78" s="301"/>
      <c r="G78" s="301"/>
      <c r="H78" s="350"/>
      <c r="I78" s="304"/>
      <c r="J78" s="307"/>
      <c r="K78" s="307"/>
      <c r="L78" s="353"/>
      <c r="M78" s="263"/>
      <c r="N78" s="263"/>
      <c r="O78" s="293"/>
      <c r="P78" s="310"/>
      <c r="Q78" s="266"/>
      <c r="R78" s="260"/>
      <c r="S78" s="251"/>
      <c r="T78" s="254"/>
      <c r="U78" s="248"/>
      <c r="V78" s="254"/>
      <c r="W78" s="254"/>
      <c r="X78" s="254"/>
      <c r="Y78" s="276"/>
      <c r="Z78" s="184"/>
      <c r="AA78" s="153"/>
      <c r="AB78" s="153"/>
      <c r="AC78" s="153"/>
      <c r="AD78" s="93"/>
      <c r="AE78" s="94">
        <f t="shared" si="10"/>
        <v>0</v>
      </c>
      <c r="AF78" s="93"/>
      <c r="AG78" s="93"/>
      <c r="AH78" s="93"/>
      <c r="AI78" s="93"/>
      <c r="AJ78" s="93"/>
      <c r="AK78" s="93"/>
      <c r="AL78" s="95">
        <f>IFERROR(VLOOKUP(AF78,Criterios!$M$3:$N$6,2,FALSE),0) + IFERROR(VLOOKUP(AG78,Criterios!$O$3:$P$6,2,FALSE),0) + IFERROR(VLOOKUP(AH78,Criterios!$Q$3:$R$7,2,FALSE),0) + IFERROR(VLOOKUP(AI78,Criterios!$S$3:$T$6,2,FALSE),0) + IFERROR(VLOOKUP(AJ78,Criterios!$U$3:$V$5,2,FALSE),0) + IFERROR(VLOOKUP(AK78,Criterios!$W$3:$X$8,2,FALSE),0)</f>
        <v>0</v>
      </c>
      <c r="AM78" s="96" t="str">
        <f>IF(AND(AL78&gt;=Criterios!$AB$8,AL78&lt;Criterios!$AA$8),"Pobre",IF(AND(AL78&gt;=Criterios!$AB$7,AL78&lt;Criterios!$AA$7),"Insatisfactorio",IF(AND(AL78&gt;=Criterios!$AB$6,AL78&lt;Criterios!$AA$6),"Regular",IF(AND(AL78&gt;=Criterios!$AB$5,AL78&lt;Criterios!$AA$5),"Bueno",IF(AND(AL78&gt;=Criterios!$AB$4,AL78&lt;=Criterios!$AA$4),"Excelente",MID(Criterios!$Y$3,1,1))))))</f>
        <v/>
      </c>
      <c r="AN78" s="278"/>
      <c r="AO78" s="280"/>
      <c r="AP78" s="282"/>
      <c r="AQ78" s="273"/>
      <c r="AR78" s="273"/>
      <c r="AS78" s="273"/>
      <c r="AT78" s="273"/>
      <c r="AU78" s="284"/>
      <c r="AV78" s="88" t="s">
        <v>125</v>
      </c>
      <c r="AW78" s="106" t="str">
        <f>IF(AND(T76=1,V76=3),IF(AND(AQ76=1,AS76=3),"RiRr","Ri"),IF(AND(AQ76=1,AS76=3),"Rr",""))</f>
        <v/>
      </c>
      <c r="AX78" s="101" t="str">
        <f>IF(AND(T76=2,V76=3),IF(AND(AQ76=2,AS76=3),"RiRr","Ri"),IF(AND(AQ76=2,AS76=3),"Rr",""))</f>
        <v>RiRr</v>
      </c>
      <c r="AY78" s="102" t="str">
        <f>IF(AND(T76=3,V76=3),IF(AND(AQ76=3,AS76=3),"RiRr","Ri"),IF(AND(AQ76=3,AS76=3),"Rr",""))</f>
        <v/>
      </c>
      <c r="AZ78" s="103" t="str">
        <f>IF(AND(T76=4,V76=3),IF(AND(AQ76=4,AS76=3),"RiRr","Ri"),IF(AND(AQ76=4,AS76=3),"Rr",""))</f>
        <v/>
      </c>
      <c r="BA78" s="103" t="str">
        <f>IF(AND(T76=5,V76=3),IF(AND(AQ76=5,AS76=3),"RiRr","Ri"),IF(AND(AQ76=5,AS76=3),"Rr",""))</f>
        <v/>
      </c>
      <c r="BB78" s="105"/>
    </row>
    <row r="79" spans="1:54" x14ac:dyDescent="0.2">
      <c r="A79" s="287"/>
      <c r="B79" s="290"/>
      <c r="C79" s="298"/>
      <c r="D79" s="301"/>
      <c r="E79" s="301"/>
      <c r="F79" s="301"/>
      <c r="G79" s="301"/>
      <c r="H79" s="350"/>
      <c r="I79" s="304"/>
      <c r="J79" s="307"/>
      <c r="K79" s="307"/>
      <c r="L79" s="353"/>
      <c r="M79" s="263"/>
      <c r="N79" s="263"/>
      <c r="O79" s="293"/>
      <c r="P79" s="310"/>
      <c r="Q79" s="266"/>
      <c r="R79" s="260"/>
      <c r="S79" s="251"/>
      <c r="T79" s="254"/>
      <c r="U79" s="248"/>
      <c r="V79" s="254"/>
      <c r="W79" s="254"/>
      <c r="X79" s="254"/>
      <c r="Y79" s="276"/>
      <c r="Z79" s="184"/>
      <c r="AA79" s="153"/>
      <c r="AB79" s="153"/>
      <c r="AC79" s="153"/>
      <c r="AD79" s="93"/>
      <c r="AE79" s="94">
        <f t="shared" si="10"/>
        <v>0</v>
      </c>
      <c r="AF79" s="93"/>
      <c r="AG79" s="93"/>
      <c r="AH79" s="93"/>
      <c r="AI79" s="93"/>
      <c r="AJ79" s="93"/>
      <c r="AK79" s="93"/>
      <c r="AL79" s="94">
        <f>IFERROR(VLOOKUP(AF79,Criterios!$M$3:$N$6,2,FALSE),0) + IFERROR(VLOOKUP(AG79,Criterios!$O$3:$P$6,2,FALSE),0) + IFERROR(VLOOKUP(AH79,Criterios!$Q$3:$R$7,2,FALSE),0) + IFERROR(VLOOKUP(AI79,Criterios!$S$3:$T$6,2,FALSE),0) + IFERROR(VLOOKUP(AJ79,Criterios!$U$3:$V$5,2,FALSE),0) + IFERROR(VLOOKUP(AK79,Criterios!$W$3:$X$8,2,FALSE),0)</f>
        <v>0</v>
      </c>
      <c r="AM79" s="96" t="str">
        <f>IF(AND(AL79&gt;=Criterios!$AB$8,AL79&lt;Criterios!$AA$8),"Pobre",IF(AND(AL79&gt;=Criterios!$AB$7,AL79&lt;Criterios!$AA$7),"Insatisfactorio",IF(AND(AL79&gt;=Criterios!$AB$6,AL79&lt;Criterios!$AA$6),"Regular",IF(AND(AL79&gt;=Criterios!$AB$5,AL79&lt;Criterios!$AA$5),"Bueno",IF(AND(AL79&gt;=Criterios!$AB$4,AL79&lt;=Criterios!$AA$4),"Excelente",MID(Criterios!$Y$3,1,1))))))</f>
        <v/>
      </c>
      <c r="AN79" s="278"/>
      <c r="AO79" s="280"/>
      <c r="AP79" s="282"/>
      <c r="AQ79" s="273"/>
      <c r="AR79" s="273"/>
      <c r="AS79" s="273"/>
      <c r="AT79" s="273"/>
      <c r="AU79" s="284"/>
      <c r="AV79" s="88" t="s">
        <v>170</v>
      </c>
      <c r="AW79" s="106" t="str">
        <f>IF(AND(T76=1,V76=2),IF(AND(AQ76=1,AS76=2),"RiRr","Ri"),IF(AND(AQ76=1,AS76=2),"Rr",""))</f>
        <v/>
      </c>
      <c r="AX79" s="106" t="str">
        <f>IF(AND(T76=2,V76=2),IF(AND(AQ76=2,AS76=2),"RiRr","Ri"),IF(AND(AQ76=2,AS76=2),"Rr",""))</f>
        <v/>
      </c>
      <c r="AY79" s="101" t="str">
        <f>IF(AND(T76=3,V76=2),IF(AND(AQ76=3,AS76=2),"RiRr","Ri"),IF(AND(AQ76=3,AS76=2),"Rr",""))</f>
        <v/>
      </c>
      <c r="AZ79" s="102" t="str">
        <f>IF(AND(T76=4,V76=2),IF(AND(AQ76=4,AS76=2),"RiRr","Ri"),IF(AND(AQ76=4,AS76=2),"Rr",""))</f>
        <v/>
      </c>
      <c r="BA79" s="103" t="str">
        <f>IF(AND(T76=5,V76=2),IF(AND(AQ76=5,AS76=2),"RiRr","Ri"),IF(AND(AQ76=5,AS76=2),"Rr",""))</f>
        <v/>
      </c>
      <c r="BB79" s="105"/>
    </row>
    <row r="80" spans="1:54" x14ac:dyDescent="0.2">
      <c r="A80" s="287"/>
      <c r="B80" s="290"/>
      <c r="C80" s="298"/>
      <c r="D80" s="301"/>
      <c r="E80" s="301"/>
      <c r="F80" s="301"/>
      <c r="G80" s="301"/>
      <c r="H80" s="350"/>
      <c r="I80" s="304"/>
      <c r="J80" s="307"/>
      <c r="K80" s="307"/>
      <c r="L80" s="353"/>
      <c r="M80" s="263"/>
      <c r="N80" s="263"/>
      <c r="O80" s="293"/>
      <c r="P80" s="310"/>
      <c r="Q80" s="266"/>
      <c r="R80" s="260"/>
      <c r="S80" s="251"/>
      <c r="T80" s="254"/>
      <c r="U80" s="248"/>
      <c r="V80" s="254"/>
      <c r="W80" s="254"/>
      <c r="X80" s="254"/>
      <c r="Y80" s="276"/>
      <c r="Z80" s="91"/>
      <c r="AA80" s="92"/>
      <c r="AB80" s="92"/>
      <c r="AC80" s="92"/>
      <c r="AD80" s="93"/>
      <c r="AE80" s="94">
        <f t="shared" si="10"/>
        <v>0</v>
      </c>
      <c r="AF80" s="93"/>
      <c r="AG80" s="93"/>
      <c r="AH80" s="93"/>
      <c r="AI80" s="93"/>
      <c r="AJ80" s="93"/>
      <c r="AK80" s="93"/>
      <c r="AL80" s="94">
        <f>IFERROR(VLOOKUP(AF80,Criterios!$M$3:$N$6,2,FALSE),0) + IFERROR(VLOOKUP(AG80,Criterios!$O$3:$P$6,2,FALSE),0) + IFERROR(VLOOKUP(AH80,Criterios!$Q$3:$R$7,2,FALSE),0) + IFERROR(VLOOKUP(AI80,Criterios!$S$3:$T$6,2,FALSE),0) + IFERROR(VLOOKUP(AJ80,Criterios!$U$3:$V$5,2,FALSE),0) + IFERROR(VLOOKUP(AK80,Criterios!$W$3:$X$8,2,FALSE),0)</f>
        <v>0</v>
      </c>
      <c r="AM80" s="96" t="str">
        <f>IF(AND(AL80&gt;=Criterios!$AB$8,AL80&lt;Criterios!$AA$8),"Pobre",IF(AND(AL80&gt;=Criterios!$AB$7,AL80&lt;Criterios!$AA$7),"Insatisfactorio",IF(AND(AL80&gt;=Criterios!$AB$6,AL80&lt;Criterios!$AA$6),"Regular",IF(AND(AL80&gt;=Criterios!$AB$5,AL80&lt;Criterios!$AA$5),"Bueno",IF(AND(AL80&gt;=Criterios!$AB$4,AL80&lt;=Criterios!$AA$4),"Excelente",MID(Criterios!$Y$3,1,1))))))</f>
        <v/>
      </c>
      <c r="AN80" s="278"/>
      <c r="AO80" s="280"/>
      <c r="AP80" s="282"/>
      <c r="AQ80" s="273"/>
      <c r="AR80" s="273"/>
      <c r="AS80" s="273"/>
      <c r="AT80" s="273"/>
      <c r="AU80" s="284"/>
      <c r="AV80" s="88" t="s">
        <v>752</v>
      </c>
      <c r="AW80" s="106" t="str">
        <f>IF(AND(T76=1,V76=1),IF(AND(AQ76=1,AS76=1),"RiRr","Ri"),IF(AND(AQ76=1,AS76=1),"Rr",""))</f>
        <v/>
      </c>
      <c r="AX80" s="106" t="str">
        <f>IF(AND(T76=2,V76=1),IF(AND(AQ76=2,AS76=1),"RiRr","Ri"),IF(AND(AQ76=2,AS76=1),"Rr",""))</f>
        <v/>
      </c>
      <c r="AY80" s="101" t="str">
        <f>IF(AND(T76=3,V76=1),IF(AND(AQ76=3,AS76=1),"RiRr","Ri"),IF(AND(AQ76=3,AS76=1),"Rr",""))</f>
        <v/>
      </c>
      <c r="AZ80" s="102" t="str">
        <f>IF(AND(T76=4,V76=1),IF(AND(AQ76=4,AS76=1),"RiRr","Ri"),IF(AND(AQ76=4,AS76=1),"Rr",""))</f>
        <v/>
      </c>
      <c r="BA80" s="102" t="str">
        <f>IF(AND(T76=5,V76=1),IF(AND(AQ76=5,AS76=1),"RiRr","Ri"),IF(AND(AQ76=5,AS76=1),"Rr",""))</f>
        <v/>
      </c>
      <c r="BB80" s="105"/>
    </row>
    <row r="81" spans="1:54" ht="15.75" customHeight="1" thickBot="1" x14ac:dyDescent="0.25">
      <c r="A81" s="288"/>
      <c r="B81" s="291"/>
      <c r="C81" s="299"/>
      <c r="D81" s="302"/>
      <c r="E81" s="302"/>
      <c r="F81" s="302"/>
      <c r="G81" s="302"/>
      <c r="H81" s="351"/>
      <c r="I81" s="305"/>
      <c r="J81" s="308"/>
      <c r="K81" s="308"/>
      <c r="L81" s="354"/>
      <c r="M81" s="264"/>
      <c r="N81" s="264"/>
      <c r="O81" s="294"/>
      <c r="P81" s="311"/>
      <c r="Q81" s="267"/>
      <c r="R81" s="261"/>
      <c r="S81" s="252"/>
      <c r="T81" s="255"/>
      <c r="U81" s="249"/>
      <c r="V81" s="255"/>
      <c r="W81" s="255"/>
      <c r="X81" s="255"/>
      <c r="Y81" s="277"/>
      <c r="Z81" s="108"/>
      <c r="AA81" s="109"/>
      <c r="AB81" s="109"/>
      <c r="AC81" s="109"/>
      <c r="AD81" s="110"/>
      <c r="AE81" s="111">
        <f t="shared" si="10"/>
        <v>0</v>
      </c>
      <c r="AF81" s="110"/>
      <c r="AG81" s="110"/>
      <c r="AH81" s="110"/>
      <c r="AI81" s="110"/>
      <c r="AJ81" s="110"/>
      <c r="AK81" s="110"/>
      <c r="AL81" s="111">
        <f>IFERROR(VLOOKUP(AF81,Criterios!$M$3:$N$6,2,FALSE),0) + IFERROR(VLOOKUP(AG81,Criterios!$O$3:$P$6,2,FALSE),0) + IFERROR(VLOOKUP(AH81,Criterios!$Q$3:$R$7,2,FALSE),0) + IFERROR(VLOOKUP(AI81,Criterios!$S$3:$T$6,2,FALSE),0) + IFERROR(VLOOKUP(AJ81,Criterios!$U$3:$V$5,2,FALSE),0) + IFERROR(VLOOKUP(AK81,Criterios!$W$3:$X$8,2,FALSE),0)</f>
        <v>0</v>
      </c>
      <c r="AM81" s="112" t="str">
        <f>IF(AND(AL81&gt;=Criterios!$AB$8,AL81&lt;Criterios!$AA$8),"Pobre",IF(AND(AL81&gt;=Criterios!$AB$7,AL81&lt;Criterios!$AA$7),"Insatisfactorio",IF(AND(AL81&gt;=Criterios!$AB$6,AL81&lt;Criterios!$AA$6),"Regular",IF(AND(AL81&gt;=Criterios!$AB$5,AL81&lt;Criterios!$AA$5),"Bueno",IF(AND(AL81&gt;=Criterios!$AB$4,AL81&lt;=Criterios!$AA$4),"Excelente",MID(Criterios!$Y$3,1,1))))))</f>
        <v/>
      </c>
      <c r="AN81" s="279"/>
      <c r="AO81" s="281"/>
      <c r="AP81" s="283"/>
      <c r="AQ81" s="274"/>
      <c r="AR81" s="274"/>
      <c r="AS81" s="274"/>
      <c r="AT81" s="274"/>
      <c r="AU81" s="285"/>
      <c r="AW81" s="88" t="s">
        <v>123</v>
      </c>
      <c r="AX81" s="88" t="s">
        <v>124</v>
      </c>
      <c r="AY81" s="88" t="s">
        <v>125</v>
      </c>
      <c r="AZ81" s="88" t="s">
        <v>126</v>
      </c>
      <c r="BA81" s="88" t="s">
        <v>127</v>
      </c>
      <c r="BB81" s="113"/>
    </row>
    <row r="82" spans="1:54" ht="45.75" thickTop="1" x14ac:dyDescent="0.2">
      <c r="A82" s="286" t="s">
        <v>747</v>
      </c>
      <c r="B82" s="322" t="s">
        <v>649</v>
      </c>
      <c r="C82" s="297" t="s">
        <v>301</v>
      </c>
      <c r="D82" s="300" t="s">
        <v>80</v>
      </c>
      <c r="E82" s="300" t="s">
        <v>175</v>
      </c>
      <c r="F82" s="300" t="s">
        <v>187</v>
      </c>
      <c r="G82" s="300" t="s">
        <v>240</v>
      </c>
      <c r="H82" s="349" t="s">
        <v>591</v>
      </c>
      <c r="I82" s="303" t="s">
        <v>73</v>
      </c>
      <c r="J82" s="306" t="s">
        <v>74</v>
      </c>
      <c r="K82" s="306" t="s">
        <v>73</v>
      </c>
      <c r="L82" s="352" t="s">
        <v>74</v>
      </c>
      <c r="M82" s="262"/>
      <c r="N82" s="272" t="s">
        <v>650</v>
      </c>
      <c r="O82" s="292" t="s">
        <v>322</v>
      </c>
      <c r="P82" s="338" t="s">
        <v>592</v>
      </c>
      <c r="Q82" s="265" t="s">
        <v>669</v>
      </c>
      <c r="R82" s="259"/>
      <c r="S82" s="250" t="s">
        <v>49</v>
      </c>
      <c r="T82" s="253">
        <f>(IFERROR(VLOOKUP(S82,Criterios!$E$3:$F$8,2,FALSE),0))</f>
        <v>2</v>
      </c>
      <c r="U82" s="247" t="s">
        <v>48</v>
      </c>
      <c r="V82" s="253">
        <f>(IFERROR(VLOOKUP(U82,Criterios!$H$3:$I$8,2,FALSE),0))</f>
        <v>4</v>
      </c>
      <c r="W82" s="253">
        <f>(IFERROR(VLOOKUP(S82,Criterios!$E$3:$F$8,2,FALSE),0)) * (IFERROR(VLOOKUP(U82,Criterios!$H$3:$I$8,2,FALSE),0))</f>
        <v>8</v>
      </c>
      <c r="X82" s="253" t="str">
        <f>IFERROR(INDEX(Colorimetría!$D$4:$H$8,MATCH(V82,Colorimetría!$C$4:$C$8,0),MATCH(T82,Colorimetría!$D$3:$H$3,0)),0)</f>
        <v>Alto</v>
      </c>
      <c r="Y82" s="275" t="s">
        <v>659</v>
      </c>
      <c r="Z82" s="184" t="s">
        <v>663</v>
      </c>
      <c r="AA82" s="190" t="s">
        <v>660</v>
      </c>
      <c r="AB82" s="203" t="s">
        <v>661</v>
      </c>
      <c r="AC82" s="153" t="s">
        <v>666</v>
      </c>
      <c r="AD82" s="185" t="s">
        <v>106</v>
      </c>
      <c r="AE82" s="94" t="str">
        <f>IF(OR(AD82="Preventivo",AD82="Preventivo - Detectivo"),"Probabilidad",IF(OR(AD82="Detectivo - Correctivo",AD82="Correctivo"),"Impacto",0))</f>
        <v>Impacto</v>
      </c>
      <c r="AF82" s="185" t="s">
        <v>61</v>
      </c>
      <c r="AG82" s="185" t="s">
        <v>65</v>
      </c>
      <c r="AH82" s="93" t="s">
        <v>69</v>
      </c>
      <c r="AI82" s="185" t="s">
        <v>72</v>
      </c>
      <c r="AJ82" s="185" t="s">
        <v>74</v>
      </c>
      <c r="AK82" s="185" t="s">
        <v>77</v>
      </c>
      <c r="AL82" s="95">
        <f>IFERROR(VLOOKUP(AF82,Criterios!$M$3:$N$6,2,FALSE),0) + IFERROR(VLOOKUP(AG82,Criterios!$O$3:$P$6,2,FALSE),0) + IFERROR(VLOOKUP(AH82,Criterios!$Q$3:$R$7,2,FALSE),0) + IFERROR(VLOOKUP(AI82,Criterios!$S$3:$T$6,2,FALSE),0) + IFERROR(VLOOKUP(AJ82,Criterios!$U$3:$V$5,2,FALSE),0) + IFERROR(VLOOKUP(AK82,Criterios!$W$3:$X$8,2,FALSE),0)</f>
        <v>60</v>
      </c>
      <c r="AM82" s="96" t="str">
        <f>IF(AND(AL82&gt;=Criterios!$AB$8,AL82&lt;Criterios!$AA$8),"Pobre",IF(AND(AL82&gt;=Criterios!$AB$7,AL82&lt;Criterios!$AA$7),"Insatisfactorio",IF(AND(AL82&gt;=Criterios!$AB$6,AL82&lt;Criterios!$AA$6),"Regular",IF(AND(AL82&gt;=Criterios!$AB$5,AL82&lt;Criterios!$AA$5),"Bueno",IF(AND(AL82&gt;=Criterios!$AB$4,AL82&lt;=Criterios!$AA$4),"Excelente",MID(Criterios!$Y$3,1,1))))))</f>
        <v>Regular</v>
      </c>
      <c r="AN82" s="278">
        <f>(IFERROR(AVERAGEIFS(AL82:AL87,AE82:AE87,"Impacto"),0))/100</f>
        <v>0.58499999999999996</v>
      </c>
      <c r="AO82" s="280">
        <f>(IFERROR(AVERAGEIFS(AL82:AL87,AE82:AE87,"Probabilidad"),0))/100</f>
        <v>0</v>
      </c>
      <c r="AP82" s="282" t="str">
        <f>IF(AN82=0,MID(S82,1,15),IF(T82 - AN82*T82&lt;1,VLOOKUP(1,Criterios!$D$4:$E$8,2,FALSE),IF(ROUND(T82 -( T82*AN82),0)=0,VLOOKUP(1,Criterios!$D$4:$E$8,2,FALSE),VLOOKUP(ROUND(T82 -( T82*AN82),0),Criterios!$D$4:$E$8,2,FALSE))))</f>
        <v>Insignificante</v>
      </c>
      <c r="AQ82" s="273">
        <f>(IFERROR(VLOOKUP(AP82,Criterios!$E$3:$F$8,2,FALSE),0))</f>
        <v>1</v>
      </c>
      <c r="AR82" s="273" t="str">
        <f>IF(AO82=0,MID(U82,1,15),IF(V82 - AO82*V82&lt;1,VLOOKUP(1,Criterios!$G$4:$H$8,2,FALSE),IF(ROUND(V82 -(V82*AO82),0)=0,VLOOKUP(1,Criterios!$G$4:$H$8,2,FALSE),VLOOKUP(ROUND(V82 -( V82*AO82),0),Criterios!$G$4:$H$8,2,FALSE))))</f>
        <v>Moderado</v>
      </c>
      <c r="AS82" s="273">
        <f>(IFERROR(VLOOKUP(AR82,Criterios!$H$3:$I$8,2,FALSE),0))</f>
        <v>4</v>
      </c>
      <c r="AT82" s="273">
        <f>(IFERROR(VLOOKUP(AP82,Criterios!$E$3:$F$8,2,FALSE),0)) * (IFERROR(VLOOKUP(AR82,Criterios!$H$3:$I$8,2,FALSE),0))</f>
        <v>4</v>
      </c>
      <c r="AU82" s="284" t="str">
        <f>IFERROR(INDEX(Colorimetría!$D$4:$H$8,MATCH(AS82,Colorimetría!$C$4:$C$8,0),MATCH(AQ82,Colorimetría!$D$3:$H$3,0)),0)</f>
        <v>Moderado</v>
      </c>
      <c r="AV82" s="88" t="s">
        <v>169</v>
      </c>
      <c r="AW82" s="97" t="str">
        <f>IF(AND(T82=1,V82=5),IF(AND(AQ82=1,AS82=5),"RiRr","Ri"),IF(AND(AQ82=1,AS82=5),"Rr",""))</f>
        <v/>
      </c>
      <c r="AX82" s="97" t="str">
        <f>IF(AND(T82=2,V82=5),IF(AND(AQ82=2,AS82=5),"RiRr","Ri"),IF(AND(AQ82=2,AS82=5),"Rr",""))</f>
        <v/>
      </c>
      <c r="AY82" s="98" t="str">
        <f>IF(AND(T82=3,V82=5),IF(AND(AQ82=3,AS82=5),"RiRr","Ri"),IF(AND(AQ82=3,AS82=5),"Rr",""))</f>
        <v/>
      </c>
      <c r="AZ82" s="98" t="str">
        <f>IF(AND(T82=4,V82=5),IF(AND(AQ82=4,AS82=5),"RiRr","Ri"),IF(AND(AQ82=4,AS82=5),"Rr",""))</f>
        <v/>
      </c>
      <c r="BA82" s="98" t="str">
        <f>IF(AND(T82=5,V82=5),IF(AND(AQ82=5,AS82=5),"RiRr","Ri"),IF(AND(AQ82=5,AS82=5),"Rr",""))</f>
        <v/>
      </c>
      <c r="BB82" s="100"/>
    </row>
    <row r="83" spans="1:54" ht="30" x14ac:dyDescent="0.2">
      <c r="A83" s="287"/>
      <c r="B83" s="290"/>
      <c r="C83" s="298"/>
      <c r="D83" s="301"/>
      <c r="E83" s="301"/>
      <c r="F83" s="301"/>
      <c r="G83" s="301"/>
      <c r="H83" s="350"/>
      <c r="I83" s="304"/>
      <c r="J83" s="307"/>
      <c r="K83" s="307"/>
      <c r="L83" s="353"/>
      <c r="M83" s="263"/>
      <c r="N83" s="263"/>
      <c r="O83" s="293"/>
      <c r="P83" s="310"/>
      <c r="Q83" s="266"/>
      <c r="R83" s="260"/>
      <c r="S83" s="251"/>
      <c r="T83" s="254"/>
      <c r="U83" s="248"/>
      <c r="V83" s="254"/>
      <c r="W83" s="254"/>
      <c r="X83" s="254"/>
      <c r="Y83" s="276"/>
      <c r="Z83" s="184" t="s">
        <v>664</v>
      </c>
      <c r="AA83" s="190" t="s">
        <v>662</v>
      </c>
      <c r="AB83" s="203" t="s">
        <v>665</v>
      </c>
      <c r="AC83" s="153" t="s">
        <v>666</v>
      </c>
      <c r="AD83" s="185" t="s">
        <v>106</v>
      </c>
      <c r="AE83" s="94" t="str">
        <f t="shared" ref="AE83:AE87" si="11">IF(OR(AD83="Preventivo",AD83="Preventivo - Detectivo"),"Probabilidad",IF(OR(AD83="Detectivo - Correctivo",AD83="Correctivo"),"Impacto",0))</f>
        <v>Impacto</v>
      </c>
      <c r="AF83" s="185" t="s">
        <v>61</v>
      </c>
      <c r="AG83" s="185" t="s">
        <v>63</v>
      </c>
      <c r="AH83" s="185" t="s">
        <v>69</v>
      </c>
      <c r="AI83" s="185" t="s">
        <v>72</v>
      </c>
      <c r="AJ83" s="185" t="s">
        <v>74</v>
      </c>
      <c r="AK83" s="185" t="s">
        <v>77</v>
      </c>
      <c r="AL83" s="95">
        <f>IFERROR(VLOOKUP(AF83,Criterios!$M$3:$N$6,2,FALSE),0) + IFERROR(VLOOKUP(AG83,Criterios!$O$3:$P$6,2,FALSE),0) + IFERROR(VLOOKUP(AH83,Criterios!$Q$3:$R$7,2,FALSE),0) + IFERROR(VLOOKUP(AI83,Criterios!$S$3:$T$6,2,FALSE),0) + IFERROR(VLOOKUP(AJ83,Criterios!$U$3:$V$5,2,FALSE),0) + IFERROR(VLOOKUP(AK83,Criterios!$W$3:$X$8,2,FALSE),0)</f>
        <v>57</v>
      </c>
      <c r="AM83" s="96" t="str">
        <f>IF(AND(AL83&gt;=Criterios!$AB$8,AL83&lt;Criterios!$AA$8),"Pobre",IF(AND(AL83&gt;=Criterios!$AB$7,AL83&lt;Criterios!$AA$7),"Insatisfactorio",IF(AND(AL83&gt;=Criterios!$AB$6,AL83&lt;Criterios!$AA$6),"Regular",IF(AND(AL83&gt;=Criterios!$AB$5,AL83&lt;Criterios!$AA$5),"Bueno",IF(AND(AL83&gt;=Criterios!$AB$4,AL83&lt;=Criterios!$AA$4),"Excelente",MID(Criterios!$Y$3,1,1))))))</f>
        <v>Regular</v>
      </c>
      <c r="AN83" s="278"/>
      <c r="AO83" s="280"/>
      <c r="AP83" s="282"/>
      <c r="AQ83" s="273"/>
      <c r="AR83" s="273"/>
      <c r="AS83" s="273"/>
      <c r="AT83" s="273"/>
      <c r="AU83" s="284"/>
      <c r="AV83" s="88" t="s">
        <v>122</v>
      </c>
      <c r="AW83" s="101" t="str">
        <f>IF(AND(T82=1,V82=4),IF(AND(AQ82=1,AS82=4),"RiRr","Ri"),IF(AND(AQ82=1,AS82=4),"Rr",""))</f>
        <v>Rr</v>
      </c>
      <c r="AX83" s="102" t="str">
        <f>IF(AND(T82=2,V82=4),IF(AND(AQ82=2,AS82=4),"RiRr","Ri"),IF(AND(AQ82=2,AS82=4),"Rr",""))</f>
        <v>Ri</v>
      </c>
      <c r="AY83" s="102" t="str">
        <f>IF(AND(T82=3,V82=4),IF(AND(AQ82=3,AS82=4),"RiRr","Ri"),IF(AND(AQ82=3,AS82=4),"Rr",""))</f>
        <v/>
      </c>
      <c r="AZ83" s="103" t="str">
        <f>IF(AND(T82=4,V82=4),IF(AND(AQ82=4,AS82=4),"RiRr","Ri"),IF(AND(AQ82=4,AS82=4),"Rr",""))</f>
        <v/>
      </c>
      <c r="BA83" s="103" t="str">
        <f>IF(AND(T82=5,V82=4),IF(AND(AQ82=5,AS82=4),"RiRr","Ri"),IF(AND(AQ82=5,AS82=4),"Rr",""))</f>
        <v/>
      </c>
      <c r="BB83" s="105"/>
    </row>
    <row r="84" spans="1:54" x14ac:dyDescent="0.2">
      <c r="A84" s="287"/>
      <c r="B84" s="290"/>
      <c r="C84" s="298"/>
      <c r="D84" s="301"/>
      <c r="E84" s="301"/>
      <c r="F84" s="301"/>
      <c r="G84" s="301"/>
      <c r="H84" s="350"/>
      <c r="I84" s="304"/>
      <c r="J84" s="307"/>
      <c r="K84" s="307"/>
      <c r="L84" s="353"/>
      <c r="M84" s="263"/>
      <c r="N84" s="263"/>
      <c r="O84" s="293"/>
      <c r="P84" s="310"/>
      <c r="Q84" s="266"/>
      <c r="R84" s="260"/>
      <c r="S84" s="251"/>
      <c r="T84" s="254"/>
      <c r="U84" s="248"/>
      <c r="V84" s="254"/>
      <c r="W84" s="254"/>
      <c r="X84" s="254"/>
      <c r="Y84" s="276"/>
      <c r="Z84" s="91"/>
      <c r="AA84" s="92"/>
      <c r="AB84" s="92"/>
      <c r="AC84" s="92"/>
      <c r="AD84" s="93"/>
      <c r="AE84" s="94">
        <f t="shared" si="11"/>
        <v>0</v>
      </c>
      <c r="AF84" s="93"/>
      <c r="AG84" s="93"/>
      <c r="AH84" s="93"/>
      <c r="AI84" s="93"/>
      <c r="AJ84" s="93"/>
      <c r="AK84" s="93"/>
      <c r="AL84" s="95">
        <f>IFERROR(VLOOKUP(AF84,Criterios!$M$3:$N$6,2,FALSE),0) + IFERROR(VLOOKUP(AG84,Criterios!$O$3:$P$6,2,FALSE),0) + IFERROR(VLOOKUP(AH84,Criterios!$Q$3:$R$7,2,FALSE),0) + IFERROR(VLOOKUP(AI84,Criterios!$S$3:$T$6,2,FALSE),0) + IFERROR(VLOOKUP(AJ84,Criterios!$U$3:$V$5,2,FALSE),0) + IFERROR(VLOOKUP(AK84,Criterios!$W$3:$X$8,2,FALSE),0)</f>
        <v>0</v>
      </c>
      <c r="AM84" s="96" t="str">
        <f>IF(AND(AL84&gt;=Criterios!$AB$8,AL84&lt;Criterios!$AA$8),"Pobre",IF(AND(AL84&gt;=Criterios!$AB$7,AL84&lt;Criterios!$AA$7),"Insatisfactorio",IF(AND(AL84&gt;=Criterios!$AB$6,AL84&lt;Criterios!$AA$6),"Regular",IF(AND(AL84&gt;=Criterios!$AB$5,AL84&lt;Criterios!$AA$5),"Bueno",IF(AND(AL84&gt;=Criterios!$AB$4,AL84&lt;=Criterios!$AA$4),"Excelente",MID(Criterios!$Y$3,1,1))))))</f>
        <v/>
      </c>
      <c r="AN84" s="278"/>
      <c r="AO84" s="280"/>
      <c r="AP84" s="282"/>
      <c r="AQ84" s="273"/>
      <c r="AR84" s="273"/>
      <c r="AS84" s="273"/>
      <c r="AT84" s="273"/>
      <c r="AU84" s="284"/>
      <c r="AV84" s="88" t="s">
        <v>125</v>
      </c>
      <c r="AW84" s="106" t="str">
        <f>IF(AND(T82=1,V82=3),IF(AND(AQ82=1,AS82=3),"RiRr","Ri"),IF(AND(AQ82=1,AS82=3),"Rr",""))</f>
        <v/>
      </c>
      <c r="AX84" s="101" t="str">
        <f>IF(AND(T82=2,V82=3),IF(AND(AQ82=2,AS82=3),"RiRr","Ri"),IF(AND(AQ82=2,AS82=3),"Rr",""))</f>
        <v/>
      </c>
      <c r="AY84" s="102" t="str">
        <f>IF(AND(T82=3,V82=3),IF(AND(AQ82=3,AS82=3),"RiRr","Ri"),IF(AND(AQ82=3,AS82=3),"Rr",""))</f>
        <v/>
      </c>
      <c r="AZ84" s="103" t="str">
        <f>IF(AND(T82=4,V82=3),IF(AND(AQ82=4,AS82=3),"RiRr","Ri"),IF(AND(AQ82=4,AS82=3),"Rr",""))</f>
        <v/>
      </c>
      <c r="BA84" s="103" t="str">
        <f>IF(AND(T82=5,V82=3),IF(AND(AQ82=5,AS82=3),"RiRr","Ri"),IF(AND(AQ82=5,AS82=3),"Rr",""))</f>
        <v/>
      </c>
      <c r="BB84" s="105"/>
    </row>
    <row r="85" spans="1:54" x14ac:dyDescent="0.2">
      <c r="A85" s="287"/>
      <c r="B85" s="290"/>
      <c r="C85" s="298"/>
      <c r="D85" s="301"/>
      <c r="E85" s="301"/>
      <c r="F85" s="301"/>
      <c r="G85" s="301"/>
      <c r="H85" s="350"/>
      <c r="I85" s="304"/>
      <c r="J85" s="307"/>
      <c r="K85" s="307"/>
      <c r="L85" s="353"/>
      <c r="M85" s="263"/>
      <c r="N85" s="263"/>
      <c r="O85" s="293"/>
      <c r="P85" s="310"/>
      <c r="Q85" s="266"/>
      <c r="R85" s="260"/>
      <c r="S85" s="251"/>
      <c r="T85" s="254"/>
      <c r="U85" s="248"/>
      <c r="V85" s="254"/>
      <c r="W85" s="254"/>
      <c r="X85" s="254"/>
      <c r="Y85" s="276"/>
      <c r="Z85" s="91"/>
      <c r="AA85" s="92"/>
      <c r="AB85" s="92"/>
      <c r="AC85" s="92"/>
      <c r="AD85" s="93"/>
      <c r="AE85" s="94">
        <f t="shared" si="11"/>
        <v>0</v>
      </c>
      <c r="AF85" s="93"/>
      <c r="AG85" s="93"/>
      <c r="AH85" s="93"/>
      <c r="AI85" s="93"/>
      <c r="AJ85" s="93"/>
      <c r="AK85" s="93"/>
      <c r="AL85" s="94">
        <f>IFERROR(VLOOKUP(AF85,Criterios!$M$3:$N$6,2,FALSE),0) + IFERROR(VLOOKUP(AG85,Criterios!$O$3:$P$6,2,FALSE),0) + IFERROR(VLOOKUP(AH85,Criterios!$Q$3:$R$7,2,FALSE),0) + IFERROR(VLOOKUP(AI85,Criterios!$S$3:$T$6,2,FALSE),0) + IFERROR(VLOOKUP(AJ85,Criterios!$U$3:$V$5,2,FALSE),0) + IFERROR(VLOOKUP(AK85,Criterios!$W$3:$X$8,2,FALSE),0)</f>
        <v>0</v>
      </c>
      <c r="AM85" s="96" t="str">
        <f>IF(AND(AL85&gt;=Criterios!$AB$8,AL85&lt;Criterios!$AA$8),"Pobre",IF(AND(AL85&gt;=Criterios!$AB$7,AL85&lt;Criterios!$AA$7),"Insatisfactorio",IF(AND(AL85&gt;=Criterios!$AB$6,AL85&lt;Criterios!$AA$6),"Regular",IF(AND(AL85&gt;=Criterios!$AB$5,AL85&lt;Criterios!$AA$5),"Bueno",IF(AND(AL85&gt;=Criterios!$AB$4,AL85&lt;=Criterios!$AA$4),"Excelente",MID(Criterios!$Y$3,1,1))))))</f>
        <v/>
      </c>
      <c r="AN85" s="278"/>
      <c r="AO85" s="280"/>
      <c r="AP85" s="282"/>
      <c r="AQ85" s="273"/>
      <c r="AR85" s="273"/>
      <c r="AS85" s="273"/>
      <c r="AT85" s="273"/>
      <c r="AU85" s="284"/>
      <c r="AV85" s="88" t="s">
        <v>170</v>
      </c>
      <c r="AW85" s="106" t="str">
        <f>IF(AND(T82=1,V82=2),IF(AND(AQ82=1,AS82=2),"RiRr","Ri"),IF(AND(AQ82=1,AS82=2),"Rr",""))</f>
        <v/>
      </c>
      <c r="AX85" s="106" t="str">
        <f>IF(AND(T82=2,V82=2),IF(AND(AQ82=2,AS82=2),"RiRr","Ri"),IF(AND(AQ82=2,AS82=2),"Rr",""))</f>
        <v/>
      </c>
      <c r="AY85" s="101" t="str">
        <f>IF(AND(T82=3,V82=2),IF(AND(AQ82=3,AS82=2),"RiRr","Ri"),IF(AND(AQ82=3,AS82=2),"Rr",""))</f>
        <v/>
      </c>
      <c r="AZ85" s="102" t="str">
        <f>IF(AND(T82=4,V82=2),IF(AND(AQ82=4,AS82=2),"RiRr","Ri"),IF(AND(AQ82=4,AS82=2),"Rr",""))</f>
        <v/>
      </c>
      <c r="BA85" s="103" t="str">
        <f>IF(AND(T82=5,V82=2),IF(AND(AQ82=5,AS82=2),"RiRr","Ri"),IF(AND(AQ82=5,AS82=2),"Rr",""))</f>
        <v/>
      </c>
      <c r="BB85" s="105"/>
    </row>
    <row r="86" spans="1:54" x14ac:dyDescent="0.2">
      <c r="A86" s="287"/>
      <c r="B86" s="290"/>
      <c r="C86" s="298"/>
      <c r="D86" s="301"/>
      <c r="E86" s="301"/>
      <c r="F86" s="301"/>
      <c r="G86" s="301"/>
      <c r="H86" s="350"/>
      <c r="I86" s="304"/>
      <c r="J86" s="307"/>
      <c r="K86" s="307"/>
      <c r="L86" s="353"/>
      <c r="M86" s="263"/>
      <c r="N86" s="263"/>
      <c r="O86" s="293"/>
      <c r="P86" s="310"/>
      <c r="Q86" s="266"/>
      <c r="R86" s="260"/>
      <c r="S86" s="251"/>
      <c r="T86" s="254"/>
      <c r="U86" s="248"/>
      <c r="V86" s="254"/>
      <c r="W86" s="254"/>
      <c r="X86" s="254"/>
      <c r="Y86" s="276"/>
      <c r="Z86" s="91"/>
      <c r="AA86" s="92"/>
      <c r="AB86" s="92"/>
      <c r="AC86" s="92"/>
      <c r="AD86" s="93"/>
      <c r="AE86" s="94">
        <f t="shared" si="11"/>
        <v>0</v>
      </c>
      <c r="AF86" s="93"/>
      <c r="AG86" s="93"/>
      <c r="AH86" s="93"/>
      <c r="AI86" s="93"/>
      <c r="AJ86" s="93"/>
      <c r="AK86" s="93"/>
      <c r="AL86" s="94">
        <f>IFERROR(VLOOKUP(AF86,Criterios!$M$3:$N$6,2,FALSE),0) + IFERROR(VLOOKUP(AG86,Criterios!$O$3:$P$6,2,FALSE),0) + IFERROR(VLOOKUP(AH86,Criterios!$Q$3:$R$7,2,FALSE),0) + IFERROR(VLOOKUP(AI86,Criterios!$S$3:$T$6,2,FALSE),0) + IFERROR(VLOOKUP(AJ86,Criterios!$U$3:$V$5,2,FALSE),0) + IFERROR(VLOOKUP(AK86,Criterios!$W$3:$X$8,2,FALSE),0)</f>
        <v>0</v>
      </c>
      <c r="AM86" s="96" t="str">
        <f>IF(AND(AL86&gt;=Criterios!$AB$8,AL86&lt;Criterios!$AA$8),"Pobre",IF(AND(AL86&gt;=Criterios!$AB$7,AL86&lt;Criterios!$AA$7),"Insatisfactorio",IF(AND(AL86&gt;=Criterios!$AB$6,AL86&lt;Criterios!$AA$6),"Regular",IF(AND(AL86&gt;=Criterios!$AB$5,AL86&lt;Criterios!$AA$5),"Bueno",IF(AND(AL86&gt;=Criterios!$AB$4,AL86&lt;=Criterios!$AA$4),"Excelente",MID(Criterios!$Y$3,1,1))))))</f>
        <v/>
      </c>
      <c r="AN86" s="278"/>
      <c r="AO86" s="280"/>
      <c r="AP86" s="282"/>
      <c r="AQ86" s="273"/>
      <c r="AR86" s="273"/>
      <c r="AS86" s="273"/>
      <c r="AT86" s="273"/>
      <c r="AU86" s="284"/>
      <c r="AV86" s="88" t="s">
        <v>752</v>
      </c>
      <c r="AW86" s="106" t="str">
        <f>IF(AND(T82=1,V82=1),IF(AND(AQ82=1,AS82=1),"RiRr","Ri"),IF(AND(AQ82=1,AS82=1),"Rr",""))</f>
        <v/>
      </c>
      <c r="AX86" s="106" t="str">
        <f>IF(AND(T82=2,V82=1),IF(AND(AQ82=2,AS82=1),"RiRr","Ri"),IF(AND(AQ82=2,AS82=1),"Rr",""))</f>
        <v/>
      </c>
      <c r="AY86" s="101" t="str">
        <f>IF(AND(T82=3,V82=1),IF(AND(AQ82=3,AS82=1),"RiRr","Ri"),IF(AND(AQ82=3,AS82=1),"Rr",""))</f>
        <v/>
      </c>
      <c r="AZ86" s="102" t="str">
        <f>IF(AND(T82=4,V82=1),IF(AND(AQ82=4,AS82=1),"RiRr","Ri"),IF(AND(AQ82=4,AS82=1),"Rr",""))</f>
        <v/>
      </c>
      <c r="BA86" s="102" t="str">
        <f>IF(AND(T82=5,V82=1),IF(AND(AQ82=5,AS82=1),"RiRr","Ri"),IF(AND(AQ82=5,AS82=1),"Rr",""))</f>
        <v/>
      </c>
      <c r="BB86" s="105"/>
    </row>
    <row r="87" spans="1:54" ht="15.75" customHeight="1" thickBot="1" x14ac:dyDescent="0.25">
      <c r="A87" s="288"/>
      <c r="B87" s="291"/>
      <c r="C87" s="299"/>
      <c r="D87" s="302"/>
      <c r="E87" s="302"/>
      <c r="F87" s="302"/>
      <c r="G87" s="302"/>
      <c r="H87" s="351"/>
      <c r="I87" s="305"/>
      <c r="J87" s="308"/>
      <c r="K87" s="308"/>
      <c r="L87" s="354"/>
      <c r="M87" s="264"/>
      <c r="N87" s="264"/>
      <c r="O87" s="294"/>
      <c r="P87" s="311"/>
      <c r="Q87" s="267"/>
      <c r="R87" s="261"/>
      <c r="S87" s="252"/>
      <c r="T87" s="255"/>
      <c r="U87" s="249"/>
      <c r="V87" s="255"/>
      <c r="W87" s="255"/>
      <c r="X87" s="255"/>
      <c r="Y87" s="277"/>
      <c r="Z87" s="108"/>
      <c r="AA87" s="109"/>
      <c r="AB87" s="109"/>
      <c r="AC87" s="109"/>
      <c r="AD87" s="110"/>
      <c r="AE87" s="111">
        <f t="shared" si="11"/>
        <v>0</v>
      </c>
      <c r="AF87" s="110"/>
      <c r="AG87" s="110"/>
      <c r="AH87" s="110"/>
      <c r="AI87" s="110"/>
      <c r="AJ87" s="110"/>
      <c r="AK87" s="110"/>
      <c r="AL87" s="111">
        <f>IFERROR(VLOOKUP(AF87,Criterios!$M$3:$N$6,2,FALSE),0) + IFERROR(VLOOKUP(AG87,Criterios!$O$3:$P$6,2,FALSE),0) + IFERROR(VLOOKUP(AH87,Criterios!$Q$3:$R$7,2,FALSE),0) + IFERROR(VLOOKUP(AI87,Criterios!$S$3:$T$6,2,FALSE),0) + IFERROR(VLOOKUP(AJ87,Criterios!$U$3:$V$5,2,FALSE),0) + IFERROR(VLOOKUP(AK87,Criterios!$W$3:$X$8,2,FALSE),0)</f>
        <v>0</v>
      </c>
      <c r="AM87" s="112" t="str">
        <f>IF(AND(AL87&gt;=Criterios!$AB$8,AL87&lt;Criterios!$AA$8),"Pobre",IF(AND(AL87&gt;=Criterios!$AB$7,AL87&lt;Criterios!$AA$7),"Insatisfactorio",IF(AND(AL87&gt;=Criterios!$AB$6,AL87&lt;Criterios!$AA$6),"Regular",IF(AND(AL87&gt;=Criterios!$AB$5,AL87&lt;Criterios!$AA$5),"Bueno",IF(AND(AL87&gt;=Criterios!$AB$4,AL87&lt;=Criterios!$AA$4),"Excelente",MID(Criterios!$Y$3,1,1))))))</f>
        <v/>
      </c>
      <c r="AN87" s="279"/>
      <c r="AO87" s="281"/>
      <c r="AP87" s="283"/>
      <c r="AQ87" s="274"/>
      <c r="AR87" s="274"/>
      <c r="AS87" s="274"/>
      <c r="AT87" s="274"/>
      <c r="AU87" s="285"/>
      <c r="AW87" s="88" t="s">
        <v>123</v>
      </c>
      <c r="AX87" s="88" t="s">
        <v>124</v>
      </c>
      <c r="AY87" s="88" t="s">
        <v>125</v>
      </c>
      <c r="AZ87" s="88" t="s">
        <v>126</v>
      </c>
      <c r="BA87" s="88" t="s">
        <v>127</v>
      </c>
      <c r="BB87" s="113"/>
    </row>
    <row r="88" spans="1:54" ht="30.75" thickTop="1" x14ac:dyDescent="0.2">
      <c r="A88" s="286" t="s">
        <v>667</v>
      </c>
      <c r="B88" s="322" t="s">
        <v>668</v>
      </c>
      <c r="C88" s="297" t="s">
        <v>301</v>
      </c>
      <c r="D88" s="300" t="s">
        <v>80</v>
      </c>
      <c r="E88" s="300" t="s">
        <v>173</v>
      </c>
      <c r="F88" s="300" t="s">
        <v>181</v>
      </c>
      <c r="G88" s="300" t="s">
        <v>266</v>
      </c>
      <c r="H88" s="349" t="s">
        <v>593</v>
      </c>
      <c r="I88" s="303" t="s">
        <v>74</v>
      </c>
      <c r="J88" s="306" t="s">
        <v>73</v>
      </c>
      <c r="K88" s="306" t="s">
        <v>73</v>
      </c>
      <c r="L88" s="352" t="s">
        <v>74</v>
      </c>
      <c r="M88" s="262"/>
      <c r="N88" s="262"/>
      <c r="O88" s="292" t="s">
        <v>323</v>
      </c>
      <c r="P88" s="338" t="s">
        <v>594</v>
      </c>
      <c r="Q88" s="265" t="s">
        <v>669</v>
      </c>
      <c r="R88" s="259"/>
      <c r="S88" s="250" t="s">
        <v>48</v>
      </c>
      <c r="T88" s="253">
        <f>(IFERROR(VLOOKUP(S88,Criterios!$E$3:$F$8,2,FALSE),0))</f>
        <v>3</v>
      </c>
      <c r="U88" s="247" t="s">
        <v>753</v>
      </c>
      <c r="V88" s="253">
        <f>(IFERROR(VLOOKUP(U88,Criterios!$H$3:$I$8,2,FALSE),0))</f>
        <v>2</v>
      </c>
      <c r="W88" s="253">
        <f>(IFERROR(VLOOKUP(S88,Criterios!$E$3:$F$8,2,FALSE),0)) * (IFERROR(VLOOKUP(U88,Criterios!$H$3:$I$8,2,FALSE),0))</f>
        <v>6</v>
      </c>
      <c r="X88" s="253" t="str">
        <f>IFERROR(INDEX(Colorimetría!$D$4:$H$8,MATCH(V88,Colorimetría!$C$4:$C$8,0),MATCH(T88,Colorimetría!$D$3:$H$3,0)),0)</f>
        <v>Moderado</v>
      </c>
      <c r="Y88" s="275" t="s">
        <v>678</v>
      </c>
      <c r="Z88" s="184" t="s">
        <v>679</v>
      </c>
      <c r="AA88" s="203" t="s">
        <v>680</v>
      </c>
      <c r="AB88" s="203" t="s">
        <v>681</v>
      </c>
      <c r="AC88" s="153" t="s">
        <v>666</v>
      </c>
      <c r="AD88" s="93" t="s">
        <v>57</v>
      </c>
      <c r="AE88" s="94" t="str">
        <f>IF(OR(AD88="Preventivo",AD88="Preventivo - Detectivo"),"Probabilidad",IF(OR(AD88="Detectivo - Correctivo",AD88="Correctivo"),"Impacto",0))</f>
        <v>Probabilidad</v>
      </c>
      <c r="AF88" s="93" t="s">
        <v>59</v>
      </c>
      <c r="AG88" s="93" t="s">
        <v>65</v>
      </c>
      <c r="AH88" s="185" t="s">
        <v>69</v>
      </c>
      <c r="AI88" s="93" t="s">
        <v>72</v>
      </c>
      <c r="AJ88" s="185" t="s">
        <v>74</v>
      </c>
      <c r="AK88" s="93" t="s">
        <v>79</v>
      </c>
      <c r="AL88" s="95">
        <f>IFERROR(VLOOKUP(AF88,Criterios!$M$3:$N$6,2,FALSE),0) + IFERROR(VLOOKUP(AG88,Criterios!$O$3:$P$6,2,FALSE),0) + IFERROR(VLOOKUP(AH88,Criterios!$Q$3:$R$7,2,FALSE),0) + IFERROR(VLOOKUP(AI88,Criterios!$S$3:$T$6,2,FALSE),0) + IFERROR(VLOOKUP(AJ88,Criterios!$U$3:$V$5,2,FALSE),0) + IFERROR(VLOOKUP(AK88,Criterios!$W$3:$X$8,2,FALSE),0)</f>
        <v>84</v>
      </c>
      <c r="AM88" s="96" t="str">
        <f>IF(AND(AL88&gt;=Criterios!$AB$8,AL88&lt;Criterios!$AA$8),"Pobre",IF(AND(AL88&gt;=Criterios!$AB$7,AL88&lt;Criterios!$AA$7),"Insatisfactorio",IF(AND(AL88&gt;=Criterios!$AB$6,AL88&lt;Criterios!$AA$6),"Regular",IF(AND(AL88&gt;=Criterios!$AB$5,AL88&lt;Criterios!$AA$5),"Bueno",IF(AND(AL88&gt;=Criterios!$AB$4,AL88&lt;=Criterios!$AA$4),"Excelente",MID(Criterios!$Y$3,1,1))))))</f>
        <v>Excelente</v>
      </c>
      <c r="AN88" s="278">
        <f>(IFERROR(AVERAGEIFS(AL88:AL93,AE88:AE93,"Impacto"),0))/100</f>
        <v>0</v>
      </c>
      <c r="AO88" s="280">
        <f>(IFERROR(AVERAGEIFS(AL88:AL93,AE88:AE93,"Probabilidad"),0))/100</f>
        <v>0.84</v>
      </c>
      <c r="AP88" s="282" t="str">
        <f>IF(AN88=0,MID(S88,1,15),IF(T88 - AN88*T88&lt;1,VLOOKUP(1,Criterios!$D$4:$E$8,2,FALSE),IF(ROUND(T88 -( T88*AN88),0)=0,VLOOKUP(1,Criterios!$D$4:$E$8,2,FALSE),VLOOKUP(ROUND(T88 -( T88*AN88),0),Criterios!$D$4:$E$8,2,FALSE))))</f>
        <v>Moderado</v>
      </c>
      <c r="AQ88" s="273">
        <f>(IFERROR(VLOOKUP(AP88,Criterios!$E$3:$F$8,2,FALSE),0))</f>
        <v>3</v>
      </c>
      <c r="AR88" s="273" t="str">
        <f>IF(AO88=0,MID(U88,1,15),IF(V88 - AO88*V88&lt;1,VLOOKUP(1,Criterios!$G$4:$H$8,2,FALSE),IF(ROUND(V88 -(V88*AO88),0)=0,VLOOKUP(1,Criterios!$G$4:$H$8,2,FALSE),VLOOKUP(ROUND(V88 -( V88*AO88),0),Criterios!$G$4:$H$8,2,FALSE))))</f>
        <v>Raro</v>
      </c>
      <c r="AS88" s="273">
        <f>(IFERROR(VLOOKUP(AR88,Criterios!$H$3:$I$8,2,FALSE),0))</f>
        <v>1</v>
      </c>
      <c r="AT88" s="273">
        <f>(IFERROR(VLOOKUP(AP88,Criterios!$E$3:$F$8,2,FALSE),0)) * (IFERROR(VLOOKUP(AR88,Criterios!$H$3:$I$8,2,FALSE),0))</f>
        <v>3</v>
      </c>
      <c r="AU88" s="284" t="str">
        <f>IFERROR(INDEX(Colorimetría!$D$4:$H$8,MATCH(AS88,Colorimetría!$C$4:$C$8,0),MATCH(AQ88,Colorimetría!$D$3:$H$3,0)),0)</f>
        <v>Moderado</v>
      </c>
      <c r="AV88" s="88" t="s">
        <v>169</v>
      </c>
      <c r="AW88" s="97" t="str">
        <f>IF(AND(T88=1,V88=5),IF(AND(AQ88=1,AS88=5),"RiRr","Ri"),IF(AND(AQ88=1,AS88=5),"Rr",""))</f>
        <v/>
      </c>
      <c r="AX88" s="97" t="str">
        <f>IF(AND(T88=2,V88=5),IF(AND(AQ88=2,AS88=5),"RiRr","Ri"),IF(AND(AQ88=2,AS88=5),"Rr",""))</f>
        <v/>
      </c>
      <c r="AY88" s="98" t="str">
        <f>IF(AND(T88=3,V88=5),IF(AND(AQ88=3,AS88=5),"RiRr","Ri"),IF(AND(AQ88=3,AS88=5),"Rr",""))</f>
        <v/>
      </c>
      <c r="AZ88" s="98" t="str">
        <f>IF(AND(T88=4,V88=5),IF(AND(AQ88=4,AS88=5),"RiRr","Ri"),IF(AND(AQ88=4,AS88=5),"Rr",""))</f>
        <v/>
      </c>
      <c r="BA88" s="98" t="str">
        <f>IF(AND(T88=5,V88=5),IF(AND(AQ88=5,AS88=5),"RiRr","Ri"),IF(AND(AQ88=5,AS88=5),"Rr",""))</f>
        <v/>
      </c>
      <c r="BB88" s="100"/>
    </row>
    <row r="89" spans="1:54" x14ac:dyDescent="0.2">
      <c r="A89" s="287"/>
      <c r="B89" s="290"/>
      <c r="C89" s="298"/>
      <c r="D89" s="301"/>
      <c r="E89" s="301"/>
      <c r="F89" s="301"/>
      <c r="G89" s="301"/>
      <c r="H89" s="350"/>
      <c r="I89" s="304"/>
      <c r="J89" s="307"/>
      <c r="K89" s="307"/>
      <c r="L89" s="353"/>
      <c r="M89" s="263"/>
      <c r="N89" s="263"/>
      <c r="O89" s="293"/>
      <c r="P89" s="310"/>
      <c r="Q89" s="266"/>
      <c r="R89" s="260"/>
      <c r="S89" s="251"/>
      <c r="T89" s="254"/>
      <c r="U89" s="248"/>
      <c r="V89" s="254"/>
      <c r="W89" s="254"/>
      <c r="X89" s="254"/>
      <c r="Y89" s="276"/>
      <c r="Z89" s="91"/>
      <c r="AA89" s="92"/>
      <c r="AB89" s="92"/>
      <c r="AC89" s="92"/>
      <c r="AD89" s="93"/>
      <c r="AE89" s="94">
        <f t="shared" ref="AE89:AE93" si="12">IF(OR(AD89="Preventivo",AD89="Preventivo - Detectivo"),"Probabilidad",IF(OR(AD89="Detectivo - Correctivo",AD89="Correctivo"),"Impacto",0))</f>
        <v>0</v>
      </c>
      <c r="AF89" s="93"/>
      <c r="AG89" s="93"/>
      <c r="AH89" s="93"/>
      <c r="AI89" s="93"/>
      <c r="AJ89" s="93"/>
      <c r="AK89" s="93"/>
      <c r="AL89" s="95">
        <f>IFERROR(VLOOKUP(AF89,Criterios!$M$3:$N$6,2,FALSE),0) + IFERROR(VLOOKUP(AG89,Criterios!$O$3:$P$6,2,FALSE),0) + IFERROR(VLOOKUP(AH89,Criterios!$Q$3:$R$7,2,FALSE),0) + IFERROR(VLOOKUP(AI89,Criterios!$S$3:$T$6,2,FALSE),0) + IFERROR(VLOOKUP(AJ89,Criterios!$U$3:$V$5,2,FALSE),0) + IFERROR(VLOOKUP(AK89,Criterios!$W$3:$X$8,2,FALSE),0)</f>
        <v>0</v>
      </c>
      <c r="AM89" s="96" t="str">
        <f>IF(AND(AL89&gt;=Criterios!$AB$8,AL89&lt;Criterios!$AA$8),"Pobre",IF(AND(AL89&gt;=Criterios!$AB$7,AL89&lt;Criterios!$AA$7),"Insatisfactorio",IF(AND(AL89&gt;=Criterios!$AB$6,AL89&lt;Criterios!$AA$6),"Regular",IF(AND(AL89&gt;=Criterios!$AB$5,AL89&lt;Criterios!$AA$5),"Bueno",IF(AND(AL89&gt;=Criterios!$AB$4,AL89&lt;=Criterios!$AA$4),"Excelente",MID(Criterios!$Y$3,1,1))))))</f>
        <v/>
      </c>
      <c r="AN89" s="278"/>
      <c r="AO89" s="280"/>
      <c r="AP89" s="282"/>
      <c r="AQ89" s="273"/>
      <c r="AR89" s="273"/>
      <c r="AS89" s="273"/>
      <c r="AT89" s="273"/>
      <c r="AU89" s="284"/>
      <c r="AV89" s="88" t="s">
        <v>122</v>
      </c>
      <c r="AW89" s="101" t="str">
        <f>IF(AND(T88=1,V88=4),IF(AND(AQ88=1,AS88=4),"RiRr","Ri"),IF(AND(AQ88=1,AS88=4),"Rr",""))</f>
        <v/>
      </c>
      <c r="AX89" s="102" t="str">
        <f>IF(AND(T88=2,V88=4),IF(AND(AQ88=2,AS88=4),"RiRr","Ri"),IF(AND(AQ88=2,AS88=4),"Rr",""))</f>
        <v/>
      </c>
      <c r="AY89" s="102" t="str">
        <f>IF(AND(T88=3,V88=4),IF(AND(AQ88=3,AS88=4),"RiRr","Ri"),IF(AND(AQ88=3,AS88=4),"Rr",""))</f>
        <v/>
      </c>
      <c r="AZ89" s="103" t="str">
        <f>IF(AND(T88=4,V88=4),IF(AND(AQ88=4,AS88=4),"RiRr","Ri"),IF(AND(AQ88=4,AS88=4),"Rr",""))</f>
        <v/>
      </c>
      <c r="BA89" s="103" t="str">
        <f>IF(AND(T88=5,V88=4),IF(AND(AQ88=5,AS88=4),"RiRr","Ri"),IF(AND(AQ88=5,AS88=4),"Rr",""))</f>
        <v/>
      </c>
      <c r="BB89" s="105"/>
    </row>
    <row r="90" spans="1:54" x14ac:dyDescent="0.2">
      <c r="A90" s="287"/>
      <c r="B90" s="290"/>
      <c r="C90" s="298"/>
      <c r="D90" s="301"/>
      <c r="E90" s="301"/>
      <c r="F90" s="301"/>
      <c r="G90" s="301"/>
      <c r="H90" s="350"/>
      <c r="I90" s="304"/>
      <c r="J90" s="307"/>
      <c r="K90" s="307"/>
      <c r="L90" s="353"/>
      <c r="M90" s="263"/>
      <c r="N90" s="263"/>
      <c r="O90" s="293"/>
      <c r="P90" s="310"/>
      <c r="Q90" s="266"/>
      <c r="R90" s="260"/>
      <c r="S90" s="251"/>
      <c r="T90" s="254"/>
      <c r="U90" s="248"/>
      <c r="V90" s="254"/>
      <c r="W90" s="254"/>
      <c r="X90" s="254"/>
      <c r="Y90" s="276"/>
      <c r="Z90" s="91"/>
      <c r="AA90" s="92"/>
      <c r="AB90" s="92"/>
      <c r="AC90" s="92"/>
      <c r="AD90" s="93"/>
      <c r="AE90" s="94">
        <f t="shared" si="12"/>
        <v>0</v>
      </c>
      <c r="AF90" s="93"/>
      <c r="AG90" s="93"/>
      <c r="AH90" s="93"/>
      <c r="AI90" s="93"/>
      <c r="AJ90" s="93"/>
      <c r="AK90" s="93"/>
      <c r="AL90" s="95">
        <f>IFERROR(VLOOKUP(AF90,Criterios!$M$3:$N$6,2,FALSE),0) + IFERROR(VLOOKUP(AG90,Criterios!$O$3:$P$6,2,FALSE),0) + IFERROR(VLOOKUP(AH90,Criterios!$Q$3:$R$7,2,FALSE),0) + IFERROR(VLOOKUP(AI90,Criterios!$S$3:$T$6,2,FALSE),0) + IFERROR(VLOOKUP(AJ90,Criterios!$U$3:$V$5,2,FALSE),0) + IFERROR(VLOOKUP(AK90,Criterios!$W$3:$X$8,2,FALSE),0)</f>
        <v>0</v>
      </c>
      <c r="AM90" s="96" t="str">
        <f>IF(AND(AL90&gt;=Criterios!$AB$8,AL90&lt;Criterios!$AA$8),"Pobre",IF(AND(AL90&gt;=Criterios!$AB$7,AL90&lt;Criterios!$AA$7),"Insatisfactorio",IF(AND(AL90&gt;=Criterios!$AB$6,AL90&lt;Criterios!$AA$6),"Regular",IF(AND(AL90&gt;=Criterios!$AB$5,AL90&lt;Criterios!$AA$5),"Bueno",IF(AND(AL90&gt;=Criterios!$AB$4,AL90&lt;=Criterios!$AA$4),"Excelente",MID(Criterios!$Y$3,1,1))))))</f>
        <v/>
      </c>
      <c r="AN90" s="278"/>
      <c r="AO90" s="280"/>
      <c r="AP90" s="282"/>
      <c r="AQ90" s="273"/>
      <c r="AR90" s="273"/>
      <c r="AS90" s="273"/>
      <c r="AT90" s="273"/>
      <c r="AU90" s="284"/>
      <c r="AV90" s="88" t="s">
        <v>125</v>
      </c>
      <c r="AW90" s="106" t="str">
        <f>IF(AND(T88=1,V88=3),IF(AND(AQ88=1,AS88=3),"RiRr","Ri"),IF(AND(AQ88=1,AS88=3),"Rr",""))</f>
        <v/>
      </c>
      <c r="AX90" s="101" t="str">
        <f>IF(AND(T88=2,V88=3),IF(AND(AQ88=2,AS88=3),"RiRr","Ri"),IF(AND(AQ88=2,AS88=3),"Rr",""))</f>
        <v/>
      </c>
      <c r="AY90" s="102" t="str">
        <f>IF(AND(T88=3,V88=3),IF(AND(AQ88=3,AS88=3),"RiRr","Ri"),IF(AND(AQ88=3,AS88=3),"Rr",""))</f>
        <v/>
      </c>
      <c r="AZ90" s="103" t="str">
        <f>IF(AND(T88=4,V88=3),IF(AND(AQ88=4,AS88=3),"RiRr","Ri"),IF(AND(AQ88=4,AS88=3),"Rr",""))</f>
        <v/>
      </c>
      <c r="BA90" s="103" t="str">
        <f>IF(AND(T88=5,V88=3),IF(AND(AQ88=5,AS88=3),"RiRr","Ri"),IF(AND(AQ88=5,AS88=3),"Rr",""))</f>
        <v/>
      </c>
      <c r="BB90" s="105"/>
    </row>
    <row r="91" spans="1:54" x14ac:dyDescent="0.2">
      <c r="A91" s="287"/>
      <c r="B91" s="290"/>
      <c r="C91" s="298"/>
      <c r="D91" s="301"/>
      <c r="E91" s="301"/>
      <c r="F91" s="301"/>
      <c r="G91" s="301"/>
      <c r="H91" s="350"/>
      <c r="I91" s="304"/>
      <c r="J91" s="307"/>
      <c r="K91" s="307"/>
      <c r="L91" s="353"/>
      <c r="M91" s="263"/>
      <c r="N91" s="263"/>
      <c r="O91" s="293"/>
      <c r="P91" s="310"/>
      <c r="Q91" s="266"/>
      <c r="R91" s="260"/>
      <c r="S91" s="251"/>
      <c r="T91" s="254"/>
      <c r="U91" s="248"/>
      <c r="V91" s="254"/>
      <c r="W91" s="254"/>
      <c r="X91" s="254"/>
      <c r="Y91" s="276"/>
      <c r="Z91" s="91"/>
      <c r="AA91" s="92"/>
      <c r="AB91" s="92"/>
      <c r="AC91" s="92"/>
      <c r="AD91" s="93"/>
      <c r="AE91" s="94">
        <f t="shared" si="12"/>
        <v>0</v>
      </c>
      <c r="AF91" s="93"/>
      <c r="AG91" s="93"/>
      <c r="AH91" s="93"/>
      <c r="AI91" s="93"/>
      <c r="AJ91" s="93"/>
      <c r="AK91" s="93"/>
      <c r="AL91" s="94">
        <f>IFERROR(VLOOKUP(AF91,Criterios!$M$3:$N$6,2,FALSE),0) + IFERROR(VLOOKUP(AG91,Criterios!$O$3:$P$6,2,FALSE),0) + IFERROR(VLOOKUP(AH91,Criterios!$Q$3:$R$7,2,FALSE),0) + IFERROR(VLOOKUP(AI91,Criterios!$S$3:$T$6,2,FALSE),0) + IFERROR(VLOOKUP(AJ91,Criterios!$U$3:$V$5,2,FALSE),0) + IFERROR(VLOOKUP(AK91,Criterios!$W$3:$X$8,2,FALSE),0)</f>
        <v>0</v>
      </c>
      <c r="AM91" s="96" t="str">
        <f>IF(AND(AL91&gt;=Criterios!$AB$8,AL91&lt;Criterios!$AA$8),"Pobre",IF(AND(AL91&gt;=Criterios!$AB$7,AL91&lt;Criterios!$AA$7),"Insatisfactorio",IF(AND(AL91&gt;=Criterios!$AB$6,AL91&lt;Criterios!$AA$6),"Regular",IF(AND(AL91&gt;=Criterios!$AB$5,AL91&lt;Criterios!$AA$5),"Bueno",IF(AND(AL91&gt;=Criterios!$AB$4,AL91&lt;=Criterios!$AA$4),"Excelente",MID(Criterios!$Y$3,1,1))))))</f>
        <v/>
      </c>
      <c r="AN91" s="278"/>
      <c r="AO91" s="280"/>
      <c r="AP91" s="282"/>
      <c r="AQ91" s="273"/>
      <c r="AR91" s="273"/>
      <c r="AS91" s="273"/>
      <c r="AT91" s="273"/>
      <c r="AU91" s="284"/>
      <c r="AV91" s="88" t="s">
        <v>170</v>
      </c>
      <c r="AW91" s="106" t="str">
        <f>IF(AND(T88=1,V88=2),IF(AND(AQ88=1,AS88=2),"RiRr","Ri"),IF(AND(AQ88=1,AS88=2),"Rr",""))</f>
        <v/>
      </c>
      <c r="AX91" s="106" t="str">
        <f>IF(AND(T88=2,V88=2),IF(AND(AQ88=2,AS88=2),"RiRr","Ri"),IF(AND(AQ88=2,AS88=2),"Rr",""))</f>
        <v/>
      </c>
      <c r="AY91" s="101" t="str">
        <f>IF(AND(T88=3,V88=2),IF(AND(AQ88=3,AS88=2),"RiRr","Ri"),IF(AND(AQ88=3,AS88=2),"Rr",""))</f>
        <v>Ri</v>
      </c>
      <c r="AZ91" s="102" t="str">
        <f>IF(AND(T88=4,V88=2),IF(AND(AQ88=4,AS88=2),"RiRr","Ri"),IF(AND(AQ88=4,AS88=2),"Rr",""))</f>
        <v/>
      </c>
      <c r="BA91" s="103" t="str">
        <f>IF(AND(T88=5,V88=2),IF(AND(AQ88=5,AS88=2),"RiRr","Ri"),IF(AND(AQ88=5,AS88=2),"Rr",""))</f>
        <v/>
      </c>
      <c r="BB91" s="105"/>
    </row>
    <row r="92" spans="1:54" x14ac:dyDescent="0.2">
      <c r="A92" s="287"/>
      <c r="B92" s="290"/>
      <c r="C92" s="298"/>
      <c r="D92" s="301"/>
      <c r="E92" s="301"/>
      <c r="F92" s="301"/>
      <c r="G92" s="301"/>
      <c r="H92" s="350"/>
      <c r="I92" s="304"/>
      <c r="J92" s="307"/>
      <c r="K92" s="307"/>
      <c r="L92" s="353"/>
      <c r="M92" s="263"/>
      <c r="N92" s="263"/>
      <c r="O92" s="293"/>
      <c r="P92" s="310"/>
      <c r="Q92" s="266"/>
      <c r="R92" s="260"/>
      <c r="S92" s="251"/>
      <c r="T92" s="254"/>
      <c r="U92" s="248"/>
      <c r="V92" s="254"/>
      <c r="W92" s="254"/>
      <c r="X92" s="254"/>
      <c r="Y92" s="276"/>
      <c r="Z92" s="91"/>
      <c r="AA92" s="92"/>
      <c r="AB92" s="92"/>
      <c r="AC92" s="92"/>
      <c r="AD92" s="93"/>
      <c r="AE92" s="94">
        <f t="shared" si="12"/>
        <v>0</v>
      </c>
      <c r="AF92" s="93"/>
      <c r="AG92" s="93"/>
      <c r="AH92" s="93"/>
      <c r="AI92" s="93"/>
      <c r="AJ92" s="93"/>
      <c r="AK92" s="93"/>
      <c r="AL92" s="94">
        <f>IFERROR(VLOOKUP(AF92,Criterios!$M$3:$N$6,2,FALSE),0) + IFERROR(VLOOKUP(AG92,Criterios!$O$3:$P$6,2,FALSE),0) + IFERROR(VLOOKUP(AH92,Criterios!$Q$3:$R$7,2,FALSE),0) + IFERROR(VLOOKUP(AI92,Criterios!$S$3:$T$6,2,FALSE),0) + IFERROR(VLOOKUP(AJ92,Criterios!$U$3:$V$5,2,FALSE),0) + IFERROR(VLOOKUP(AK92,Criterios!$W$3:$X$8,2,FALSE),0)</f>
        <v>0</v>
      </c>
      <c r="AM92" s="96" t="str">
        <f>IF(AND(AL92&gt;=Criterios!$AB$8,AL92&lt;Criterios!$AA$8),"Pobre",IF(AND(AL92&gt;=Criterios!$AB$7,AL92&lt;Criterios!$AA$7),"Insatisfactorio",IF(AND(AL92&gt;=Criterios!$AB$6,AL92&lt;Criterios!$AA$6),"Regular",IF(AND(AL92&gt;=Criterios!$AB$5,AL92&lt;Criterios!$AA$5),"Bueno",IF(AND(AL92&gt;=Criterios!$AB$4,AL92&lt;=Criterios!$AA$4),"Excelente",MID(Criterios!$Y$3,1,1))))))</f>
        <v/>
      </c>
      <c r="AN92" s="278"/>
      <c r="AO92" s="280"/>
      <c r="AP92" s="282"/>
      <c r="AQ92" s="273"/>
      <c r="AR92" s="273"/>
      <c r="AS92" s="273"/>
      <c r="AT92" s="273"/>
      <c r="AU92" s="284"/>
      <c r="AV92" s="88" t="s">
        <v>752</v>
      </c>
      <c r="AW92" s="106" t="str">
        <f>IF(AND(T88=1,V88=1),IF(AND(AQ88=1,AS88=1),"RiRr","Ri"),IF(AND(AQ88=1,AS88=1),"Rr",""))</f>
        <v/>
      </c>
      <c r="AX92" s="106" t="str">
        <f>IF(AND(T88=2,V88=1),IF(AND(AQ88=2,AS88=1),"RiRr","Ri"),IF(AND(AQ88=2,AS88=1),"Rr",""))</f>
        <v/>
      </c>
      <c r="AY92" s="101" t="str">
        <f>IF(AND(T88=3,V88=1),IF(AND(AQ88=3,AS88=1),"RiRr","Ri"),IF(AND(AQ88=3,AS88=1),"Rr",""))</f>
        <v>Rr</v>
      </c>
      <c r="AZ92" s="102" t="str">
        <f>IF(AND(T88=4,V88=1),IF(AND(AQ88=4,AS88=1),"RiRr","Ri"),IF(AND(AQ88=4,AS88=1),"Rr",""))</f>
        <v/>
      </c>
      <c r="BA92" s="102" t="str">
        <f>IF(AND(T88=5,V88=1),IF(AND(AQ88=5,AS88=1),"RiRr","Ri"),IF(AND(AQ88=5,AS88=1),"Rr",""))</f>
        <v/>
      </c>
      <c r="BB92" s="105"/>
    </row>
    <row r="93" spans="1:54" ht="15.75" customHeight="1" thickBot="1" x14ac:dyDescent="0.25">
      <c r="A93" s="288"/>
      <c r="B93" s="291"/>
      <c r="C93" s="299"/>
      <c r="D93" s="302"/>
      <c r="E93" s="302"/>
      <c r="F93" s="302"/>
      <c r="G93" s="302"/>
      <c r="H93" s="351"/>
      <c r="I93" s="305"/>
      <c r="J93" s="308"/>
      <c r="K93" s="308"/>
      <c r="L93" s="354"/>
      <c r="M93" s="264"/>
      <c r="N93" s="264"/>
      <c r="O93" s="294"/>
      <c r="P93" s="311"/>
      <c r="Q93" s="267"/>
      <c r="R93" s="261"/>
      <c r="S93" s="252"/>
      <c r="T93" s="255"/>
      <c r="U93" s="249"/>
      <c r="V93" s="255"/>
      <c r="W93" s="255"/>
      <c r="X93" s="255"/>
      <c r="Y93" s="277"/>
      <c r="Z93" s="108"/>
      <c r="AA93" s="109"/>
      <c r="AB93" s="109"/>
      <c r="AC93" s="109"/>
      <c r="AD93" s="110"/>
      <c r="AE93" s="111">
        <f t="shared" si="12"/>
        <v>0</v>
      </c>
      <c r="AF93" s="110"/>
      <c r="AG93" s="110"/>
      <c r="AH93" s="110"/>
      <c r="AI93" s="110"/>
      <c r="AJ93" s="110"/>
      <c r="AK93" s="110"/>
      <c r="AL93" s="111">
        <f>IFERROR(VLOOKUP(AF93,Criterios!$M$3:$N$6,2,FALSE),0) + IFERROR(VLOOKUP(AG93,Criterios!$O$3:$P$6,2,FALSE),0) + IFERROR(VLOOKUP(AH93,Criterios!$Q$3:$R$7,2,FALSE),0) + IFERROR(VLOOKUP(AI93,Criterios!$S$3:$T$6,2,FALSE),0) + IFERROR(VLOOKUP(AJ93,Criterios!$U$3:$V$5,2,FALSE),0) + IFERROR(VLOOKUP(AK93,Criterios!$W$3:$X$8,2,FALSE),0)</f>
        <v>0</v>
      </c>
      <c r="AM93" s="112" t="str">
        <f>IF(AND(AL93&gt;=Criterios!$AB$8,AL93&lt;Criterios!$AA$8),"Pobre",IF(AND(AL93&gt;=Criterios!$AB$7,AL93&lt;Criterios!$AA$7),"Insatisfactorio",IF(AND(AL93&gt;=Criterios!$AB$6,AL93&lt;Criterios!$AA$6),"Regular",IF(AND(AL93&gt;=Criterios!$AB$5,AL93&lt;Criterios!$AA$5),"Bueno",IF(AND(AL93&gt;=Criterios!$AB$4,AL93&lt;=Criterios!$AA$4),"Excelente",MID(Criterios!$Y$3,1,1))))))</f>
        <v/>
      </c>
      <c r="AN93" s="279"/>
      <c r="AO93" s="281"/>
      <c r="AP93" s="283"/>
      <c r="AQ93" s="274"/>
      <c r="AR93" s="274"/>
      <c r="AS93" s="274"/>
      <c r="AT93" s="274"/>
      <c r="AU93" s="285"/>
      <c r="AW93" s="88" t="s">
        <v>123</v>
      </c>
      <c r="AX93" s="88" t="s">
        <v>124</v>
      </c>
      <c r="AY93" s="88" t="s">
        <v>125</v>
      </c>
      <c r="AZ93" s="88" t="s">
        <v>126</v>
      </c>
      <c r="BA93" s="88" t="s">
        <v>127</v>
      </c>
      <c r="BB93" s="113"/>
    </row>
    <row r="94" spans="1:54" ht="34.5" customHeight="1" thickTop="1" x14ac:dyDescent="0.2">
      <c r="A94" s="286" t="s">
        <v>684</v>
      </c>
      <c r="B94" s="322" t="s">
        <v>685</v>
      </c>
      <c r="C94" s="297" t="s">
        <v>301</v>
      </c>
      <c r="D94" s="300" t="s">
        <v>80</v>
      </c>
      <c r="E94" s="300" t="s">
        <v>179</v>
      </c>
      <c r="F94" s="300" t="s">
        <v>194</v>
      </c>
      <c r="G94" s="300" t="s">
        <v>231</v>
      </c>
      <c r="H94" s="349" t="s">
        <v>593</v>
      </c>
      <c r="I94" s="303" t="s">
        <v>74</v>
      </c>
      <c r="J94" s="306" t="s">
        <v>73</v>
      </c>
      <c r="K94" s="306" t="s">
        <v>73</v>
      </c>
      <c r="L94" s="352" t="s">
        <v>74</v>
      </c>
      <c r="M94" s="262"/>
      <c r="N94" s="262"/>
      <c r="O94" s="292" t="s">
        <v>324</v>
      </c>
      <c r="P94" s="355" t="s">
        <v>595</v>
      </c>
      <c r="Q94" s="265" t="s">
        <v>682</v>
      </c>
      <c r="R94" s="259" t="s">
        <v>307</v>
      </c>
      <c r="S94" s="250" t="s">
        <v>47</v>
      </c>
      <c r="T94" s="253">
        <f>(IFERROR(VLOOKUP(S94,Criterios!$E$3:$F$8,2,FALSE),0))</f>
        <v>4</v>
      </c>
      <c r="U94" s="247" t="s">
        <v>48</v>
      </c>
      <c r="V94" s="253">
        <f>(IFERROR(VLOOKUP(U94,Criterios!$H$3:$I$8,2,FALSE),0))</f>
        <v>4</v>
      </c>
      <c r="W94" s="253">
        <f>(IFERROR(VLOOKUP(S94,Criterios!$E$3:$F$8,2,FALSE),0)) * (IFERROR(VLOOKUP(U94,Criterios!$H$3:$I$8,2,FALSE),0))</f>
        <v>16</v>
      </c>
      <c r="X94" s="253" t="str">
        <f>IFERROR(INDEX(Colorimetría!$D$4:$H$8,MATCH(V94,Colorimetría!$C$4:$C$8,0),MATCH(T94,Colorimetría!$D$3:$H$3,0)),0)</f>
        <v>Extremo</v>
      </c>
      <c r="Y94" s="275" t="s">
        <v>683</v>
      </c>
      <c r="Z94" s="184" t="s">
        <v>694</v>
      </c>
      <c r="AA94" s="203" t="s">
        <v>690</v>
      </c>
      <c r="AB94" s="203" t="s">
        <v>691</v>
      </c>
      <c r="AC94" s="132" t="s">
        <v>696</v>
      </c>
      <c r="AD94" s="93" t="s">
        <v>105</v>
      </c>
      <c r="AE94" s="94" t="str">
        <f>IF(OR(AD94="Preventivo",AD94="Preventivo - Detectivo"),"Probabilidad",IF(OR(AD94="Detectivo - Correctivo",AD94="Correctivo"),"Impacto",0))</f>
        <v>Probabilidad</v>
      </c>
      <c r="AF94" s="185" t="s">
        <v>61</v>
      </c>
      <c r="AG94" s="185" t="s">
        <v>63</v>
      </c>
      <c r="AH94" s="185" t="s">
        <v>69</v>
      </c>
      <c r="AI94" s="185" t="s">
        <v>71</v>
      </c>
      <c r="AJ94" s="185" t="s">
        <v>74</v>
      </c>
      <c r="AK94" s="93" t="s">
        <v>77</v>
      </c>
      <c r="AL94" s="95">
        <f>IFERROR(VLOOKUP(AF94,Criterios!$M$3:$N$6,2,FALSE),0) + IFERROR(VLOOKUP(AG94,Criterios!$O$3:$P$6,2,FALSE),0) + IFERROR(VLOOKUP(AH94,Criterios!$Q$3:$R$7,2,FALSE),0) + IFERROR(VLOOKUP(AI94,Criterios!$S$3:$T$6,2,FALSE),0) + IFERROR(VLOOKUP(AJ94,Criterios!$U$3:$V$5,2,FALSE),0) + IFERROR(VLOOKUP(AK94,Criterios!$W$3:$X$8,2,FALSE),0)</f>
        <v>55</v>
      </c>
      <c r="AM94" s="96" t="str">
        <f>IF(AND(AL94&gt;=Criterios!$AB$8,AL94&lt;Criterios!$AA$8),"Pobre",IF(AND(AL94&gt;=Criterios!$AB$7,AL94&lt;Criterios!$AA$7),"Insatisfactorio",IF(AND(AL94&gt;=Criterios!$AB$6,AL94&lt;Criterios!$AA$6),"Regular",IF(AND(AL94&gt;=Criterios!$AB$5,AL94&lt;Criterios!$AA$5),"Bueno",IF(AND(AL94&gt;=Criterios!$AB$4,AL94&lt;=Criterios!$AA$4),"Excelente",MID(Criterios!$Y$3,1,1))))))</f>
        <v>Regular</v>
      </c>
      <c r="AN94" s="278">
        <f>(IFERROR(AVERAGEIFS(AL94:AL99,AE94:AE99,"Impacto"),0))/100</f>
        <v>0</v>
      </c>
      <c r="AO94" s="280">
        <f>(IFERROR(AVERAGEIFS(AL94:AL99,AE94:AE99,"Probabilidad"),0))/100</f>
        <v>0.55000000000000004</v>
      </c>
      <c r="AP94" s="282" t="str">
        <f>IF(AN94=0,MID(S94,1,15),IF(T94 - AN94*T94&lt;1,VLOOKUP(1,Criterios!$D$4:$E$8,2,FALSE),IF(ROUND(T94 -( T94*AN94),0)=0,VLOOKUP(1,Criterios!$D$4:$E$8,2,FALSE),VLOOKUP(ROUND(T94 -( T94*AN94),0),Criterios!$D$4:$E$8,2,FALSE))))</f>
        <v>Mayor</v>
      </c>
      <c r="AQ94" s="273">
        <f>(IFERROR(VLOOKUP(AP94,Criterios!$E$3:$F$8,2,FALSE),0))</f>
        <v>4</v>
      </c>
      <c r="AR94" s="273" t="str">
        <f>IF(AO94=0,MID(U94,1,15),IF(V94 - AO94*V94&lt;1,VLOOKUP(1,Criterios!$G$4:$H$8,2,FALSE),IF(ROUND(V94 -(V94*AO94),0)=0,VLOOKUP(1,Criterios!$G$4:$H$8,2,FALSE),VLOOKUP(ROUND(V94 -( V94*AO94),0),Criterios!$G$4:$H$8,2,FALSE))))</f>
        <v>ImModerado</v>
      </c>
      <c r="AS94" s="273">
        <f>(IFERROR(VLOOKUP(AR94,Criterios!$H$3:$I$8,2,FALSE),0))</f>
        <v>2</v>
      </c>
      <c r="AT94" s="273">
        <f>(IFERROR(VLOOKUP(AP94,Criterios!$E$3:$F$8,2,FALSE),0)) * (IFERROR(VLOOKUP(AR94,Criterios!$H$3:$I$8,2,FALSE),0))</f>
        <v>8</v>
      </c>
      <c r="AU94" s="284" t="str">
        <f>IFERROR(INDEX(Colorimetría!$D$4:$H$8,MATCH(AS94,Colorimetría!$C$4:$C$8,0),MATCH(AQ94,Colorimetría!$D$3:$H$3,0)),0)</f>
        <v>Alto</v>
      </c>
      <c r="AV94" s="88" t="s">
        <v>169</v>
      </c>
      <c r="AW94" s="97" t="str">
        <f>IF(AND(T94=1,V94=5),IF(AND(AQ94=1,AS94=5),"RiRr","Ri"),IF(AND(AQ94=1,AS94=5),"Rr",""))</f>
        <v/>
      </c>
      <c r="AX94" s="97" t="str">
        <f>IF(AND(T94=2,V94=5),IF(AND(AQ94=2,AS94=5),"RiRr","Ri"),IF(AND(AQ94=2,AS94=5),"Rr",""))</f>
        <v/>
      </c>
      <c r="AY94" s="98" t="str">
        <f>IF(AND(T94=3,V94=5),IF(AND(AQ94=3,AS94=5),"RiRr","Ri"),IF(AND(AQ94=3,AS94=5),"Rr",""))</f>
        <v/>
      </c>
      <c r="AZ94" s="98" t="str">
        <f>IF(AND(T94=4,V94=5),IF(AND(AQ94=4,AS94=5),"RiRr","Ri"),IF(AND(AQ94=4,AS94=5),"Rr",""))</f>
        <v/>
      </c>
      <c r="BA94" s="98" t="str">
        <f>IF(AND(T94=5,V94=5),IF(AND(AQ94=5,AS94=5),"RiRr","Ri"),IF(AND(AQ94=5,AS94=5),"Rr",""))</f>
        <v/>
      </c>
      <c r="BB94" s="100"/>
    </row>
    <row r="95" spans="1:54" ht="30" x14ac:dyDescent="0.2">
      <c r="A95" s="287"/>
      <c r="B95" s="290"/>
      <c r="C95" s="298"/>
      <c r="D95" s="301"/>
      <c r="E95" s="301"/>
      <c r="F95" s="301"/>
      <c r="G95" s="301"/>
      <c r="H95" s="350"/>
      <c r="I95" s="304"/>
      <c r="J95" s="307"/>
      <c r="K95" s="307"/>
      <c r="L95" s="353"/>
      <c r="M95" s="263"/>
      <c r="N95" s="263"/>
      <c r="O95" s="293"/>
      <c r="P95" s="356"/>
      <c r="Q95" s="266"/>
      <c r="R95" s="260"/>
      <c r="S95" s="251"/>
      <c r="T95" s="254"/>
      <c r="U95" s="248"/>
      <c r="V95" s="254"/>
      <c r="W95" s="254"/>
      <c r="X95" s="254"/>
      <c r="Y95" s="276"/>
      <c r="Z95" s="184" t="s">
        <v>695</v>
      </c>
      <c r="AA95" s="203" t="s">
        <v>692</v>
      </c>
      <c r="AB95" s="203" t="s">
        <v>693</v>
      </c>
      <c r="AC95" s="132" t="s">
        <v>516</v>
      </c>
      <c r="AD95" s="93" t="s">
        <v>105</v>
      </c>
      <c r="AE95" s="94" t="str">
        <f t="shared" ref="AE95:AE99" si="13">IF(OR(AD95="Preventivo",AD95="Preventivo - Detectivo"),"Probabilidad",IF(OR(AD95="Detectivo - Correctivo",AD95="Correctivo"),"Impacto",0))</f>
        <v>Probabilidad</v>
      </c>
      <c r="AF95" s="185" t="s">
        <v>61</v>
      </c>
      <c r="AG95" s="185" t="s">
        <v>63</v>
      </c>
      <c r="AH95" s="185" t="s">
        <v>69</v>
      </c>
      <c r="AI95" s="185" t="s">
        <v>71</v>
      </c>
      <c r="AJ95" s="185" t="s">
        <v>74</v>
      </c>
      <c r="AK95" s="185" t="s">
        <v>77</v>
      </c>
      <c r="AL95" s="95">
        <f>IFERROR(VLOOKUP(AF95,Criterios!$M$3:$N$6,2,FALSE),0) + IFERROR(VLOOKUP(AG95,Criterios!$O$3:$P$6,2,FALSE),0) + IFERROR(VLOOKUP(AH95,Criterios!$Q$3:$R$7,2,FALSE),0) + IFERROR(VLOOKUP(AI95,Criterios!$S$3:$T$6,2,FALSE),0) + IFERROR(VLOOKUP(AJ95,Criterios!$U$3:$V$5,2,FALSE),0) + IFERROR(VLOOKUP(AK95,Criterios!$W$3:$X$8,2,FALSE),0)</f>
        <v>55</v>
      </c>
      <c r="AM95" s="96" t="str">
        <f>IF(AND(AL95&gt;=Criterios!$AB$8,AL95&lt;Criterios!$AA$8),"Pobre",IF(AND(AL95&gt;=Criterios!$AB$7,AL95&lt;Criterios!$AA$7),"Insatisfactorio",IF(AND(AL95&gt;=Criterios!$AB$6,AL95&lt;Criterios!$AA$6),"Regular",IF(AND(AL95&gt;=Criterios!$AB$5,AL95&lt;Criterios!$AA$5),"Bueno",IF(AND(AL95&gt;=Criterios!$AB$4,AL95&lt;=Criterios!$AA$4),"Excelente",MID(Criterios!$Y$3,1,1))))))</f>
        <v>Regular</v>
      </c>
      <c r="AN95" s="278"/>
      <c r="AO95" s="280"/>
      <c r="AP95" s="282"/>
      <c r="AQ95" s="273"/>
      <c r="AR95" s="273"/>
      <c r="AS95" s="273"/>
      <c r="AT95" s="273"/>
      <c r="AU95" s="284"/>
      <c r="AV95" s="88" t="s">
        <v>122</v>
      </c>
      <c r="AW95" s="101" t="str">
        <f>IF(AND(T94=1,V94=4),IF(AND(AQ94=1,AS94=4),"RiRr","Ri"),IF(AND(AQ94=1,AS94=4),"Rr",""))</f>
        <v/>
      </c>
      <c r="AX95" s="102" t="str">
        <f>IF(AND(T94=2,V94=4),IF(AND(AQ94=2,AS94=4),"RiRr","Ri"),IF(AND(AQ94=2,AS94=4),"Rr",""))</f>
        <v/>
      </c>
      <c r="AY95" s="102" t="str">
        <f>IF(AND(T94=3,V94=4),IF(AND(AQ94=3,AS94=4),"RiRr","Ri"),IF(AND(AQ94=3,AS94=4),"Rr",""))</f>
        <v/>
      </c>
      <c r="AZ95" s="103" t="str">
        <f>IF(AND(T94=4,V94=4),IF(AND(AQ94=4,AS94=4),"RiRr","Ri"),IF(AND(AQ94=4,AS94=4),"Rr",""))</f>
        <v>Ri</v>
      </c>
      <c r="BA95" s="103" t="str">
        <f>IF(AND(T94=5,V94=4),IF(AND(AQ94=5,AS94=4),"RiRr","Ri"),IF(AND(AQ94=5,AS94=4),"Rr",""))</f>
        <v/>
      </c>
      <c r="BB95" s="105"/>
    </row>
    <row r="96" spans="1:54" x14ac:dyDescent="0.2">
      <c r="A96" s="287"/>
      <c r="B96" s="290"/>
      <c r="C96" s="298"/>
      <c r="D96" s="301"/>
      <c r="E96" s="301"/>
      <c r="F96" s="301"/>
      <c r="G96" s="301"/>
      <c r="H96" s="350"/>
      <c r="I96" s="304"/>
      <c r="J96" s="307"/>
      <c r="K96" s="307"/>
      <c r="L96" s="353"/>
      <c r="M96" s="263"/>
      <c r="N96" s="263"/>
      <c r="O96" s="293"/>
      <c r="P96" s="356"/>
      <c r="Q96" s="266"/>
      <c r="R96" s="260"/>
      <c r="S96" s="251"/>
      <c r="T96" s="254"/>
      <c r="U96" s="248"/>
      <c r="V96" s="254"/>
      <c r="W96" s="254"/>
      <c r="X96" s="254"/>
      <c r="Y96" s="276"/>
      <c r="Z96" s="91"/>
      <c r="AA96" s="92"/>
      <c r="AB96" s="92"/>
      <c r="AC96" s="92"/>
      <c r="AD96" s="93"/>
      <c r="AE96" s="94">
        <f t="shared" si="13"/>
        <v>0</v>
      </c>
      <c r="AF96" s="93"/>
      <c r="AG96" s="93"/>
      <c r="AH96" s="93"/>
      <c r="AI96" s="93"/>
      <c r="AJ96" s="93"/>
      <c r="AK96" s="93"/>
      <c r="AL96" s="95">
        <f>IFERROR(VLOOKUP(AF96,Criterios!$M$3:$N$6,2,FALSE),0) + IFERROR(VLOOKUP(AG96,Criterios!$O$3:$P$6,2,FALSE),0) + IFERROR(VLOOKUP(AH96,Criterios!$Q$3:$R$7,2,FALSE),0) + IFERROR(VLOOKUP(AI96,Criterios!$S$3:$T$6,2,FALSE),0) + IFERROR(VLOOKUP(AJ96,Criterios!$U$3:$V$5,2,FALSE),0) + IFERROR(VLOOKUP(AK96,Criterios!$W$3:$X$8,2,FALSE),0)</f>
        <v>0</v>
      </c>
      <c r="AM96" s="96" t="str">
        <f>IF(AND(AL96&gt;=Criterios!$AB$8,AL96&lt;Criterios!$AA$8),"Pobre",IF(AND(AL96&gt;=Criterios!$AB$7,AL96&lt;Criterios!$AA$7),"Insatisfactorio",IF(AND(AL96&gt;=Criterios!$AB$6,AL96&lt;Criterios!$AA$6),"Regular",IF(AND(AL96&gt;=Criterios!$AB$5,AL96&lt;Criterios!$AA$5),"Bueno",IF(AND(AL96&gt;=Criterios!$AB$4,AL96&lt;=Criterios!$AA$4),"Excelente",MID(Criterios!$Y$3,1,1))))))</f>
        <v/>
      </c>
      <c r="AN96" s="278"/>
      <c r="AO96" s="280"/>
      <c r="AP96" s="282"/>
      <c r="AQ96" s="273"/>
      <c r="AR96" s="273"/>
      <c r="AS96" s="273"/>
      <c r="AT96" s="273"/>
      <c r="AU96" s="284"/>
      <c r="AV96" s="88" t="s">
        <v>125</v>
      </c>
      <c r="AW96" s="106" t="str">
        <f>IF(AND(T94=1,V94=3),IF(AND(AQ94=1,AS94=3),"RiRr","Ri"),IF(AND(AQ94=1,AS94=3),"Rr",""))</f>
        <v/>
      </c>
      <c r="AX96" s="101" t="str">
        <f>IF(AND(T94=2,V94=3),IF(AND(AQ94=2,AS94=3),"RiRr","Ri"),IF(AND(AQ94=2,AS94=3),"Rr",""))</f>
        <v/>
      </c>
      <c r="AY96" s="102" t="str">
        <f>IF(AND(T94=3,V94=3),IF(AND(AQ94=3,AS94=3),"RiRr","Ri"),IF(AND(AQ94=3,AS94=3),"Rr",""))</f>
        <v/>
      </c>
      <c r="AZ96" s="103" t="str">
        <f>IF(AND(T94=4,V94=3),IF(AND(AQ94=4,AS94=3),"RiRr","Ri"),IF(AND(AQ94=4,AS94=3),"Rr",""))</f>
        <v/>
      </c>
      <c r="BA96" s="103" t="str">
        <f>IF(AND(T94=5,V94=3),IF(AND(AQ94=5,AS94=3),"RiRr","Ri"),IF(AND(AQ94=5,AS94=3),"Rr",""))</f>
        <v/>
      </c>
      <c r="BB96" s="105"/>
    </row>
    <row r="97" spans="1:54" x14ac:dyDescent="0.2">
      <c r="A97" s="287"/>
      <c r="B97" s="290"/>
      <c r="C97" s="298"/>
      <c r="D97" s="301"/>
      <c r="E97" s="301"/>
      <c r="F97" s="301"/>
      <c r="G97" s="301"/>
      <c r="H97" s="350"/>
      <c r="I97" s="304"/>
      <c r="J97" s="307"/>
      <c r="K97" s="307"/>
      <c r="L97" s="353"/>
      <c r="M97" s="263"/>
      <c r="N97" s="263"/>
      <c r="O97" s="293"/>
      <c r="P97" s="356"/>
      <c r="Q97" s="266"/>
      <c r="R97" s="260"/>
      <c r="S97" s="251"/>
      <c r="T97" s="254"/>
      <c r="U97" s="248"/>
      <c r="V97" s="254"/>
      <c r="W97" s="254"/>
      <c r="X97" s="254"/>
      <c r="Y97" s="276"/>
      <c r="Z97" s="91"/>
      <c r="AA97" s="92"/>
      <c r="AB97" s="92"/>
      <c r="AC97" s="92"/>
      <c r="AD97" s="93"/>
      <c r="AE97" s="94">
        <f t="shared" si="13"/>
        <v>0</v>
      </c>
      <c r="AF97" s="93"/>
      <c r="AG97" s="93"/>
      <c r="AH97" s="93"/>
      <c r="AI97" s="93"/>
      <c r="AJ97" s="93"/>
      <c r="AK97" s="93"/>
      <c r="AL97" s="94">
        <f>IFERROR(VLOOKUP(AF97,Criterios!$M$3:$N$6,2,FALSE),0) + IFERROR(VLOOKUP(AG97,Criterios!$O$3:$P$6,2,FALSE),0) + IFERROR(VLOOKUP(AH97,Criterios!$Q$3:$R$7,2,FALSE),0) + IFERROR(VLOOKUP(AI97,Criterios!$S$3:$T$6,2,FALSE),0) + IFERROR(VLOOKUP(AJ97,Criterios!$U$3:$V$5,2,FALSE),0) + IFERROR(VLOOKUP(AK97,Criterios!$W$3:$X$8,2,FALSE),0)</f>
        <v>0</v>
      </c>
      <c r="AM97" s="96" t="str">
        <f>IF(AND(AL97&gt;=Criterios!$AB$8,AL97&lt;Criterios!$AA$8),"Pobre",IF(AND(AL97&gt;=Criterios!$AB$7,AL97&lt;Criterios!$AA$7),"Insatisfactorio",IF(AND(AL97&gt;=Criterios!$AB$6,AL97&lt;Criterios!$AA$6),"Regular",IF(AND(AL97&gt;=Criterios!$AB$5,AL97&lt;Criterios!$AA$5),"Bueno",IF(AND(AL97&gt;=Criterios!$AB$4,AL97&lt;=Criterios!$AA$4),"Excelente",MID(Criterios!$Y$3,1,1))))))</f>
        <v/>
      </c>
      <c r="AN97" s="278"/>
      <c r="AO97" s="280"/>
      <c r="AP97" s="282"/>
      <c r="AQ97" s="273"/>
      <c r="AR97" s="273"/>
      <c r="AS97" s="273"/>
      <c r="AT97" s="273"/>
      <c r="AU97" s="284"/>
      <c r="AV97" s="88" t="s">
        <v>170</v>
      </c>
      <c r="AW97" s="106" t="str">
        <f>IF(AND(T94=1,V94=2),IF(AND(AQ94=1,AS94=2),"RiRr","Ri"),IF(AND(AQ94=1,AS94=2),"Rr",""))</f>
        <v/>
      </c>
      <c r="AX97" s="106" t="str">
        <f>IF(AND(T94=2,V94=2),IF(AND(AQ94=2,AS94=2),"RiRr","Ri"),IF(AND(AQ94=2,AS94=2),"Rr",""))</f>
        <v/>
      </c>
      <c r="AY97" s="101" t="str">
        <f>IF(AND(T94=3,V94=2),IF(AND(AQ94=3,AS94=2),"RiRr","Ri"),IF(AND(AQ94=3,AS94=2),"Rr",""))</f>
        <v/>
      </c>
      <c r="AZ97" s="102" t="str">
        <f>IF(AND(T94=4,V94=2),IF(AND(AQ94=4,AS94=2),"RiRr","Ri"),IF(AND(AQ94=4,AS94=2),"Rr",""))</f>
        <v>Rr</v>
      </c>
      <c r="BA97" s="103" t="str">
        <f>IF(AND(T94=5,V94=2),IF(AND(AQ94=5,AS94=2),"RiRr","Ri"),IF(AND(AQ94=5,AS94=2),"Rr",""))</f>
        <v/>
      </c>
      <c r="BB97" s="105"/>
    </row>
    <row r="98" spans="1:54" x14ac:dyDescent="0.2">
      <c r="A98" s="287"/>
      <c r="B98" s="290"/>
      <c r="C98" s="298"/>
      <c r="D98" s="301"/>
      <c r="E98" s="301"/>
      <c r="F98" s="301"/>
      <c r="G98" s="301"/>
      <c r="H98" s="350"/>
      <c r="I98" s="304"/>
      <c r="J98" s="307"/>
      <c r="K98" s="307"/>
      <c r="L98" s="353"/>
      <c r="M98" s="263"/>
      <c r="N98" s="263"/>
      <c r="O98" s="293"/>
      <c r="P98" s="356"/>
      <c r="Q98" s="266"/>
      <c r="R98" s="260"/>
      <c r="S98" s="251"/>
      <c r="T98" s="254"/>
      <c r="U98" s="248"/>
      <c r="V98" s="254"/>
      <c r="W98" s="254"/>
      <c r="X98" s="254"/>
      <c r="Y98" s="276"/>
      <c r="Z98" s="91"/>
      <c r="AA98" s="92"/>
      <c r="AB98" s="92"/>
      <c r="AC98" s="92"/>
      <c r="AD98" s="93"/>
      <c r="AE98" s="94">
        <f t="shared" si="13"/>
        <v>0</v>
      </c>
      <c r="AF98" s="93"/>
      <c r="AG98" s="93"/>
      <c r="AH98" s="93"/>
      <c r="AI98" s="93"/>
      <c r="AJ98" s="93"/>
      <c r="AK98" s="93"/>
      <c r="AL98" s="94">
        <f>IFERROR(VLOOKUP(AF98,Criterios!$M$3:$N$6,2,FALSE),0) + IFERROR(VLOOKUP(AG98,Criterios!$O$3:$P$6,2,FALSE),0) + IFERROR(VLOOKUP(AH98,Criterios!$Q$3:$R$7,2,FALSE),0) + IFERROR(VLOOKUP(AI98,Criterios!$S$3:$T$6,2,FALSE),0) + IFERROR(VLOOKUP(AJ98,Criterios!$U$3:$V$5,2,FALSE),0) + IFERROR(VLOOKUP(AK98,Criterios!$W$3:$X$8,2,FALSE),0)</f>
        <v>0</v>
      </c>
      <c r="AM98" s="96" t="str">
        <f>IF(AND(AL98&gt;=Criterios!$AB$8,AL98&lt;Criterios!$AA$8),"Pobre",IF(AND(AL98&gt;=Criterios!$AB$7,AL98&lt;Criterios!$AA$7),"Insatisfactorio",IF(AND(AL98&gt;=Criterios!$AB$6,AL98&lt;Criterios!$AA$6),"Regular",IF(AND(AL98&gt;=Criterios!$AB$5,AL98&lt;Criterios!$AA$5),"Bueno",IF(AND(AL98&gt;=Criterios!$AB$4,AL98&lt;=Criterios!$AA$4),"Excelente",MID(Criterios!$Y$3,1,1))))))</f>
        <v/>
      </c>
      <c r="AN98" s="278"/>
      <c r="AO98" s="280"/>
      <c r="AP98" s="282"/>
      <c r="AQ98" s="273"/>
      <c r="AR98" s="273"/>
      <c r="AS98" s="273"/>
      <c r="AT98" s="273"/>
      <c r="AU98" s="284"/>
      <c r="AV98" s="88" t="s">
        <v>752</v>
      </c>
      <c r="AW98" s="106" t="str">
        <f>IF(AND(T94=1,V94=1),IF(AND(AQ94=1,AS94=1),"RiRr","Ri"),IF(AND(AQ94=1,AS94=1),"Rr",""))</f>
        <v/>
      </c>
      <c r="AX98" s="106" t="str">
        <f>IF(AND(T94=2,V94=1),IF(AND(AQ94=2,AS94=1),"RiRr","Ri"),IF(AND(AQ94=2,AS94=1),"Rr",""))</f>
        <v/>
      </c>
      <c r="AY98" s="101" t="str">
        <f>IF(AND(T94=3,V94=1),IF(AND(AQ94=3,AS94=1),"RiRr","Ri"),IF(AND(AQ94=3,AS94=1),"Rr",""))</f>
        <v/>
      </c>
      <c r="AZ98" s="102" t="str">
        <f>IF(AND(T94=4,V94=1),IF(AND(AQ94=4,AS94=1),"RiRr","Ri"),IF(AND(AQ94=4,AS94=1),"Rr",""))</f>
        <v/>
      </c>
      <c r="BA98" s="102" t="str">
        <f>IF(AND(T94=5,V94=1),IF(AND(AQ94=5,AS94=1),"RiRr","Ri"),IF(AND(AQ94=5,AS94=1),"Rr",""))</f>
        <v/>
      </c>
      <c r="BB98" s="105"/>
    </row>
    <row r="99" spans="1:54" ht="15.75" customHeight="1" thickBot="1" x14ac:dyDescent="0.25">
      <c r="A99" s="288"/>
      <c r="B99" s="291"/>
      <c r="C99" s="299"/>
      <c r="D99" s="302"/>
      <c r="E99" s="302"/>
      <c r="F99" s="302"/>
      <c r="G99" s="302"/>
      <c r="H99" s="351"/>
      <c r="I99" s="305"/>
      <c r="J99" s="308"/>
      <c r="K99" s="308"/>
      <c r="L99" s="354"/>
      <c r="M99" s="264"/>
      <c r="N99" s="264"/>
      <c r="O99" s="294"/>
      <c r="P99" s="357"/>
      <c r="Q99" s="267"/>
      <c r="R99" s="261"/>
      <c r="S99" s="252"/>
      <c r="T99" s="255"/>
      <c r="U99" s="249"/>
      <c r="V99" s="255"/>
      <c r="W99" s="255"/>
      <c r="X99" s="255"/>
      <c r="Y99" s="277"/>
      <c r="Z99" s="108"/>
      <c r="AA99" s="109"/>
      <c r="AB99" s="109"/>
      <c r="AC99" s="109"/>
      <c r="AD99" s="110"/>
      <c r="AE99" s="111">
        <f t="shared" si="13"/>
        <v>0</v>
      </c>
      <c r="AF99" s="110"/>
      <c r="AG99" s="110"/>
      <c r="AH99" s="110"/>
      <c r="AI99" s="110"/>
      <c r="AJ99" s="110"/>
      <c r="AK99" s="110"/>
      <c r="AL99" s="111">
        <f>IFERROR(VLOOKUP(AF99,Criterios!$M$3:$N$6,2,FALSE),0) + IFERROR(VLOOKUP(AG99,Criterios!$O$3:$P$6,2,FALSE),0) + IFERROR(VLOOKUP(AH99,Criterios!$Q$3:$R$7,2,FALSE),0) + IFERROR(VLOOKUP(AI99,Criterios!$S$3:$T$6,2,FALSE),0) + IFERROR(VLOOKUP(AJ99,Criterios!$U$3:$V$5,2,FALSE),0) + IFERROR(VLOOKUP(AK99,Criterios!$W$3:$X$8,2,FALSE),0)</f>
        <v>0</v>
      </c>
      <c r="AM99" s="112" t="str">
        <f>IF(AND(AL99&gt;=Criterios!$AB$8,AL99&lt;Criterios!$AA$8),"Pobre",IF(AND(AL99&gt;=Criterios!$AB$7,AL99&lt;Criterios!$AA$7),"Insatisfactorio",IF(AND(AL99&gt;=Criterios!$AB$6,AL99&lt;Criterios!$AA$6),"Regular",IF(AND(AL99&gt;=Criterios!$AB$5,AL99&lt;Criterios!$AA$5),"Bueno",IF(AND(AL99&gt;=Criterios!$AB$4,AL99&lt;=Criterios!$AA$4),"Excelente",MID(Criterios!$Y$3,1,1))))))</f>
        <v/>
      </c>
      <c r="AN99" s="279"/>
      <c r="AO99" s="281"/>
      <c r="AP99" s="283"/>
      <c r="AQ99" s="274"/>
      <c r="AR99" s="274"/>
      <c r="AS99" s="274"/>
      <c r="AT99" s="274"/>
      <c r="AU99" s="285"/>
      <c r="AW99" s="88" t="s">
        <v>123</v>
      </c>
      <c r="AX99" s="88" t="s">
        <v>124</v>
      </c>
      <c r="AY99" s="88" t="s">
        <v>125</v>
      </c>
      <c r="AZ99" s="88" t="s">
        <v>126</v>
      </c>
      <c r="BA99" s="88" t="s">
        <v>127</v>
      </c>
      <c r="BB99" s="113"/>
    </row>
    <row r="100" spans="1:54" ht="31.5" customHeight="1" thickTop="1" x14ac:dyDescent="0.2">
      <c r="A100" s="286" t="s">
        <v>748</v>
      </c>
      <c r="B100" s="322" t="s">
        <v>697</v>
      </c>
      <c r="C100" s="297" t="s">
        <v>301</v>
      </c>
      <c r="D100" s="300" t="s">
        <v>80</v>
      </c>
      <c r="E100" s="300" t="s">
        <v>173</v>
      </c>
      <c r="F100" s="300" t="s">
        <v>181</v>
      </c>
      <c r="G100" s="300" t="s">
        <v>219</v>
      </c>
      <c r="H100" s="349" t="s">
        <v>591</v>
      </c>
      <c r="I100" s="303" t="s">
        <v>73</v>
      </c>
      <c r="J100" s="306" t="s">
        <v>73</v>
      </c>
      <c r="K100" s="306" t="s">
        <v>73</v>
      </c>
      <c r="L100" s="352" t="s">
        <v>74</v>
      </c>
      <c r="M100" s="262"/>
      <c r="N100" s="272" t="s">
        <v>731</v>
      </c>
      <c r="O100" s="292" t="s">
        <v>325</v>
      </c>
      <c r="P100" s="309" t="s">
        <v>620</v>
      </c>
      <c r="Q100" s="265" t="s">
        <v>698</v>
      </c>
      <c r="R100" s="259" t="s">
        <v>307</v>
      </c>
      <c r="S100" s="250" t="s">
        <v>47</v>
      </c>
      <c r="T100" s="253">
        <f>(IFERROR(VLOOKUP(S100,Criterios!$E$3:$F$8,2,FALSE),0))</f>
        <v>4</v>
      </c>
      <c r="U100" s="247" t="s">
        <v>48</v>
      </c>
      <c r="V100" s="253">
        <f>(IFERROR(VLOOKUP(U100,Criterios!$H$3:$I$8,2,FALSE),0))</f>
        <v>4</v>
      </c>
      <c r="W100" s="253">
        <f>(IFERROR(VLOOKUP(S100,Criterios!$E$3:$F$8,2,FALSE),0)) * (IFERROR(VLOOKUP(U100,Criterios!$H$3:$I$8,2,FALSE),0))</f>
        <v>16</v>
      </c>
      <c r="X100" s="253" t="str">
        <f>IFERROR(INDEX(Colorimetría!$D$4:$H$8,MATCH(V100,Colorimetría!$C$4:$C$8,0),MATCH(T100,Colorimetría!$D$3:$H$3,0)),0)</f>
        <v>Extremo</v>
      </c>
      <c r="Y100" s="296"/>
      <c r="Z100" s="184" t="s">
        <v>714</v>
      </c>
      <c r="AA100" s="203" t="s">
        <v>710</v>
      </c>
      <c r="AB100" s="203" t="s">
        <v>711</v>
      </c>
      <c r="AC100" s="153" t="s">
        <v>309</v>
      </c>
      <c r="AD100" s="185" t="s">
        <v>106</v>
      </c>
      <c r="AE100" s="94" t="str">
        <f>IF(OR(AD100="Preventivo",AD100="Preventivo - Detectivo"),"Probabilidad",IF(OR(AD100="Detectivo - Correctivo",AD100="Correctivo"),"Impacto",0))</f>
        <v>Impacto</v>
      </c>
      <c r="AF100" s="185" t="s">
        <v>61</v>
      </c>
      <c r="AG100" s="185" t="s">
        <v>63</v>
      </c>
      <c r="AH100" s="185" t="s">
        <v>69</v>
      </c>
      <c r="AI100" s="185" t="s">
        <v>72</v>
      </c>
      <c r="AJ100" s="185" t="s">
        <v>74</v>
      </c>
      <c r="AK100" s="185" t="s">
        <v>77</v>
      </c>
      <c r="AL100" s="95">
        <f>IFERROR(VLOOKUP(AF100,Criterios!$M$3:$N$6,2,FALSE),0) + IFERROR(VLOOKUP(AG100,Criterios!$O$3:$P$6,2,FALSE),0) + IFERROR(VLOOKUP(AH100,Criterios!$Q$3:$R$7,2,FALSE),0) + IFERROR(VLOOKUP(AI100,Criterios!$S$3:$T$6,2,FALSE),0) + IFERROR(VLOOKUP(AJ100,Criterios!$U$3:$V$5,2,FALSE),0) + IFERROR(VLOOKUP(AK100,Criterios!$W$3:$X$8,2,FALSE),0)</f>
        <v>57</v>
      </c>
      <c r="AM100" s="96" t="str">
        <f>IF(AND(AL100&gt;=Criterios!$AB$8,AL100&lt;Criterios!$AA$8),"Pobre",IF(AND(AL100&gt;=Criterios!$AB$7,AL100&lt;Criterios!$AA$7),"Insatisfactorio",IF(AND(AL100&gt;=Criterios!$AB$6,AL100&lt;Criterios!$AA$6),"Regular",IF(AND(AL100&gt;=Criterios!$AB$5,AL100&lt;Criterios!$AA$5),"Bueno",IF(AND(AL100&gt;=Criterios!$AB$4,AL100&lt;=Criterios!$AA$4),"Excelente",MID(Criterios!$Y$3,1,1))))))</f>
        <v>Regular</v>
      </c>
      <c r="AN100" s="278">
        <f>(IFERROR(AVERAGEIFS(AL100:AL105,AE100:AE105,"Impacto"),0))/100</f>
        <v>0.56999999999999995</v>
      </c>
      <c r="AO100" s="280">
        <f>(IFERROR(AVERAGEIFS(AL100:AL105,AE100:AE105,"Probabilidad"),0))/100</f>
        <v>0</v>
      </c>
      <c r="AP100" s="282" t="str">
        <f>IF(AN100=0,MID(S100,1,15),IF(T100 - AN100*T100&lt;1,VLOOKUP(1,Criterios!$D$4:$E$8,2,FALSE),IF(ROUND(T100 -( T100*AN100),0)=0,VLOOKUP(1,Criterios!$D$4:$E$8,2,FALSE),VLOOKUP(ROUND(T100 -( T100*AN100),0),Criterios!$D$4:$E$8,2,FALSE))))</f>
        <v>Menor</v>
      </c>
      <c r="AQ100" s="273">
        <f>(IFERROR(VLOOKUP(AP100,Criterios!$E$3:$F$8,2,FALSE),0))</f>
        <v>2</v>
      </c>
      <c r="AR100" s="273" t="str">
        <f>IF(AO100=0,MID(U100,1,15),IF(V100 - AO100*V100&lt;1,VLOOKUP(1,Criterios!$G$4:$H$8,2,FALSE),IF(ROUND(V100 -(V100*AO100),0)=0,VLOOKUP(1,Criterios!$G$4:$H$8,2,FALSE),VLOOKUP(ROUND(V100 -( V100*AO100),0),Criterios!$G$4:$H$8,2,FALSE))))</f>
        <v>Moderado</v>
      </c>
      <c r="AS100" s="273">
        <f>(IFERROR(VLOOKUP(AR100,Criterios!$H$3:$I$8,2,FALSE),0))</f>
        <v>4</v>
      </c>
      <c r="AT100" s="273">
        <f>(IFERROR(VLOOKUP(AP100,Criterios!$E$3:$F$8,2,FALSE),0)) * (IFERROR(VLOOKUP(AR100,Criterios!$H$3:$I$8,2,FALSE),0))</f>
        <v>8</v>
      </c>
      <c r="AU100" s="284" t="str">
        <f>IFERROR(INDEX(Colorimetría!$D$4:$H$8,MATCH(AS100,Colorimetría!$C$4:$C$8,0),MATCH(AQ100,Colorimetría!$D$3:$H$3,0)),0)</f>
        <v>Alto</v>
      </c>
      <c r="AV100" s="88" t="s">
        <v>169</v>
      </c>
      <c r="AW100" s="97" t="str">
        <f>IF(AND(T100=1,V100=5),IF(AND(AQ100=1,AS100=5),"RiRr","Ri"),IF(AND(AQ100=1,AS100=5),"Rr",""))</f>
        <v/>
      </c>
      <c r="AX100" s="97" t="str">
        <f>IF(AND(T100=2,V100=5),IF(AND(AQ100=2,AS100=5),"RiRr","Ri"),IF(AND(AQ100=2,AS100=5),"Rr",""))</f>
        <v/>
      </c>
      <c r="AY100" s="98" t="str">
        <f>IF(AND(T100=3,V100=5),IF(AND(AQ100=3,AS100=5),"RiRr","Ri"),IF(AND(AQ100=3,AS100=5),"Rr",""))</f>
        <v/>
      </c>
      <c r="AZ100" s="98" t="str">
        <f>IF(AND(T100=4,V100=5),IF(AND(AQ100=4,AS100=5),"RiRr","Ri"),IF(AND(AQ100=4,AS100=5),"Rr",""))</f>
        <v/>
      </c>
      <c r="BA100" s="98" t="str">
        <f>IF(AND(T100=5,V100=5),IF(AND(AQ100=5,AS100=5),"RiRr","Ri"),IF(AND(AQ100=5,AS100=5),"Rr",""))</f>
        <v/>
      </c>
      <c r="BB100" s="100"/>
    </row>
    <row r="101" spans="1:54" ht="31.5" customHeight="1" x14ac:dyDescent="0.2">
      <c r="A101" s="287"/>
      <c r="B101" s="290"/>
      <c r="C101" s="298"/>
      <c r="D101" s="301"/>
      <c r="E101" s="301"/>
      <c r="F101" s="301"/>
      <c r="G101" s="301"/>
      <c r="H101" s="350"/>
      <c r="I101" s="304"/>
      <c r="J101" s="307"/>
      <c r="K101" s="307"/>
      <c r="L101" s="353"/>
      <c r="M101" s="263"/>
      <c r="N101" s="263"/>
      <c r="O101" s="293"/>
      <c r="P101" s="310"/>
      <c r="Q101" s="266"/>
      <c r="R101" s="260"/>
      <c r="S101" s="251"/>
      <c r="T101" s="254"/>
      <c r="U101" s="248"/>
      <c r="V101" s="254"/>
      <c r="W101" s="254"/>
      <c r="X101" s="254"/>
      <c r="Y101" s="276"/>
      <c r="Z101" s="184" t="s">
        <v>715</v>
      </c>
      <c r="AA101" s="203" t="s">
        <v>712</v>
      </c>
      <c r="AB101" s="203" t="s">
        <v>713</v>
      </c>
      <c r="AC101" s="153" t="s">
        <v>309</v>
      </c>
      <c r="AD101" s="185" t="s">
        <v>106</v>
      </c>
      <c r="AE101" s="94" t="str">
        <f t="shared" ref="AE101:AE105" si="14">IF(OR(AD101="Preventivo",AD101="Preventivo - Detectivo"),"Probabilidad",IF(OR(AD101="Detectivo - Correctivo",AD101="Correctivo"),"Impacto",0))</f>
        <v>Impacto</v>
      </c>
      <c r="AF101" s="185" t="s">
        <v>61</v>
      </c>
      <c r="AG101" s="185" t="s">
        <v>63</v>
      </c>
      <c r="AH101" s="185" t="s">
        <v>69</v>
      </c>
      <c r="AI101" s="185" t="s">
        <v>72</v>
      </c>
      <c r="AJ101" s="185" t="s">
        <v>74</v>
      </c>
      <c r="AK101" s="185" t="s">
        <v>77</v>
      </c>
      <c r="AL101" s="95">
        <f>IFERROR(VLOOKUP(AF101,Criterios!$M$3:$N$6,2,FALSE),0) + IFERROR(VLOOKUP(AG101,Criterios!$O$3:$P$6,2,FALSE),0) + IFERROR(VLOOKUP(AH101,Criterios!$Q$3:$R$7,2,FALSE),0) + IFERROR(VLOOKUP(AI101,Criterios!$S$3:$T$6,2,FALSE),0) + IFERROR(VLOOKUP(AJ101,Criterios!$U$3:$V$5,2,FALSE),0) + IFERROR(VLOOKUP(AK101,Criterios!$W$3:$X$8,2,FALSE),0)</f>
        <v>57</v>
      </c>
      <c r="AM101" s="96" t="str">
        <f>IF(AND(AL101&gt;=Criterios!$AB$8,AL101&lt;Criterios!$AA$8),"Pobre",IF(AND(AL101&gt;=Criterios!$AB$7,AL101&lt;Criterios!$AA$7),"Insatisfactorio",IF(AND(AL101&gt;=Criterios!$AB$6,AL101&lt;Criterios!$AA$6),"Regular",IF(AND(AL101&gt;=Criterios!$AB$5,AL101&lt;Criterios!$AA$5),"Bueno",IF(AND(AL101&gt;=Criterios!$AB$4,AL101&lt;=Criterios!$AA$4),"Excelente",MID(Criterios!$Y$3,1,1))))))</f>
        <v>Regular</v>
      </c>
      <c r="AN101" s="278"/>
      <c r="AO101" s="280"/>
      <c r="AP101" s="282"/>
      <c r="AQ101" s="273"/>
      <c r="AR101" s="273"/>
      <c r="AS101" s="273"/>
      <c r="AT101" s="273"/>
      <c r="AU101" s="284"/>
      <c r="AV101" s="88" t="s">
        <v>122</v>
      </c>
      <c r="AW101" s="101" t="str">
        <f>IF(AND(T100=1,V100=4),IF(AND(AQ100=1,AS100=4),"RiRr","Ri"),IF(AND(AQ100=1,AS100=4),"Rr",""))</f>
        <v/>
      </c>
      <c r="AX101" s="102" t="str">
        <f>IF(AND(T100=2,V100=4),IF(AND(AQ100=2,AS100=4),"RiRr","Ri"),IF(AND(AQ100=2,AS100=4),"Rr",""))</f>
        <v>Rr</v>
      </c>
      <c r="AY101" s="102" t="str">
        <f>IF(AND(T100=3,V100=4),IF(AND(AQ100=3,AS100=4),"RiRr","Ri"),IF(AND(AQ100=3,AS100=4),"Rr",""))</f>
        <v/>
      </c>
      <c r="AZ101" s="103" t="str">
        <f>IF(AND(T100=4,V100=4),IF(AND(AQ100=4,AS100=4),"RiRr","Ri"),IF(AND(AQ100=4,AS100=4),"Rr",""))</f>
        <v>Ri</v>
      </c>
      <c r="BA101" s="103" t="str">
        <f>IF(AND(T100=5,V100=4),IF(AND(AQ100=5,AS100=4),"RiRr","Ri"),IF(AND(AQ100=5,AS100=4),"Rr",""))</f>
        <v/>
      </c>
      <c r="BB101" s="105"/>
    </row>
    <row r="102" spans="1:54" ht="31.5" customHeight="1" x14ac:dyDescent="0.2">
      <c r="A102" s="287"/>
      <c r="B102" s="290"/>
      <c r="C102" s="298"/>
      <c r="D102" s="301"/>
      <c r="E102" s="301"/>
      <c r="F102" s="301"/>
      <c r="G102" s="301"/>
      <c r="H102" s="350"/>
      <c r="I102" s="304"/>
      <c r="J102" s="307"/>
      <c r="K102" s="307"/>
      <c r="L102" s="353"/>
      <c r="M102" s="263"/>
      <c r="N102" s="263"/>
      <c r="O102" s="293"/>
      <c r="P102" s="310"/>
      <c r="Q102" s="266"/>
      <c r="R102" s="260"/>
      <c r="S102" s="251"/>
      <c r="T102" s="254"/>
      <c r="U102" s="248"/>
      <c r="V102" s="254"/>
      <c r="W102" s="254"/>
      <c r="X102" s="254"/>
      <c r="Y102" s="276"/>
      <c r="Z102" s="91"/>
      <c r="AA102" s="92"/>
      <c r="AB102" s="92"/>
      <c r="AC102" s="92"/>
      <c r="AD102" s="93"/>
      <c r="AE102" s="94">
        <f t="shared" si="14"/>
        <v>0</v>
      </c>
      <c r="AF102" s="93"/>
      <c r="AG102" s="93"/>
      <c r="AH102" s="93"/>
      <c r="AI102" s="93"/>
      <c r="AJ102" s="93"/>
      <c r="AK102" s="93"/>
      <c r="AL102" s="95">
        <f>IFERROR(VLOOKUP(AF102,Criterios!$M$3:$N$6,2,FALSE),0) + IFERROR(VLOOKUP(AG102,Criterios!$O$3:$P$6,2,FALSE),0) + IFERROR(VLOOKUP(AH102,Criterios!$Q$3:$R$7,2,FALSE),0) + IFERROR(VLOOKUP(AI102,Criterios!$S$3:$T$6,2,FALSE),0) + IFERROR(VLOOKUP(AJ102,Criterios!$U$3:$V$5,2,FALSE),0) + IFERROR(VLOOKUP(AK102,Criterios!$W$3:$X$8,2,FALSE),0)</f>
        <v>0</v>
      </c>
      <c r="AM102" s="96" t="str">
        <f>IF(AND(AL102&gt;=Criterios!$AB$8,AL102&lt;Criterios!$AA$8),"Pobre",IF(AND(AL102&gt;=Criterios!$AB$7,AL102&lt;Criterios!$AA$7),"Insatisfactorio",IF(AND(AL102&gt;=Criterios!$AB$6,AL102&lt;Criterios!$AA$6),"Regular",IF(AND(AL102&gt;=Criterios!$AB$5,AL102&lt;Criterios!$AA$5),"Bueno",IF(AND(AL102&gt;=Criterios!$AB$4,AL102&lt;=Criterios!$AA$4),"Excelente",MID(Criterios!$Y$3,1,1))))))</f>
        <v/>
      </c>
      <c r="AN102" s="278"/>
      <c r="AO102" s="280"/>
      <c r="AP102" s="282"/>
      <c r="AQ102" s="273"/>
      <c r="AR102" s="273"/>
      <c r="AS102" s="273"/>
      <c r="AT102" s="273"/>
      <c r="AU102" s="284"/>
      <c r="AV102" s="88" t="s">
        <v>125</v>
      </c>
      <c r="AW102" s="106" t="str">
        <f>IF(AND(T100=1,V100=3),IF(AND(AQ100=1,AS100=3),"RiRr","Ri"),IF(AND(AQ100=1,AS100=3),"Rr",""))</f>
        <v/>
      </c>
      <c r="AX102" s="101" t="str">
        <f>IF(AND(T100=2,V100=3),IF(AND(AQ100=2,AS100=3),"RiRr","Ri"),IF(AND(AQ100=2,AS100=3),"Rr",""))</f>
        <v/>
      </c>
      <c r="AY102" s="102" t="str">
        <f>IF(AND(T100=3,V100=3),IF(AND(AQ100=3,AS100=3),"RiRr","Ri"),IF(AND(AQ100=3,AS100=3),"Rr",""))</f>
        <v/>
      </c>
      <c r="AZ102" s="103" t="str">
        <f>IF(AND(T100=4,V100=3),IF(AND(AQ100=4,AS100=3),"RiRr","Ri"),IF(AND(AQ100=4,AS100=3),"Rr",""))</f>
        <v/>
      </c>
      <c r="BA102" s="103" t="str">
        <f>IF(AND(T100=5,V100=3),IF(AND(AQ100=5,AS100=3),"RiRr","Ri"),IF(AND(AQ100=5,AS100=3),"Rr",""))</f>
        <v/>
      </c>
      <c r="BB102" s="105"/>
    </row>
    <row r="103" spans="1:54" x14ac:dyDescent="0.2">
      <c r="A103" s="287"/>
      <c r="B103" s="290"/>
      <c r="C103" s="298"/>
      <c r="D103" s="301"/>
      <c r="E103" s="301"/>
      <c r="F103" s="301"/>
      <c r="G103" s="301"/>
      <c r="H103" s="350"/>
      <c r="I103" s="304"/>
      <c r="J103" s="307"/>
      <c r="K103" s="307"/>
      <c r="L103" s="353"/>
      <c r="M103" s="263"/>
      <c r="N103" s="263"/>
      <c r="O103" s="293"/>
      <c r="P103" s="310"/>
      <c r="Q103" s="266"/>
      <c r="R103" s="260"/>
      <c r="S103" s="251"/>
      <c r="T103" s="254"/>
      <c r="U103" s="248"/>
      <c r="V103" s="254"/>
      <c r="W103" s="254"/>
      <c r="X103" s="254"/>
      <c r="Y103" s="276"/>
      <c r="Z103" s="91"/>
      <c r="AA103" s="92"/>
      <c r="AB103" s="92"/>
      <c r="AC103" s="92"/>
      <c r="AD103" s="93"/>
      <c r="AE103" s="94">
        <f t="shared" si="14"/>
        <v>0</v>
      </c>
      <c r="AF103" s="93"/>
      <c r="AG103" s="93"/>
      <c r="AH103" s="93"/>
      <c r="AI103" s="93"/>
      <c r="AJ103" s="93"/>
      <c r="AK103" s="93"/>
      <c r="AL103" s="94">
        <f>IFERROR(VLOOKUP(AF103,Criterios!$M$3:$N$6,2,FALSE),0) + IFERROR(VLOOKUP(AG103,Criterios!$O$3:$P$6,2,FALSE),0) + IFERROR(VLOOKUP(AH103,Criterios!$Q$3:$R$7,2,FALSE),0) + IFERROR(VLOOKUP(AI103,Criterios!$S$3:$T$6,2,FALSE),0) + IFERROR(VLOOKUP(AJ103,Criterios!$U$3:$V$5,2,FALSE),0) + IFERROR(VLOOKUP(AK103,Criterios!$W$3:$X$8,2,FALSE),0)</f>
        <v>0</v>
      </c>
      <c r="AM103" s="96" t="str">
        <f>IF(AND(AL103&gt;=Criterios!$AB$8,AL103&lt;Criterios!$AA$8),"Pobre",IF(AND(AL103&gt;=Criterios!$AB$7,AL103&lt;Criterios!$AA$7),"Insatisfactorio",IF(AND(AL103&gt;=Criterios!$AB$6,AL103&lt;Criterios!$AA$6),"Regular",IF(AND(AL103&gt;=Criterios!$AB$5,AL103&lt;Criterios!$AA$5),"Bueno",IF(AND(AL103&gt;=Criterios!$AB$4,AL103&lt;=Criterios!$AA$4),"Excelente",MID(Criterios!$Y$3,1,1))))))</f>
        <v/>
      </c>
      <c r="AN103" s="278"/>
      <c r="AO103" s="280"/>
      <c r="AP103" s="282"/>
      <c r="AQ103" s="273"/>
      <c r="AR103" s="273"/>
      <c r="AS103" s="273"/>
      <c r="AT103" s="273"/>
      <c r="AU103" s="284"/>
      <c r="AV103" s="88" t="s">
        <v>170</v>
      </c>
      <c r="AW103" s="106" t="str">
        <f>IF(AND(T100=1,V100=2),IF(AND(AQ100=1,AS100=2),"RiRr","Ri"),IF(AND(AQ100=1,AS100=2),"Rr",""))</f>
        <v/>
      </c>
      <c r="AX103" s="106" t="str">
        <f>IF(AND(T100=2,V100=2),IF(AND(AQ100=2,AS100=2),"RiRr","Ri"),IF(AND(AQ100=2,AS100=2),"Rr",""))</f>
        <v/>
      </c>
      <c r="AY103" s="101" t="str">
        <f>IF(AND(T100=3,V100=2),IF(AND(AQ100=3,AS100=2),"RiRr","Ri"),IF(AND(AQ100=3,AS100=2),"Rr",""))</f>
        <v/>
      </c>
      <c r="AZ103" s="102" t="str">
        <f>IF(AND(T100=4,V100=2),IF(AND(AQ100=4,AS100=2),"RiRr","Ri"),IF(AND(AQ100=4,AS100=2),"Rr",""))</f>
        <v/>
      </c>
      <c r="BA103" s="103" t="str">
        <f>IF(AND(T100=5,V100=2),IF(AND(AQ100=5,AS100=2),"RiRr","Ri"),IF(AND(AQ100=5,AS100=2),"Rr",""))</f>
        <v/>
      </c>
      <c r="BB103" s="105"/>
    </row>
    <row r="104" spans="1:54" x14ac:dyDescent="0.2">
      <c r="A104" s="287"/>
      <c r="B104" s="290"/>
      <c r="C104" s="298"/>
      <c r="D104" s="301"/>
      <c r="E104" s="301"/>
      <c r="F104" s="301"/>
      <c r="G104" s="301"/>
      <c r="H104" s="350"/>
      <c r="I104" s="304"/>
      <c r="J104" s="307"/>
      <c r="K104" s="307"/>
      <c r="L104" s="353"/>
      <c r="M104" s="263"/>
      <c r="N104" s="263"/>
      <c r="O104" s="293"/>
      <c r="P104" s="310"/>
      <c r="Q104" s="266"/>
      <c r="R104" s="260"/>
      <c r="S104" s="251"/>
      <c r="T104" s="254"/>
      <c r="U104" s="248"/>
      <c r="V104" s="254"/>
      <c r="W104" s="254"/>
      <c r="X104" s="254"/>
      <c r="Y104" s="276"/>
      <c r="Z104" s="91"/>
      <c r="AA104" s="92"/>
      <c r="AB104" s="92"/>
      <c r="AC104" s="92"/>
      <c r="AD104" s="93"/>
      <c r="AE104" s="94">
        <f t="shared" si="14"/>
        <v>0</v>
      </c>
      <c r="AF104" s="93"/>
      <c r="AG104" s="93"/>
      <c r="AH104" s="93"/>
      <c r="AI104" s="93"/>
      <c r="AJ104" s="93"/>
      <c r="AK104" s="93"/>
      <c r="AL104" s="94">
        <f>IFERROR(VLOOKUP(AF104,Criterios!$M$3:$N$6,2,FALSE),0) + IFERROR(VLOOKUP(AG104,Criterios!$O$3:$P$6,2,FALSE),0) + IFERROR(VLOOKUP(AH104,Criterios!$Q$3:$R$7,2,FALSE),0) + IFERROR(VLOOKUP(AI104,Criterios!$S$3:$T$6,2,FALSE),0) + IFERROR(VLOOKUP(AJ104,Criterios!$U$3:$V$5,2,FALSE),0) + IFERROR(VLOOKUP(AK104,Criterios!$W$3:$X$8,2,FALSE),0)</f>
        <v>0</v>
      </c>
      <c r="AM104" s="96" t="str">
        <f>IF(AND(AL104&gt;=Criterios!$AB$8,AL104&lt;Criterios!$AA$8),"Pobre",IF(AND(AL104&gt;=Criterios!$AB$7,AL104&lt;Criterios!$AA$7),"Insatisfactorio",IF(AND(AL104&gt;=Criterios!$AB$6,AL104&lt;Criterios!$AA$6),"Regular",IF(AND(AL104&gt;=Criterios!$AB$5,AL104&lt;Criterios!$AA$5),"Bueno",IF(AND(AL104&gt;=Criterios!$AB$4,AL104&lt;=Criterios!$AA$4),"Excelente",MID(Criterios!$Y$3,1,1))))))</f>
        <v/>
      </c>
      <c r="AN104" s="278"/>
      <c r="AO104" s="280"/>
      <c r="AP104" s="282"/>
      <c r="AQ104" s="273"/>
      <c r="AR104" s="273"/>
      <c r="AS104" s="273"/>
      <c r="AT104" s="273"/>
      <c r="AU104" s="284"/>
      <c r="AV104" s="88" t="s">
        <v>752</v>
      </c>
      <c r="AW104" s="106" t="str">
        <f>IF(AND(T100=1,V100=1),IF(AND(AQ100=1,AS100=1),"RiRr","Ri"),IF(AND(AQ100=1,AS100=1),"Rr",""))</f>
        <v/>
      </c>
      <c r="AX104" s="106" t="str">
        <f>IF(AND(T100=2,V100=1),IF(AND(AQ100=2,AS100=1),"RiRr","Ri"),IF(AND(AQ100=2,AS100=1),"Rr",""))</f>
        <v/>
      </c>
      <c r="AY104" s="101" t="str">
        <f>IF(AND(T100=3,V100=1),IF(AND(AQ100=3,AS100=1),"RiRr","Ri"),IF(AND(AQ100=3,AS100=1),"Rr",""))</f>
        <v/>
      </c>
      <c r="AZ104" s="102" t="str">
        <f>IF(AND(T100=4,V100=1),IF(AND(AQ100=4,AS100=1),"RiRr","Ri"),IF(AND(AQ100=4,AS100=1),"Rr",""))</f>
        <v/>
      </c>
      <c r="BA104" s="102" t="str">
        <f>IF(AND(T100=5,V100=1),IF(AND(AQ100=5,AS100=1),"RiRr","Ri"),IF(AND(AQ100=5,AS100=1),"Rr",""))</f>
        <v/>
      </c>
      <c r="BB104" s="105"/>
    </row>
    <row r="105" spans="1:54" ht="15.75" customHeight="1" thickBot="1" x14ac:dyDescent="0.25">
      <c r="A105" s="288"/>
      <c r="B105" s="291"/>
      <c r="C105" s="299"/>
      <c r="D105" s="302"/>
      <c r="E105" s="302"/>
      <c r="F105" s="302"/>
      <c r="G105" s="302"/>
      <c r="H105" s="351"/>
      <c r="I105" s="305"/>
      <c r="J105" s="308"/>
      <c r="K105" s="308"/>
      <c r="L105" s="354"/>
      <c r="M105" s="264"/>
      <c r="N105" s="264"/>
      <c r="O105" s="294"/>
      <c r="P105" s="311"/>
      <c r="Q105" s="267"/>
      <c r="R105" s="261"/>
      <c r="S105" s="252"/>
      <c r="T105" s="255"/>
      <c r="U105" s="249"/>
      <c r="V105" s="255"/>
      <c r="W105" s="255"/>
      <c r="X105" s="255"/>
      <c r="Y105" s="277"/>
      <c r="Z105" s="108"/>
      <c r="AA105" s="109"/>
      <c r="AB105" s="109"/>
      <c r="AC105" s="109"/>
      <c r="AD105" s="110"/>
      <c r="AE105" s="111">
        <f t="shared" si="14"/>
        <v>0</v>
      </c>
      <c r="AF105" s="110"/>
      <c r="AG105" s="110"/>
      <c r="AH105" s="110"/>
      <c r="AI105" s="110"/>
      <c r="AJ105" s="110"/>
      <c r="AK105" s="110"/>
      <c r="AL105" s="111">
        <f>IFERROR(VLOOKUP(AF105,Criterios!$M$3:$N$6,2,FALSE),0) + IFERROR(VLOOKUP(AG105,Criterios!$O$3:$P$6,2,FALSE),0) + IFERROR(VLOOKUP(AH105,Criterios!$Q$3:$R$7,2,FALSE),0) + IFERROR(VLOOKUP(AI105,Criterios!$S$3:$T$6,2,FALSE),0) + IFERROR(VLOOKUP(AJ105,Criterios!$U$3:$V$5,2,FALSE),0) + IFERROR(VLOOKUP(AK105,Criterios!$W$3:$X$8,2,FALSE),0)</f>
        <v>0</v>
      </c>
      <c r="AM105" s="112" t="str">
        <f>IF(AND(AL105&gt;=Criterios!$AB$8,AL105&lt;Criterios!$AA$8),"Pobre",IF(AND(AL105&gt;=Criterios!$AB$7,AL105&lt;Criterios!$AA$7),"Insatisfactorio",IF(AND(AL105&gt;=Criterios!$AB$6,AL105&lt;Criterios!$AA$6),"Regular",IF(AND(AL105&gt;=Criterios!$AB$5,AL105&lt;Criterios!$AA$5),"Bueno",IF(AND(AL105&gt;=Criterios!$AB$4,AL105&lt;=Criterios!$AA$4),"Excelente",MID(Criterios!$Y$3,1,1))))))</f>
        <v/>
      </c>
      <c r="AN105" s="279"/>
      <c r="AO105" s="281"/>
      <c r="AP105" s="283"/>
      <c r="AQ105" s="274"/>
      <c r="AR105" s="274"/>
      <c r="AS105" s="274"/>
      <c r="AT105" s="274"/>
      <c r="AU105" s="285"/>
      <c r="AW105" s="88" t="s">
        <v>123</v>
      </c>
      <c r="AX105" s="88" t="s">
        <v>124</v>
      </c>
      <c r="AY105" s="88" t="s">
        <v>125</v>
      </c>
      <c r="AZ105" s="88" t="s">
        <v>126</v>
      </c>
      <c r="BA105" s="88" t="s">
        <v>127</v>
      </c>
      <c r="BB105" s="113"/>
    </row>
    <row r="106" spans="1:54" ht="16.5" customHeight="1" thickTop="1" x14ac:dyDescent="0.2">
      <c r="A106" s="286" t="s">
        <v>299</v>
      </c>
      <c r="B106" s="322" t="s">
        <v>716</v>
      </c>
      <c r="C106" s="297" t="s">
        <v>301</v>
      </c>
      <c r="D106" s="300" t="s">
        <v>80</v>
      </c>
      <c r="E106" s="300" t="s">
        <v>173</v>
      </c>
      <c r="F106" s="300" t="s">
        <v>181</v>
      </c>
      <c r="G106" s="300" t="s">
        <v>219</v>
      </c>
      <c r="H106" s="349" t="s">
        <v>593</v>
      </c>
      <c r="I106" s="303" t="s">
        <v>73</v>
      </c>
      <c r="J106" s="306" t="s">
        <v>74</v>
      </c>
      <c r="K106" s="306" t="s">
        <v>73</v>
      </c>
      <c r="L106" s="352" t="s">
        <v>74</v>
      </c>
      <c r="M106" s="262"/>
      <c r="N106" s="262"/>
      <c r="O106" s="292" t="s">
        <v>326</v>
      </c>
      <c r="P106" s="309" t="s">
        <v>621</v>
      </c>
      <c r="Q106" s="265" t="s">
        <v>698</v>
      </c>
      <c r="R106" s="259" t="s">
        <v>307</v>
      </c>
      <c r="S106" s="250" t="s">
        <v>47</v>
      </c>
      <c r="T106" s="253">
        <f>(IFERROR(VLOOKUP(S106,Criterios!$E$3:$F$8,2,FALSE),0))</f>
        <v>4</v>
      </c>
      <c r="U106" s="247" t="s">
        <v>52</v>
      </c>
      <c r="V106" s="253">
        <f>(IFERROR(VLOOKUP(U106,Criterios!$H$3:$I$8,2,FALSE),0))</f>
        <v>3</v>
      </c>
      <c r="W106" s="253">
        <f>(IFERROR(VLOOKUP(S106,Criterios!$E$3:$F$8,2,FALSE),0)) * (IFERROR(VLOOKUP(U106,Criterios!$H$3:$I$8,2,FALSE),0))</f>
        <v>12</v>
      </c>
      <c r="X106" s="253" t="str">
        <f>IFERROR(INDEX(Colorimetría!$D$4:$H$8,MATCH(V106,Colorimetría!$C$4:$C$8,0),MATCH(T106,Colorimetría!$D$3:$H$3,0)),0)</f>
        <v>Extremo</v>
      </c>
      <c r="Y106" s="296"/>
      <c r="Z106" s="91"/>
      <c r="AA106" s="92"/>
      <c r="AB106" s="92"/>
      <c r="AC106" s="92"/>
      <c r="AD106" s="93"/>
      <c r="AE106" s="94">
        <f>IF(OR(AD106="Preventivo",AD106="Preventivo - Detectivo"),"Probabilidad",IF(OR(AD106="Detectivo - Correctivo",AD106="Correctivo"),"Impacto",0))</f>
        <v>0</v>
      </c>
      <c r="AF106" s="93"/>
      <c r="AG106" s="93"/>
      <c r="AH106" s="93"/>
      <c r="AI106" s="93"/>
      <c r="AJ106" s="93"/>
      <c r="AK106" s="93"/>
      <c r="AL106" s="95">
        <f>IFERROR(VLOOKUP(AF106,Criterios!$M$3:$N$6,2,FALSE),0) + IFERROR(VLOOKUP(AG106,Criterios!$O$3:$P$6,2,FALSE),0) + IFERROR(VLOOKUP(AH106,Criterios!$Q$3:$R$7,2,FALSE),0) + IFERROR(VLOOKUP(AI106,Criterios!$S$3:$T$6,2,FALSE),0) + IFERROR(VLOOKUP(AJ106,Criterios!$U$3:$V$5,2,FALSE),0) + IFERROR(VLOOKUP(AK106,Criterios!$W$3:$X$8,2,FALSE),0)</f>
        <v>0</v>
      </c>
      <c r="AM106" s="96" t="str">
        <f>IF(AND(AL106&gt;=Criterios!$AB$8,AL106&lt;Criterios!$AA$8),"Pobre",IF(AND(AL106&gt;=Criterios!$AB$7,AL106&lt;Criterios!$AA$7),"Insatisfactorio",IF(AND(AL106&gt;=Criterios!$AB$6,AL106&lt;Criterios!$AA$6),"Regular",IF(AND(AL106&gt;=Criterios!$AB$5,AL106&lt;Criterios!$AA$5),"Bueno",IF(AND(AL106&gt;=Criterios!$AB$4,AL106&lt;=Criterios!$AA$4),"Excelente",MID(Criterios!$Y$3,1,1))))))</f>
        <v/>
      </c>
      <c r="AN106" s="278">
        <f>(IFERROR(AVERAGEIFS(AL106:AL111,AE106:AE111,"Impacto"),0))/100</f>
        <v>0</v>
      </c>
      <c r="AO106" s="280">
        <f>(IFERROR(AVERAGEIFS(AL106:AL111,AE106:AE111,"Probabilidad"),0))/100</f>
        <v>0</v>
      </c>
      <c r="AP106" s="282" t="str">
        <f>IF(AN106=0,MID(S106,1,15),IF(T106 - AN106*T106&lt;1,VLOOKUP(1,Criterios!$D$4:$E$8,2,FALSE),IF(ROUND(T106 -( T106*AN106),0)=0,VLOOKUP(1,Criterios!$D$4:$E$8,2,FALSE),VLOOKUP(ROUND(T106 -( T106*AN106),0),Criterios!$D$4:$E$8,2,FALSE))))</f>
        <v>Mayor</v>
      </c>
      <c r="AQ106" s="273">
        <f>(IFERROR(VLOOKUP(AP106,Criterios!$E$3:$F$8,2,FALSE),0))</f>
        <v>4</v>
      </c>
      <c r="AR106" s="273" t="str">
        <f>IF(AO106=0,MID(U106,1,15),IF(V106 - AO106*V106&lt;1,VLOOKUP(1,Criterios!$G$4:$H$8,2,FALSE),IF(ROUND(V106 -(V106*AO106),0)=0,VLOOKUP(1,Criterios!$G$4:$H$8,2,FALSE),VLOOKUP(ROUND(V106 -( V106*AO106),0),Criterios!$G$4:$H$8,2,FALSE))))</f>
        <v>Posible</v>
      </c>
      <c r="AS106" s="273">
        <f>(IFERROR(VLOOKUP(AR106,Criterios!$H$3:$I$8,2,FALSE),0))</f>
        <v>3</v>
      </c>
      <c r="AT106" s="273">
        <f>(IFERROR(VLOOKUP(AP106,Criterios!$E$3:$F$8,2,FALSE),0)) * (IFERROR(VLOOKUP(AR106,Criterios!$H$3:$I$8,2,FALSE),0))</f>
        <v>12</v>
      </c>
      <c r="AU106" s="284" t="str">
        <f>IFERROR(INDEX(Colorimetría!$D$4:$H$8,MATCH(AS106,Colorimetría!$C$4:$C$8,0),MATCH(AQ106,Colorimetría!$D$3:$H$3,0)),0)</f>
        <v>Extremo</v>
      </c>
      <c r="AV106" s="88" t="s">
        <v>169</v>
      </c>
      <c r="AW106" s="97" t="str">
        <f>IF(AND(T106=1,V106=5),IF(AND(AQ106=1,AS106=5),"RiRr","Ri"),IF(AND(AQ106=1,AS106=5),"Rr",""))</f>
        <v/>
      </c>
      <c r="AX106" s="97" t="str">
        <f>IF(AND(T106=2,V106=5),IF(AND(AQ106=2,AS106=5),"RiRr","Ri"),IF(AND(AQ106=2,AS106=5),"Rr",""))</f>
        <v/>
      </c>
      <c r="AY106" s="98" t="str">
        <f>IF(AND(T106=3,V106=5),IF(AND(AQ106=3,AS106=5),"RiRr","Ri"),IF(AND(AQ106=3,AS106=5),"Rr",""))</f>
        <v/>
      </c>
      <c r="AZ106" s="98" t="str">
        <f>IF(AND(T106=4,V106=5),IF(AND(AQ106=4,AS106=5),"RiRr","Ri"),IF(AND(AQ106=4,AS106=5),"Rr",""))</f>
        <v/>
      </c>
      <c r="BA106" s="98" t="str">
        <f>IF(AND(T106=5,V106=5),IF(AND(AQ106=5,AS106=5),"RiRr","Ri"),IF(AND(AQ106=5,AS106=5),"Rr",""))</f>
        <v/>
      </c>
      <c r="BB106" s="100"/>
    </row>
    <row r="107" spans="1:54" x14ac:dyDescent="0.2">
      <c r="A107" s="287"/>
      <c r="B107" s="290"/>
      <c r="C107" s="298"/>
      <c r="D107" s="301"/>
      <c r="E107" s="301"/>
      <c r="F107" s="301"/>
      <c r="G107" s="301"/>
      <c r="H107" s="350"/>
      <c r="I107" s="304"/>
      <c r="J107" s="307"/>
      <c r="K107" s="307"/>
      <c r="L107" s="353"/>
      <c r="M107" s="263"/>
      <c r="N107" s="263"/>
      <c r="O107" s="293"/>
      <c r="P107" s="310"/>
      <c r="Q107" s="266"/>
      <c r="R107" s="260"/>
      <c r="S107" s="251"/>
      <c r="T107" s="254"/>
      <c r="U107" s="248"/>
      <c r="V107" s="254"/>
      <c r="W107" s="254"/>
      <c r="X107" s="254"/>
      <c r="Y107" s="276"/>
      <c r="Z107" s="91"/>
      <c r="AA107" s="92"/>
      <c r="AB107" s="92"/>
      <c r="AC107" s="92"/>
      <c r="AD107" s="93"/>
      <c r="AE107" s="94">
        <f t="shared" ref="AE107:AE111" si="15">IF(OR(AD107="Preventivo",AD107="Preventivo - Detectivo"),"Probabilidad",IF(OR(AD107="Detectivo - Correctivo",AD107="Correctivo"),"Impacto",0))</f>
        <v>0</v>
      </c>
      <c r="AF107" s="93"/>
      <c r="AG107" s="93"/>
      <c r="AH107" s="93"/>
      <c r="AI107" s="93"/>
      <c r="AJ107" s="93"/>
      <c r="AK107" s="93"/>
      <c r="AL107" s="95">
        <f>IFERROR(VLOOKUP(AF107,Criterios!$M$3:$N$6,2,FALSE),0) + IFERROR(VLOOKUP(AG107,Criterios!$O$3:$P$6,2,FALSE),0) + IFERROR(VLOOKUP(AH107,Criterios!$Q$3:$R$7,2,FALSE),0) + IFERROR(VLOOKUP(AI107,Criterios!$S$3:$T$6,2,FALSE),0) + IFERROR(VLOOKUP(AJ107,Criterios!$U$3:$V$5,2,FALSE),0) + IFERROR(VLOOKUP(AK107,Criterios!$W$3:$X$8,2,FALSE),0)</f>
        <v>0</v>
      </c>
      <c r="AM107" s="96" t="str">
        <f>IF(AND(AL107&gt;=Criterios!$AB$8,AL107&lt;Criterios!$AA$8),"Pobre",IF(AND(AL107&gt;=Criterios!$AB$7,AL107&lt;Criterios!$AA$7),"Insatisfactorio",IF(AND(AL107&gt;=Criterios!$AB$6,AL107&lt;Criterios!$AA$6),"Regular",IF(AND(AL107&gt;=Criterios!$AB$5,AL107&lt;Criterios!$AA$5),"Bueno",IF(AND(AL107&gt;=Criterios!$AB$4,AL107&lt;=Criterios!$AA$4),"Excelente",MID(Criterios!$Y$3,1,1))))))</f>
        <v/>
      </c>
      <c r="AN107" s="278"/>
      <c r="AO107" s="280"/>
      <c r="AP107" s="282"/>
      <c r="AQ107" s="273"/>
      <c r="AR107" s="273"/>
      <c r="AS107" s="273"/>
      <c r="AT107" s="273"/>
      <c r="AU107" s="284"/>
      <c r="AV107" s="88" t="s">
        <v>122</v>
      </c>
      <c r="AW107" s="101" t="str">
        <f>IF(AND(T106=1,V106=4),IF(AND(AQ106=1,AS106=4),"RiRr","Ri"),IF(AND(AQ106=1,AS106=4),"Rr",""))</f>
        <v/>
      </c>
      <c r="AX107" s="102" t="str">
        <f>IF(AND(T106=2,V106=4),IF(AND(AQ106=2,AS106=4),"RiRr","Ri"),IF(AND(AQ106=2,AS106=4),"Rr",""))</f>
        <v/>
      </c>
      <c r="AY107" s="102" t="str">
        <f>IF(AND(T106=3,V106=4),IF(AND(AQ106=3,AS106=4),"RiRr","Ri"),IF(AND(AQ106=3,AS106=4),"Rr",""))</f>
        <v/>
      </c>
      <c r="AZ107" s="103" t="str">
        <f>IF(AND(T106=4,V106=4),IF(AND(AQ106=4,AS106=4),"RiRr","Ri"),IF(AND(AQ106=4,AS106=4),"Rr",""))</f>
        <v/>
      </c>
      <c r="BA107" s="103" t="str">
        <f>IF(AND(T106=5,V106=4),IF(AND(AQ106=5,AS106=4),"RiRr","Ri"),IF(AND(AQ106=5,AS106=4),"Rr",""))</f>
        <v/>
      </c>
      <c r="BB107" s="105"/>
    </row>
    <row r="108" spans="1:54" x14ac:dyDescent="0.2">
      <c r="A108" s="287"/>
      <c r="B108" s="290"/>
      <c r="C108" s="298"/>
      <c r="D108" s="301"/>
      <c r="E108" s="301"/>
      <c r="F108" s="301"/>
      <c r="G108" s="301"/>
      <c r="H108" s="350"/>
      <c r="I108" s="304"/>
      <c r="J108" s="307"/>
      <c r="K108" s="307"/>
      <c r="L108" s="353"/>
      <c r="M108" s="263"/>
      <c r="N108" s="263"/>
      <c r="O108" s="293"/>
      <c r="P108" s="310"/>
      <c r="Q108" s="266"/>
      <c r="R108" s="260"/>
      <c r="S108" s="251"/>
      <c r="T108" s="254"/>
      <c r="U108" s="248"/>
      <c r="V108" s="254"/>
      <c r="W108" s="254"/>
      <c r="X108" s="254"/>
      <c r="Y108" s="276"/>
      <c r="Z108" s="91"/>
      <c r="AA108" s="92"/>
      <c r="AB108" s="92"/>
      <c r="AC108" s="92"/>
      <c r="AD108" s="93"/>
      <c r="AE108" s="94">
        <f t="shared" si="15"/>
        <v>0</v>
      </c>
      <c r="AF108" s="93"/>
      <c r="AG108" s="93"/>
      <c r="AH108" s="93"/>
      <c r="AI108" s="93"/>
      <c r="AJ108" s="93"/>
      <c r="AK108" s="93"/>
      <c r="AL108" s="95">
        <f>IFERROR(VLOOKUP(AF108,Criterios!$M$3:$N$6,2,FALSE),0) + IFERROR(VLOOKUP(AG108,Criterios!$O$3:$P$6,2,FALSE),0) + IFERROR(VLOOKUP(AH108,Criterios!$Q$3:$R$7,2,FALSE),0) + IFERROR(VLOOKUP(AI108,Criterios!$S$3:$T$6,2,FALSE),0) + IFERROR(VLOOKUP(AJ108,Criterios!$U$3:$V$5,2,FALSE),0) + IFERROR(VLOOKUP(AK108,Criterios!$W$3:$X$8,2,FALSE),0)</f>
        <v>0</v>
      </c>
      <c r="AM108" s="96" t="str">
        <f>IF(AND(AL108&gt;=Criterios!$AB$8,AL108&lt;Criterios!$AA$8),"Pobre",IF(AND(AL108&gt;=Criterios!$AB$7,AL108&lt;Criterios!$AA$7),"Insatisfactorio",IF(AND(AL108&gt;=Criterios!$AB$6,AL108&lt;Criterios!$AA$6),"Regular",IF(AND(AL108&gt;=Criterios!$AB$5,AL108&lt;Criterios!$AA$5),"Bueno",IF(AND(AL108&gt;=Criterios!$AB$4,AL108&lt;=Criterios!$AA$4),"Excelente",MID(Criterios!$Y$3,1,1))))))</f>
        <v/>
      </c>
      <c r="AN108" s="278"/>
      <c r="AO108" s="280"/>
      <c r="AP108" s="282"/>
      <c r="AQ108" s="273"/>
      <c r="AR108" s="273"/>
      <c r="AS108" s="273"/>
      <c r="AT108" s="273"/>
      <c r="AU108" s="284"/>
      <c r="AV108" s="88" t="s">
        <v>125</v>
      </c>
      <c r="AW108" s="106" t="str">
        <f>IF(AND(T106=1,V106=3),IF(AND(AQ106=1,AS106=3),"RiRr","Ri"),IF(AND(AQ106=1,AS106=3),"Rr",""))</f>
        <v/>
      </c>
      <c r="AX108" s="101" t="str">
        <f>IF(AND(T106=2,V106=3),IF(AND(AQ106=2,AS106=3),"RiRr","Ri"),IF(AND(AQ106=2,AS106=3),"Rr",""))</f>
        <v/>
      </c>
      <c r="AY108" s="102" t="str">
        <f>IF(AND(T106=3,V106=3),IF(AND(AQ106=3,AS106=3),"RiRr","Ri"),IF(AND(AQ106=3,AS106=3),"Rr",""))</f>
        <v/>
      </c>
      <c r="AZ108" s="103" t="str">
        <f>IF(AND(T106=4,V106=3),IF(AND(AQ106=4,AS106=3),"RiRr","Ri"),IF(AND(AQ106=4,AS106=3),"Rr",""))</f>
        <v>RiRr</v>
      </c>
      <c r="BA108" s="103" t="str">
        <f>IF(AND(T106=5,V106=3),IF(AND(AQ106=5,AS106=3),"RiRr","Ri"),IF(AND(AQ106=5,AS106=3),"Rr",""))</f>
        <v/>
      </c>
      <c r="BB108" s="105"/>
    </row>
    <row r="109" spans="1:54" x14ac:dyDescent="0.2">
      <c r="A109" s="287"/>
      <c r="B109" s="290"/>
      <c r="C109" s="298"/>
      <c r="D109" s="301"/>
      <c r="E109" s="301"/>
      <c r="F109" s="301"/>
      <c r="G109" s="301"/>
      <c r="H109" s="350"/>
      <c r="I109" s="304"/>
      <c r="J109" s="307"/>
      <c r="K109" s="307"/>
      <c r="L109" s="353"/>
      <c r="M109" s="263"/>
      <c r="N109" s="263"/>
      <c r="O109" s="293"/>
      <c r="P109" s="310"/>
      <c r="Q109" s="266"/>
      <c r="R109" s="260"/>
      <c r="S109" s="251"/>
      <c r="T109" s="254"/>
      <c r="U109" s="248"/>
      <c r="V109" s="254"/>
      <c r="W109" s="254"/>
      <c r="X109" s="254"/>
      <c r="Y109" s="276"/>
      <c r="Z109" s="91"/>
      <c r="AA109" s="92"/>
      <c r="AB109" s="92"/>
      <c r="AC109" s="92"/>
      <c r="AD109" s="93"/>
      <c r="AE109" s="94">
        <f t="shared" si="15"/>
        <v>0</v>
      </c>
      <c r="AF109" s="93"/>
      <c r="AG109" s="93"/>
      <c r="AH109" s="93"/>
      <c r="AI109" s="93"/>
      <c r="AJ109" s="93"/>
      <c r="AK109" s="93"/>
      <c r="AL109" s="94">
        <f>IFERROR(VLOOKUP(AF109,Criterios!$M$3:$N$6,2,FALSE),0) + IFERROR(VLOOKUP(AG109,Criterios!$O$3:$P$6,2,FALSE),0) + IFERROR(VLOOKUP(AH109,Criterios!$Q$3:$R$7,2,FALSE),0) + IFERROR(VLOOKUP(AI109,Criterios!$S$3:$T$6,2,FALSE),0) + IFERROR(VLOOKUP(AJ109,Criterios!$U$3:$V$5,2,FALSE),0) + IFERROR(VLOOKUP(AK109,Criterios!$W$3:$X$8,2,FALSE),0)</f>
        <v>0</v>
      </c>
      <c r="AM109" s="96" t="str">
        <f>IF(AND(AL109&gt;=Criterios!$AB$8,AL109&lt;Criterios!$AA$8),"Pobre",IF(AND(AL109&gt;=Criterios!$AB$7,AL109&lt;Criterios!$AA$7),"Insatisfactorio",IF(AND(AL109&gt;=Criterios!$AB$6,AL109&lt;Criterios!$AA$6),"Regular",IF(AND(AL109&gt;=Criterios!$AB$5,AL109&lt;Criterios!$AA$5),"Bueno",IF(AND(AL109&gt;=Criterios!$AB$4,AL109&lt;=Criterios!$AA$4),"Excelente",MID(Criterios!$Y$3,1,1))))))</f>
        <v/>
      </c>
      <c r="AN109" s="278"/>
      <c r="AO109" s="280"/>
      <c r="AP109" s="282"/>
      <c r="AQ109" s="273"/>
      <c r="AR109" s="273"/>
      <c r="AS109" s="273"/>
      <c r="AT109" s="273"/>
      <c r="AU109" s="284"/>
      <c r="AV109" s="88" t="s">
        <v>170</v>
      </c>
      <c r="AW109" s="106" t="str">
        <f>IF(AND(T106=1,V106=2),IF(AND(AQ106=1,AS106=2),"RiRr","Ri"),IF(AND(AQ106=1,AS106=2),"Rr",""))</f>
        <v/>
      </c>
      <c r="AX109" s="106" t="str">
        <f>IF(AND(T106=2,V106=2),IF(AND(AQ106=2,AS106=2),"RiRr","Ri"),IF(AND(AQ106=2,AS106=2),"Rr",""))</f>
        <v/>
      </c>
      <c r="AY109" s="101" t="str">
        <f>IF(AND(T106=3,V106=2),IF(AND(AQ106=3,AS106=2),"RiRr","Ri"),IF(AND(AQ106=3,AS106=2),"Rr",""))</f>
        <v/>
      </c>
      <c r="AZ109" s="102" t="str">
        <f>IF(AND(T106=4,V106=2),IF(AND(AQ106=4,AS106=2),"RiRr","Ri"),IF(AND(AQ106=4,AS106=2),"Rr",""))</f>
        <v/>
      </c>
      <c r="BA109" s="103" t="str">
        <f>IF(AND(T106=5,V106=2),IF(AND(AQ106=5,AS106=2),"RiRr","Ri"),IF(AND(AQ106=5,AS106=2),"Rr",""))</f>
        <v/>
      </c>
      <c r="BB109" s="105"/>
    </row>
    <row r="110" spans="1:54" x14ac:dyDescent="0.2">
      <c r="A110" s="287"/>
      <c r="B110" s="290"/>
      <c r="C110" s="298"/>
      <c r="D110" s="301"/>
      <c r="E110" s="301"/>
      <c r="F110" s="301"/>
      <c r="G110" s="301"/>
      <c r="H110" s="350"/>
      <c r="I110" s="304"/>
      <c r="J110" s="307"/>
      <c r="K110" s="307"/>
      <c r="L110" s="353"/>
      <c r="M110" s="263"/>
      <c r="N110" s="263"/>
      <c r="O110" s="293"/>
      <c r="P110" s="310"/>
      <c r="Q110" s="266"/>
      <c r="R110" s="260"/>
      <c r="S110" s="251"/>
      <c r="T110" s="254"/>
      <c r="U110" s="248"/>
      <c r="V110" s="254"/>
      <c r="W110" s="254"/>
      <c r="X110" s="254"/>
      <c r="Y110" s="276"/>
      <c r="Z110" s="91"/>
      <c r="AA110" s="92"/>
      <c r="AB110" s="92"/>
      <c r="AC110" s="92"/>
      <c r="AD110" s="93"/>
      <c r="AE110" s="94">
        <f t="shared" si="15"/>
        <v>0</v>
      </c>
      <c r="AF110" s="93"/>
      <c r="AG110" s="93"/>
      <c r="AH110" s="93"/>
      <c r="AI110" s="93"/>
      <c r="AJ110" s="93"/>
      <c r="AK110" s="93"/>
      <c r="AL110" s="94">
        <f>IFERROR(VLOOKUP(AF110,Criterios!$M$3:$N$6,2,FALSE),0) + IFERROR(VLOOKUP(AG110,Criterios!$O$3:$P$6,2,FALSE),0) + IFERROR(VLOOKUP(AH110,Criterios!$Q$3:$R$7,2,FALSE),0) + IFERROR(VLOOKUP(AI110,Criterios!$S$3:$T$6,2,FALSE),0) + IFERROR(VLOOKUP(AJ110,Criterios!$U$3:$V$5,2,FALSE),0) + IFERROR(VLOOKUP(AK110,Criterios!$W$3:$X$8,2,FALSE),0)</f>
        <v>0</v>
      </c>
      <c r="AM110" s="96" t="str">
        <f>IF(AND(AL110&gt;=Criterios!$AB$8,AL110&lt;Criterios!$AA$8),"Pobre",IF(AND(AL110&gt;=Criterios!$AB$7,AL110&lt;Criterios!$AA$7),"Insatisfactorio",IF(AND(AL110&gt;=Criterios!$AB$6,AL110&lt;Criterios!$AA$6),"Regular",IF(AND(AL110&gt;=Criterios!$AB$5,AL110&lt;Criterios!$AA$5),"Bueno",IF(AND(AL110&gt;=Criterios!$AB$4,AL110&lt;=Criterios!$AA$4),"Excelente",MID(Criterios!$Y$3,1,1))))))</f>
        <v/>
      </c>
      <c r="AN110" s="278"/>
      <c r="AO110" s="280"/>
      <c r="AP110" s="282"/>
      <c r="AQ110" s="273"/>
      <c r="AR110" s="273"/>
      <c r="AS110" s="273"/>
      <c r="AT110" s="273"/>
      <c r="AU110" s="284"/>
      <c r="AV110" s="88" t="s">
        <v>752</v>
      </c>
      <c r="AW110" s="106" t="str">
        <f>IF(AND(T106=1,V106=1),IF(AND(AQ106=1,AS106=1),"RiRr","Ri"),IF(AND(AQ106=1,AS106=1),"Rr",""))</f>
        <v/>
      </c>
      <c r="AX110" s="106" t="str">
        <f>IF(AND(T106=2,V106=1),IF(AND(AQ106=2,AS106=1),"RiRr","Ri"),IF(AND(AQ106=2,AS106=1),"Rr",""))</f>
        <v/>
      </c>
      <c r="AY110" s="101" t="str">
        <f>IF(AND(T106=3,V106=1),IF(AND(AQ106=3,AS106=1),"RiRr","Ri"),IF(AND(AQ106=3,AS106=1),"Rr",""))</f>
        <v/>
      </c>
      <c r="AZ110" s="102" t="str">
        <f>IF(AND(T106=4,V106=1),IF(AND(AQ106=4,AS106=1),"RiRr","Ri"),IF(AND(AQ106=4,AS106=1),"Rr",""))</f>
        <v/>
      </c>
      <c r="BA110" s="102" t="str">
        <f>IF(AND(T106=5,V106=1),IF(AND(AQ106=5,AS106=1),"RiRr","Ri"),IF(AND(AQ106=5,AS106=1),"Rr",""))</f>
        <v/>
      </c>
      <c r="BB110" s="105"/>
    </row>
    <row r="111" spans="1:54" ht="15.75" customHeight="1" thickBot="1" x14ac:dyDescent="0.25">
      <c r="A111" s="288"/>
      <c r="B111" s="291"/>
      <c r="C111" s="299"/>
      <c r="D111" s="302"/>
      <c r="E111" s="302"/>
      <c r="F111" s="302"/>
      <c r="G111" s="302"/>
      <c r="H111" s="351"/>
      <c r="I111" s="305"/>
      <c r="J111" s="308"/>
      <c r="K111" s="308"/>
      <c r="L111" s="354"/>
      <c r="M111" s="264"/>
      <c r="N111" s="264"/>
      <c r="O111" s="294"/>
      <c r="P111" s="311"/>
      <c r="Q111" s="267"/>
      <c r="R111" s="261"/>
      <c r="S111" s="252"/>
      <c r="T111" s="255"/>
      <c r="U111" s="249"/>
      <c r="V111" s="255"/>
      <c r="W111" s="255"/>
      <c r="X111" s="255"/>
      <c r="Y111" s="277"/>
      <c r="Z111" s="108"/>
      <c r="AA111" s="109"/>
      <c r="AB111" s="109"/>
      <c r="AC111" s="109"/>
      <c r="AD111" s="110"/>
      <c r="AE111" s="111">
        <f t="shared" si="15"/>
        <v>0</v>
      </c>
      <c r="AF111" s="110"/>
      <c r="AG111" s="110"/>
      <c r="AH111" s="110"/>
      <c r="AI111" s="110"/>
      <c r="AJ111" s="110"/>
      <c r="AK111" s="110"/>
      <c r="AL111" s="111">
        <f>IFERROR(VLOOKUP(AF111,Criterios!$M$3:$N$6,2,FALSE),0) + IFERROR(VLOOKUP(AG111,Criterios!$O$3:$P$6,2,FALSE),0) + IFERROR(VLOOKUP(AH111,Criterios!$Q$3:$R$7,2,FALSE),0) + IFERROR(VLOOKUP(AI111,Criterios!$S$3:$T$6,2,FALSE),0) + IFERROR(VLOOKUP(AJ111,Criterios!$U$3:$V$5,2,FALSE),0) + IFERROR(VLOOKUP(AK111,Criterios!$W$3:$X$8,2,FALSE),0)</f>
        <v>0</v>
      </c>
      <c r="AM111" s="112" t="str">
        <f>IF(AND(AL111&gt;=Criterios!$AB$8,AL111&lt;Criterios!$AA$8),"Pobre",IF(AND(AL111&gt;=Criterios!$AB$7,AL111&lt;Criterios!$AA$7),"Insatisfactorio",IF(AND(AL111&gt;=Criterios!$AB$6,AL111&lt;Criterios!$AA$6),"Regular",IF(AND(AL111&gt;=Criterios!$AB$5,AL111&lt;Criterios!$AA$5),"Bueno",IF(AND(AL111&gt;=Criterios!$AB$4,AL111&lt;=Criterios!$AA$4),"Excelente",MID(Criterios!$Y$3,1,1))))))</f>
        <v/>
      </c>
      <c r="AN111" s="279"/>
      <c r="AO111" s="281"/>
      <c r="AP111" s="283"/>
      <c r="AQ111" s="274"/>
      <c r="AR111" s="274"/>
      <c r="AS111" s="274"/>
      <c r="AT111" s="274"/>
      <c r="AU111" s="285"/>
      <c r="AW111" s="88" t="s">
        <v>123</v>
      </c>
      <c r="AX111" s="88" t="s">
        <v>124</v>
      </c>
      <c r="AY111" s="88" t="s">
        <v>125</v>
      </c>
      <c r="AZ111" s="88" t="s">
        <v>126</v>
      </c>
      <c r="BA111" s="88" t="s">
        <v>127</v>
      </c>
      <c r="BB111" s="113"/>
    </row>
    <row r="112" spans="1:54" ht="16.5" customHeight="1" thickTop="1" x14ac:dyDescent="0.2">
      <c r="A112" s="286" t="s">
        <v>722</v>
      </c>
      <c r="B112" s="322" t="s">
        <v>723</v>
      </c>
      <c r="C112" s="297" t="s">
        <v>301</v>
      </c>
      <c r="D112" s="300" t="s">
        <v>81</v>
      </c>
      <c r="E112" s="300" t="s">
        <v>179</v>
      </c>
      <c r="F112" s="300" t="s">
        <v>194</v>
      </c>
      <c r="G112" s="300" t="s">
        <v>213</v>
      </c>
      <c r="H112" s="349" t="s">
        <v>593</v>
      </c>
      <c r="I112" s="303" t="s">
        <v>74</v>
      </c>
      <c r="J112" s="306" t="s">
        <v>73</v>
      </c>
      <c r="K112" s="306" t="s">
        <v>73</v>
      </c>
      <c r="L112" s="352" t="s">
        <v>74</v>
      </c>
      <c r="M112" s="262"/>
      <c r="N112" s="262"/>
      <c r="O112" s="292" t="s">
        <v>327</v>
      </c>
      <c r="P112" s="309" t="s">
        <v>719</v>
      </c>
      <c r="Q112" s="265" t="s">
        <v>724</v>
      </c>
      <c r="R112" s="259" t="s">
        <v>307</v>
      </c>
      <c r="S112" s="250" t="s">
        <v>47</v>
      </c>
      <c r="T112" s="253">
        <f>(IFERROR(VLOOKUP(S112,Criterios!$E$3:$F$8,2,FALSE),0))</f>
        <v>4</v>
      </c>
      <c r="U112" s="247" t="s">
        <v>753</v>
      </c>
      <c r="V112" s="253">
        <f>(IFERROR(VLOOKUP(U112,Criterios!$H$3:$I$8,2,FALSE),0))</f>
        <v>2</v>
      </c>
      <c r="W112" s="253">
        <f>(IFERROR(VLOOKUP(S112,Criterios!$E$3:$F$8,2,FALSE),0)) * (IFERROR(VLOOKUP(U112,Criterios!$H$3:$I$8,2,FALSE),0))</f>
        <v>8</v>
      </c>
      <c r="X112" s="253" t="str">
        <f>IFERROR(INDEX(Colorimetría!$D$4:$H$8,MATCH(V112,Colorimetría!$C$4:$C$8,0),MATCH(T112,Colorimetría!$D$3:$H$3,0)),0)</f>
        <v>Alto</v>
      </c>
      <c r="Y112" s="275" t="s">
        <v>743</v>
      </c>
      <c r="Z112" s="91"/>
      <c r="AA112" s="92"/>
      <c r="AB112" s="92"/>
      <c r="AC112" s="92"/>
      <c r="AD112" s="93"/>
      <c r="AE112" s="94">
        <f>IF(OR(AD112="Preventivo",AD112="Preventivo - Detectivo"),"Probabilidad",IF(OR(AD112="Detectivo - Correctivo",AD112="Correctivo"),"Impacto",0))</f>
        <v>0</v>
      </c>
      <c r="AF112" s="93"/>
      <c r="AG112" s="93"/>
      <c r="AH112" s="93"/>
      <c r="AI112" s="93"/>
      <c r="AJ112" s="93"/>
      <c r="AK112" s="93"/>
      <c r="AL112" s="95">
        <f>IFERROR(VLOOKUP(AF112,Criterios!$M$3:$N$6,2,FALSE),0) + IFERROR(VLOOKUP(AG112,Criterios!$O$3:$P$6,2,FALSE),0) + IFERROR(VLOOKUP(AH112,Criterios!$Q$3:$R$7,2,FALSE),0) + IFERROR(VLOOKUP(AI112,Criterios!$S$3:$T$6,2,FALSE),0) + IFERROR(VLOOKUP(AJ112,Criterios!$U$3:$V$5,2,FALSE),0) + IFERROR(VLOOKUP(AK112,Criterios!$W$3:$X$8,2,FALSE),0)</f>
        <v>0</v>
      </c>
      <c r="AM112" s="96" t="str">
        <f>IF(AND(AL112&gt;=Criterios!$AB$8,AL112&lt;Criterios!$AA$8),"Pobre",IF(AND(AL112&gt;=Criterios!$AB$7,AL112&lt;Criterios!$AA$7),"Insatisfactorio",IF(AND(AL112&gt;=Criterios!$AB$6,AL112&lt;Criterios!$AA$6),"Regular",IF(AND(AL112&gt;=Criterios!$AB$5,AL112&lt;Criterios!$AA$5),"Bueno",IF(AND(AL112&gt;=Criterios!$AB$4,AL112&lt;=Criterios!$AA$4),"Excelente",MID(Criterios!$Y$3,1,1))))))</f>
        <v/>
      </c>
      <c r="AN112" s="278">
        <f>(IFERROR(AVERAGEIFS(AL112:AL117,AE112:AE117,"Impacto"),0))/100</f>
        <v>0</v>
      </c>
      <c r="AO112" s="280">
        <f>(IFERROR(AVERAGEIFS(AL112:AL117,AE112:AE117,"Probabilidad"),0))/100</f>
        <v>0</v>
      </c>
      <c r="AP112" s="282" t="str">
        <f>IF(AN112=0,MID(S112,1,15),IF(T112 - AN112*T112&lt;1,VLOOKUP(1,Criterios!$D$4:$E$8,2,FALSE),IF(ROUND(T112 -( T112*AN112),0)=0,VLOOKUP(1,Criterios!$D$4:$E$8,2,FALSE),VLOOKUP(ROUND(T112 -( T112*AN112),0),Criterios!$D$4:$E$8,2,FALSE))))</f>
        <v>Mayor</v>
      </c>
      <c r="AQ112" s="273">
        <f>(IFERROR(VLOOKUP(AP112,Criterios!$E$3:$F$8,2,FALSE),0))</f>
        <v>4</v>
      </c>
      <c r="AR112" s="273" t="str">
        <f>IF(AO112=0,MID(U112,1,15),IF(V112 - AO112*V112&lt;1,VLOOKUP(1,Criterios!$G$4:$H$8,2,FALSE),IF(ROUND(V112 -(V112*AO112),0)=0,VLOOKUP(1,Criterios!$G$4:$H$8,2,FALSE),VLOOKUP(ROUND(V112 -( V112*AO112),0),Criterios!$G$4:$H$8,2,FALSE))))</f>
        <v>ImModerado</v>
      </c>
      <c r="AS112" s="273">
        <f>(IFERROR(VLOOKUP(AR112,Criterios!$H$3:$I$8,2,FALSE),0))</f>
        <v>2</v>
      </c>
      <c r="AT112" s="273">
        <f>(IFERROR(VLOOKUP(AP112,Criterios!$E$3:$F$8,2,FALSE),0)) * (IFERROR(VLOOKUP(AR112,Criterios!$H$3:$I$8,2,FALSE),0))</f>
        <v>8</v>
      </c>
      <c r="AU112" s="284" t="str">
        <f>IFERROR(INDEX(Colorimetría!$D$4:$H$8,MATCH(AS112,Colorimetría!$C$4:$C$8,0),MATCH(AQ112,Colorimetría!$D$3:$H$3,0)),0)</f>
        <v>Alto</v>
      </c>
      <c r="AV112" s="88" t="s">
        <v>169</v>
      </c>
      <c r="AW112" s="97" t="str">
        <f>IF(AND(T112=1,V112=5),IF(AND(AQ112=1,AS112=5),"RiRr","Ri"),IF(AND(AQ112=1,AS112=5),"Rr",""))</f>
        <v/>
      </c>
      <c r="AX112" s="97" t="str">
        <f>IF(AND(T112=2,V112=5),IF(AND(AQ112=2,AS112=5),"RiRr","Ri"),IF(AND(AQ112=2,AS112=5),"Rr",""))</f>
        <v/>
      </c>
      <c r="AY112" s="98" t="str">
        <f>IF(AND(T112=3,V112=5),IF(AND(AQ112=3,AS112=5),"RiRr","Ri"),IF(AND(AQ112=3,AS112=5),"Rr",""))</f>
        <v/>
      </c>
      <c r="AZ112" s="98" t="str">
        <f>IF(AND(T112=4,V112=5),IF(AND(AQ112=4,AS112=5),"RiRr","Ri"),IF(AND(AQ112=4,AS112=5),"Rr",""))</f>
        <v/>
      </c>
      <c r="BA112" s="98" t="str">
        <f>IF(AND(T112=5,V112=5),IF(AND(AQ112=5,AS112=5),"RiRr","Ri"),IF(AND(AQ112=5,AS112=5),"Rr",""))</f>
        <v/>
      </c>
      <c r="BB112" s="100"/>
    </row>
    <row r="113" spans="1:54" x14ac:dyDescent="0.2">
      <c r="A113" s="287"/>
      <c r="B113" s="290"/>
      <c r="C113" s="298"/>
      <c r="D113" s="301"/>
      <c r="E113" s="301"/>
      <c r="F113" s="301"/>
      <c r="G113" s="301"/>
      <c r="H113" s="350"/>
      <c r="I113" s="304"/>
      <c r="J113" s="307"/>
      <c r="K113" s="307"/>
      <c r="L113" s="353"/>
      <c r="M113" s="263"/>
      <c r="N113" s="263"/>
      <c r="O113" s="293"/>
      <c r="P113" s="310"/>
      <c r="Q113" s="266"/>
      <c r="R113" s="260"/>
      <c r="S113" s="251"/>
      <c r="T113" s="254"/>
      <c r="U113" s="248"/>
      <c r="V113" s="254"/>
      <c r="W113" s="254"/>
      <c r="X113" s="254"/>
      <c r="Y113" s="276"/>
      <c r="Z113" s="91"/>
      <c r="AA113" s="92"/>
      <c r="AB113" s="92"/>
      <c r="AC113" s="92"/>
      <c r="AD113" s="93"/>
      <c r="AE113" s="94">
        <f t="shared" ref="AE113:AE117" si="16">IF(OR(AD113="Preventivo",AD113="Preventivo - Detectivo"),"Probabilidad",IF(OR(AD113="Detectivo - Correctivo",AD113="Correctivo"),"Impacto",0))</f>
        <v>0</v>
      </c>
      <c r="AF113" s="93"/>
      <c r="AG113" s="93"/>
      <c r="AH113" s="93"/>
      <c r="AI113" s="93"/>
      <c r="AJ113" s="93"/>
      <c r="AK113" s="93"/>
      <c r="AL113" s="95">
        <f>IFERROR(VLOOKUP(AF113,Criterios!$M$3:$N$6,2,FALSE),0) + IFERROR(VLOOKUP(AG113,Criterios!$O$3:$P$6,2,FALSE),0) + IFERROR(VLOOKUP(AH113,Criterios!$Q$3:$R$7,2,FALSE),0) + IFERROR(VLOOKUP(AI113,Criterios!$S$3:$T$6,2,FALSE),0) + IFERROR(VLOOKUP(AJ113,Criterios!$U$3:$V$5,2,FALSE),0) + IFERROR(VLOOKUP(AK113,Criterios!$W$3:$X$8,2,FALSE),0)</f>
        <v>0</v>
      </c>
      <c r="AM113" s="96" t="str">
        <f>IF(AND(AL113&gt;=Criterios!$AB$8,AL113&lt;Criterios!$AA$8),"Pobre",IF(AND(AL113&gt;=Criterios!$AB$7,AL113&lt;Criterios!$AA$7),"Insatisfactorio",IF(AND(AL113&gt;=Criterios!$AB$6,AL113&lt;Criterios!$AA$6),"Regular",IF(AND(AL113&gt;=Criterios!$AB$5,AL113&lt;Criterios!$AA$5),"Bueno",IF(AND(AL113&gt;=Criterios!$AB$4,AL113&lt;=Criterios!$AA$4),"Excelente",MID(Criterios!$Y$3,1,1))))))</f>
        <v/>
      </c>
      <c r="AN113" s="278"/>
      <c r="AO113" s="280"/>
      <c r="AP113" s="282"/>
      <c r="AQ113" s="273"/>
      <c r="AR113" s="273"/>
      <c r="AS113" s="273"/>
      <c r="AT113" s="273"/>
      <c r="AU113" s="284"/>
      <c r="AV113" s="88" t="s">
        <v>122</v>
      </c>
      <c r="AW113" s="101" t="str">
        <f>IF(AND(T112=1,V112=4),IF(AND(AQ112=1,AS112=4),"RiRr","Ri"),IF(AND(AQ112=1,AS112=4),"Rr",""))</f>
        <v/>
      </c>
      <c r="AX113" s="102" t="str">
        <f>IF(AND(T112=2,V112=4),IF(AND(AQ112=2,AS112=4),"RiRr","Ri"),IF(AND(AQ112=2,AS112=4),"Rr",""))</f>
        <v/>
      </c>
      <c r="AY113" s="102" t="str">
        <f>IF(AND(T112=3,V112=4),IF(AND(AQ112=3,AS112=4),"RiRr","Ri"),IF(AND(AQ112=3,AS112=4),"Rr",""))</f>
        <v/>
      </c>
      <c r="AZ113" s="103" t="str">
        <f>IF(AND(T112=4,V112=4),IF(AND(AQ112=4,AS112=4),"RiRr","Ri"),IF(AND(AQ112=4,AS112=4),"Rr",""))</f>
        <v/>
      </c>
      <c r="BA113" s="103" t="str">
        <f>IF(AND(T112=5,V112=4),IF(AND(AQ112=5,AS112=4),"RiRr","Ri"),IF(AND(AQ112=5,AS112=4),"Rr",""))</f>
        <v/>
      </c>
      <c r="BB113" s="105"/>
    </row>
    <row r="114" spans="1:54" x14ac:dyDescent="0.2">
      <c r="A114" s="287"/>
      <c r="B114" s="290"/>
      <c r="C114" s="298"/>
      <c r="D114" s="301"/>
      <c r="E114" s="301"/>
      <c r="F114" s="301"/>
      <c r="G114" s="301"/>
      <c r="H114" s="350"/>
      <c r="I114" s="304"/>
      <c r="J114" s="307"/>
      <c r="K114" s="307"/>
      <c r="L114" s="353"/>
      <c r="M114" s="263"/>
      <c r="N114" s="263"/>
      <c r="O114" s="293"/>
      <c r="P114" s="310"/>
      <c r="Q114" s="266"/>
      <c r="R114" s="260"/>
      <c r="S114" s="251"/>
      <c r="T114" s="254"/>
      <c r="U114" s="248"/>
      <c r="V114" s="254"/>
      <c r="W114" s="254"/>
      <c r="X114" s="254"/>
      <c r="Y114" s="276"/>
      <c r="Z114" s="91"/>
      <c r="AA114" s="92"/>
      <c r="AB114" s="92"/>
      <c r="AC114" s="92"/>
      <c r="AD114" s="93"/>
      <c r="AE114" s="94">
        <f t="shared" si="16"/>
        <v>0</v>
      </c>
      <c r="AF114" s="93"/>
      <c r="AG114" s="93"/>
      <c r="AH114" s="93"/>
      <c r="AI114" s="93"/>
      <c r="AJ114" s="93"/>
      <c r="AK114" s="93"/>
      <c r="AL114" s="95">
        <f>IFERROR(VLOOKUP(AF114,Criterios!$M$3:$N$6,2,FALSE),0) + IFERROR(VLOOKUP(AG114,Criterios!$O$3:$P$6,2,FALSE),0) + IFERROR(VLOOKUP(AH114,Criterios!$Q$3:$R$7,2,FALSE),0) + IFERROR(VLOOKUP(AI114,Criterios!$S$3:$T$6,2,FALSE),0) + IFERROR(VLOOKUP(AJ114,Criterios!$U$3:$V$5,2,FALSE),0) + IFERROR(VLOOKUP(AK114,Criterios!$W$3:$X$8,2,FALSE),0)</f>
        <v>0</v>
      </c>
      <c r="AM114" s="96" t="str">
        <f>IF(AND(AL114&gt;=Criterios!$AB$8,AL114&lt;Criterios!$AA$8),"Pobre",IF(AND(AL114&gt;=Criterios!$AB$7,AL114&lt;Criterios!$AA$7),"Insatisfactorio",IF(AND(AL114&gt;=Criterios!$AB$6,AL114&lt;Criterios!$AA$6),"Regular",IF(AND(AL114&gt;=Criterios!$AB$5,AL114&lt;Criterios!$AA$5),"Bueno",IF(AND(AL114&gt;=Criterios!$AB$4,AL114&lt;=Criterios!$AA$4),"Excelente",MID(Criterios!$Y$3,1,1))))))</f>
        <v/>
      </c>
      <c r="AN114" s="278"/>
      <c r="AO114" s="280"/>
      <c r="AP114" s="282"/>
      <c r="AQ114" s="273"/>
      <c r="AR114" s="273"/>
      <c r="AS114" s="273"/>
      <c r="AT114" s="273"/>
      <c r="AU114" s="284"/>
      <c r="AV114" s="88" t="s">
        <v>125</v>
      </c>
      <c r="AW114" s="106" t="str">
        <f>IF(AND(T112=1,V112=3),IF(AND(AQ112=1,AS112=3),"RiRr","Ri"),IF(AND(AQ112=1,AS112=3),"Rr",""))</f>
        <v/>
      </c>
      <c r="AX114" s="101" t="str">
        <f>IF(AND(T112=2,V112=3),IF(AND(AQ112=2,AS112=3),"RiRr","Ri"),IF(AND(AQ112=2,AS112=3),"Rr",""))</f>
        <v/>
      </c>
      <c r="AY114" s="102" t="str">
        <f>IF(AND(T112=3,V112=3),IF(AND(AQ112=3,AS112=3),"RiRr","Ri"),IF(AND(AQ112=3,AS112=3),"Rr",""))</f>
        <v/>
      </c>
      <c r="AZ114" s="103" t="str">
        <f>IF(AND(T112=4,V112=3),IF(AND(AQ112=4,AS112=3),"RiRr","Ri"),IF(AND(AQ112=4,AS112=3),"Rr",""))</f>
        <v/>
      </c>
      <c r="BA114" s="103" t="str">
        <f>IF(AND(T112=5,V112=3),IF(AND(AQ112=5,AS112=3),"RiRr","Ri"),IF(AND(AQ112=5,AS112=3),"Rr",""))</f>
        <v/>
      </c>
      <c r="BB114" s="105"/>
    </row>
    <row r="115" spans="1:54" x14ac:dyDescent="0.2">
      <c r="A115" s="287"/>
      <c r="B115" s="290"/>
      <c r="C115" s="298"/>
      <c r="D115" s="301"/>
      <c r="E115" s="301"/>
      <c r="F115" s="301"/>
      <c r="G115" s="301"/>
      <c r="H115" s="350"/>
      <c r="I115" s="304"/>
      <c r="J115" s="307"/>
      <c r="K115" s="307"/>
      <c r="L115" s="353"/>
      <c r="M115" s="263"/>
      <c r="N115" s="263"/>
      <c r="O115" s="293"/>
      <c r="P115" s="310"/>
      <c r="Q115" s="266"/>
      <c r="R115" s="260"/>
      <c r="S115" s="251"/>
      <c r="T115" s="254"/>
      <c r="U115" s="248"/>
      <c r="V115" s="254"/>
      <c r="W115" s="254"/>
      <c r="X115" s="254"/>
      <c r="Y115" s="276"/>
      <c r="Z115" s="91"/>
      <c r="AA115" s="92"/>
      <c r="AB115" s="92"/>
      <c r="AC115" s="92"/>
      <c r="AD115" s="93"/>
      <c r="AE115" s="94">
        <f t="shared" si="16"/>
        <v>0</v>
      </c>
      <c r="AF115" s="93"/>
      <c r="AG115" s="93"/>
      <c r="AH115" s="93"/>
      <c r="AI115" s="93"/>
      <c r="AJ115" s="93"/>
      <c r="AK115" s="93"/>
      <c r="AL115" s="94">
        <f>IFERROR(VLOOKUP(AF115,Criterios!$M$3:$N$6,2,FALSE),0) + IFERROR(VLOOKUP(AG115,Criterios!$O$3:$P$6,2,FALSE),0) + IFERROR(VLOOKUP(AH115,Criterios!$Q$3:$R$7,2,FALSE),0) + IFERROR(VLOOKUP(AI115,Criterios!$S$3:$T$6,2,FALSE),0) + IFERROR(VLOOKUP(AJ115,Criterios!$U$3:$V$5,2,FALSE),0) + IFERROR(VLOOKUP(AK115,Criterios!$W$3:$X$8,2,FALSE),0)</f>
        <v>0</v>
      </c>
      <c r="AM115" s="96" t="str">
        <f>IF(AND(AL115&gt;=Criterios!$AB$8,AL115&lt;Criterios!$AA$8),"Pobre",IF(AND(AL115&gt;=Criterios!$AB$7,AL115&lt;Criterios!$AA$7),"Insatisfactorio",IF(AND(AL115&gt;=Criterios!$AB$6,AL115&lt;Criterios!$AA$6),"Regular",IF(AND(AL115&gt;=Criterios!$AB$5,AL115&lt;Criterios!$AA$5),"Bueno",IF(AND(AL115&gt;=Criterios!$AB$4,AL115&lt;=Criterios!$AA$4),"Excelente",MID(Criterios!$Y$3,1,1))))))</f>
        <v/>
      </c>
      <c r="AN115" s="278"/>
      <c r="AO115" s="280"/>
      <c r="AP115" s="282"/>
      <c r="AQ115" s="273"/>
      <c r="AR115" s="273"/>
      <c r="AS115" s="273"/>
      <c r="AT115" s="273"/>
      <c r="AU115" s="284"/>
      <c r="AV115" s="88" t="s">
        <v>170</v>
      </c>
      <c r="AW115" s="106" t="str">
        <f>IF(AND(T112=1,V112=2),IF(AND(AQ112=1,AS112=2),"RiRr","Ri"),IF(AND(AQ112=1,AS112=2),"Rr",""))</f>
        <v/>
      </c>
      <c r="AX115" s="106" t="str">
        <f>IF(AND(T112=2,V112=2),IF(AND(AQ112=2,AS112=2),"RiRr","Ri"),IF(AND(AQ112=2,AS112=2),"Rr",""))</f>
        <v/>
      </c>
      <c r="AY115" s="101" t="str">
        <f>IF(AND(T112=3,V112=2),IF(AND(AQ112=3,AS112=2),"RiRr","Ri"),IF(AND(AQ112=3,AS112=2),"Rr",""))</f>
        <v/>
      </c>
      <c r="AZ115" s="102" t="str">
        <f>IF(AND(T112=4,V112=2),IF(AND(AQ112=4,AS112=2),"RiRr","Ri"),IF(AND(AQ112=4,AS112=2),"Rr",""))</f>
        <v>RiRr</v>
      </c>
      <c r="BA115" s="103" t="str">
        <f>IF(AND(T112=5,V112=2),IF(AND(AQ112=5,AS112=2),"RiRr","Ri"),IF(AND(AQ112=5,AS112=2),"Rr",""))</f>
        <v/>
      </c>
      <c r="BB115" s="105"/>
    </row>
    <row r="116" spans="1:54" x14ac:dyDescent="0.2">
      <c r="A116" s="287"/>
      <c r="B116" s="290"/>
      <c r="C116" s="298"/>
      <c r="D116" s="301"/>
      <c r="E116" s="301"/>
      <c r="F116" s="301"/>
      <c r="G116" s="301"/>
      <c r="H116" s="350"/>
      <c r="I116" s="304"/>
      <c r="J116" s="307"/>
      <c r="K116" s="307"/>
      <c r="L116" s="353"/>
      <c r="M116" s="263"/>
      <c r="N116" s="263"/>
      <c r="O116" s="293"/>
      <c r="P116" s="310"/>
      <c r="Q116" s="266"/>
      <c r="R116" s="260"/>
      <c r="S116" s="251"/>
      <c r="T116" s="254"/>
      <c r="U116" s="248"/>
      <c r="V116" s="254"/>
      <c r="W116" s="254"/>
      <c r="X116" s="254"/>
      <c r="Y116" s="276"/>
      <c r="Z116" s="91"/>
      <c r="AA116" s="92"/>
      <c r="AB116" s="92"/>
      <c r="AC116" s="92"/>
      <c r="AD116" s="93"/>
      <c r="AE116" s="94">
        <f t="shared" si="16"/>
        <v>0</v>
      </c>
      <c r="AF116" s="93"/>
      <c r="AG116" s="93"/>
      <c r="AH116" s="93"/>
      <c r="AI116" s="93"/>
      <c r="AJ116" s="93"/>
      <c r="AK116" s="93"/>
      <c r="AL116" s="94">
        <f>IFERROR(VLOOKUP(AF116,Criterios!$M$3:$N$6,2,FALSE),0) + IFERROR(VLOOKUP(AG116,Criterios!$O$3:$P$6,2,FALSE),0) + IFERROR(VLOOKUP(AH116,Criterios!$Q$3:$R$7,2,FALSE),0) + IFERROR(VLOOKUP(AI116,Criterios!$S$3:$T$6,2,FALSE),0) + IFERROR(VLOOKUP(AJ116,Criterios!$U$3:$V$5,2,FALSE),0) + IFERROR(VLOOKUP(AK116,Criterios!$W$3:$X$8,2,FALSE),0)</f>
        <v>0</v>
      </c>
      <c r="AM116" s="96" t="str">
        <f>IF(AND(AL116&gt;=Criterios!$AB$8,AL116&lt;Criterios!$AA$8),"Pobre",IF(AND(AL116&gt;=Criterios!$AB$7,AL116&lt;Criterios!$AA$7),"Insatisfactorio",IF(AND(AL116&gt;=Criterios!$AB$6,AL116&lt;Criterios!$AA$6),"Regular",IF(AND(AL116&gt;=Criterios!$AB$5,AL116&lt;Criterios!$AA$5),"Bueno",IF(AND(AL116&gt;=Criterios!$AB$4,AL116&lt;=Criterios!$AA$4),"Excelente",MID(Criterios!$Y$3,1,1))))))</f>
        <v/>
      </c>
      <c r="AN116" s="278"/>
      <c r="AO116" s="280"/>
      <c r="AP116" s="282"/>
      <c r="AQ116" s="273"/>
      <c r="AR116" s="273"/>
      <c r="AS116" s="273"/>
      <c r="AT116" s="273"/>
      <c r="AU116" s="284"/>
      <c r="AV116" s="88" t="s">
        <v>752</v>
      </c>
      <c r="AW116" s="106" t="str">
        <f>IF(AND(T112=1,V112=1),IF(AND(AQ112=1,AS112=1),"RiRr","Ri"),IF(AND(AQ112=1,AS112=1),"Rr",""))</f>
        <v/>
      </c>
      <c r="AX116" s="106" t="str">
        <f>IF(AND(T112=2,V112=1),IF(AND(AQ112=2,AS112=1),"RiRr","Ri"),IF(AND(AQ112=2,AS112=1),"Rr",""))</f>
        <v/>
      </c>
      <c r="AY116" s="101" t="str">
        <f>IF(AND(T112=3,V112=1),IF(AND(AQ112=3,AS112=1),"RiRr","Ri"),IF(AND(AQ112=3,AS112=1),"Rr",""))</f>
        <v/>
      </c>
      <c r="AZ116" s="102" t="str">
        <f>IF(AND(T112=4,V112=1),IF(AND(AQ112=4,AS112=1),"RiRr","Ri"),IF(AND(AQ112=4,AS112=1),"Rr",""))</f>
        <v/>
      </c>
      <c r="BA116" s="102" t="str">
        <f>IF(AND(T112=5,V112=1),IF(AND(AQ112=5,AS112=1),"RiRr","Ri"),IF(AND(AQ112=5,AS112=1),"Rr",""))</f>
        <v/>
      </c>
      <c r="BB116" s="105"/>
    </row>
    <row r="117" spans="1:54" ht="15.75" customHeight="1" thickBot="1" x14ac:dyDescent="0.25">
      <c r="A117" s="288"/>
      <c r="B117" s="291"/>
      <c r="C117" s="299"/>
      <c r="D117" s="302"/>
      <c r="E117" s="302"/>
      <c r="F117" s="302"/>
      <c r="G117" s="302"/>
      <c r="H117" s="351"/>
      <c r="I117" s="305"/>
      <c r="J117" s="308"/>
      <c r="K117" s="308"/>
      <c r="L117" s="354"/>
      <c r="M117" s="264"/>
      <c r="N117" s="264"/>
      <c r="O117" s="294"/>
      <c r="P117" s="311"/>
      <c r="Q117" s="267"/>
      <c r="R117" s="261"/>
      <c r="S117" s="252"/>
      <c r="T117" s="255"/>
      <c r="U117" s="249"/>
      <c r="V117" s="255"/>
      <c r="W117" s="255"/>
      <c r="X117" s="255"/>
      <c r="Y117" s="277"/>
      <c r="Z117" s="108"/>
      <c r="AA117" s="109"/>
      <c r="AB117" s="109"/>
      <c r="AC117" s="109"/>
      <c r="AD117" s="110"/>
      <c r="AE117" s="111">
        <f t="shared" si="16"/>
        <v>0</v>
      </c>
      <c r="AF117" s="110"/>
      <c r="AG117" s="110"/>
      <c r="AH117" s="110"/>
      <c r="AI117" s="110"/>
      <c r="AJ117" s="110"/>
      <c r="AK117" s="110"/>
      <c r="AL117" s="111">
        <f>IFERROR(VLOOKUP(AF117,Criterios!$M$3:$N$6,2,FALSE),0) + IFERROR(VLOOKUP(AG117,Criterios!$O$3:$P$6,2,FALSE),0) + IFERROR(VLOOKUP(AH117,Criterios!$Q$3:$R$7,2,FALSE),0) + IFERROR(VLOOKUP(AI117,Criterios!$S$3:$T$6,2,FALSE),0) + IFERROR(VLOOKUP(AJ117,Criterios!$U$3:$V$5,2,FALSE),0) + IFERROR(VLOOKUP(AK117,Criterios!$W$3:$X$8,2,FALSE),0)</f>
        <v>0</v>
      </c>
      <c r="AM117" s="112" t="str">
        <f>IF(AND(AL117&gt;=Criterios!$AB$8,AL117&lt;Criterios!$AA$8),"Pobre",IF(AND(AL117&gt;=Criterios!$AB$7,AL117&lt;Criterios!$AA$7),"Insatisfactorio",IF(AND(AL117&gt;=Criterios!$AB$6,AL117&lt;Criterios!$AA$6),"Regular",IF(AND(AL117&gt;=Criterios!$AB$5,AL117&lt;Criterios!$AA$5),"Bueno",IF(AND(AL117&gt;=Criterios!$AB$4,AL117&lt;=Criterios!$AA$4),"Excelente",MID(Criterios!$Y$3,1,1))))))</f>
        <v/>
      </c>
      <c r="AN117" s="279"/>
      <c r="AO117" s="281"/>
      <c r="AP117" s="283"/>
      <c r="AQ117" s="274"/>
      <c r="AR117" s="274"/>
      <c r="AS117" s="274"/>
      <c r="AT117" s="274"/>
      <c r="AU117" s="285"/>
      <c r="AW117" s="88" t="s">
        <v>123</v>
      </c>
      <c r="AX117" s="88" t="s">
        <v>124</v>
      </c>
      <c r="AY117" s="88" t="s">
        <v>125</v>
      </c>
      <c r="AZ117" s="88" t="s">
        <v>126</v>
      </c>
      <c r="BA117" s="88" t="s">
        <v>127</v>
      </c>
      <c r="BB117" s="113"/>
    </row>
    <row r="118" spans="1:54" ht="16.5" customHeight="1" thickTop="1" x14ac:dyDescent="0.2">
      <c r="A118" s="286" t="s">
        <v>684</v>
      </c>
      <c r="B118" s="322" t="s">
        <v>685</v>
      </c>
      <c r="C118" s="297" t="s">
        <v>301</v>
      </c>
      <c r="D118" s="300" t="s">
        <v>81</v>
      </c>
      <c r="E118" s="300" t="s">
        <v>179</v>
      </c>
      <c r="F118" s="300" t="s">
        <v>194</v>
      </c>
      <c r="G118" s="300" t="s">
        <v>213</v>
      </c>
      <c r="H118" s="349" t="s">
        <v>593</v>
      </c>
      <c r="I118" s="303" t="s">
        <v>74</v>
      </c>
      <c r="J118" s="306" t="s">
        <v>73</v>
      </c>
      <c r="K118" s="306" t="s">
        <v>73</v>
      </c>
      <c r="L118" s="352" t="s">
        <v>74</v>
      </c>
      <c r="M118" s="262"/>
      <c r="N118" s="262"/>
      <c r="O118" s="292" t="s">
        <v>328</v>
      </c>
      <c r="P118" s="309" t="s">
        <v>720</v>
      </c>
      <c r="Q118" s="265" t="s">
        <v>724</v>
      </c>
      <c r="R118" s="259" t="s">
        <v>307</v>
      </c>
      <c r="S118" s="250" t="s">
        <v>47</v>
      </c>
      <c r="T118" s="253">
        <f>(IFERROR(VLOOKUP(S118,Criterios!$E$3:$F$8,2,FALSE),0))</f>
        <v>4</v>
      </c>
      <c r="U118" s="247" t="s">
        <v>753</v>
      </c>
      <c r="V118" s="253">
        <f>(IFERROR(VLOOKUP(U118,Criterios!$H$3:$I$8,2,FALSE),0))</f>
        <v>2</v>
      </c>
      <c r="W118" s="253">
        <f>(IFERROR(VLOOKUP(S118,Criterios!$E$3:$F$8,2,FALSE),0)) * (IFERROR(VLOOKUP(U118,Criterios!$H$3:$I$8,2,FALSE),0))</f>
        <v>8</v>
      </c>
      <c r="X118" s="253" t="str">
        <f>IFERROR(INDEX(Colorimetría!$D$4:$H$8,MATCH(V118,Colorimetría!$C$4:$C$8,0),MATCH(T118,Colorimetría!$D$3:$H$3,0)),0)</f>
        <v>Alto</v>
      </c>
      <c r="Y118" s="275" t="s">
        <v>743</v>
      </c>
      <c r="Z118" s="91"/>
      <c r="AA118" s="92"/>
      <c r="AB118" s="92"/>
      <c r="AC118" s="92"/>
      <c r="AD118" s="93"/>
      <c r="AE118" s="94">
        <f>IF(OR(AD118="Preventivo",AD118="Preventivo - Detectivo"),"Probabilidad",IF(OR(AD118="Detectivo - Correctivo",AD118="Correctivo"),"Impacto",0))</f>
        <v>0</v>
      </c>
      <c r="AF118" s="93"/>
      <c r="AG118" s="93"/>
      <c r="AH118" s="93"/>
      <c r="AI118" s="93"/>
      <c r="AJ118" s="93"/>
      <c r="AK118" s="93"/>
      <c r="AL118" s="95">
        <f>IFERROR(VLOOKUP(AF118,Criterios!$M$3:$N$6,2,FALSE),0) + IFERROR(VLOOKUP(AG118,Criterios!$O$3:$P$6,2,FALSE),0) + IFERROR(VLOOKUP(AH118,Criterios!$Q$3:$R$7,2,FALSE),0) + IFERROR(VLOOKUP(AI118,Criterios!$S$3:$T$6,2,FALSE),0) + IFERROR(VLOOKUP(AJ118,Criterios!$U$3:$V$5,2,FALSE),0) + IFERROR(VLOOKUP(AK118,Criterios!$W$3:$X$8,2,FALSE),0)</f>
        <v>0</v>
      </c>
      <c r="AM118" s="96" t="str">
        <f>IF(AND(AL118&gt;=Criterios!$AB$8,AL118&lt;Criterios!$AA$8),"Pobre",IF(AND(AL118&gt;=Criterios!$AB$7,AL118&lt;Criterios!$AA$7),"Insatisfactorio",IF(AND(AL118&gt;=Criterios!$AB$6,AL118&lt;Criterios!$AA$6),"Regular",IF(AND(AL118&gt;=Criterios!$AB$5,AL118&lt;Criterios!$AA$5),"Bueno",IF(AND(AL118&gt;=Criterios!$AB$4,AL118&lt;=Criterios!$AA$4),"Excelente",MID(Criterios!$Y$3,1,1))))))</f>
        <v/>
      </c>
      <c r="AN118" s="278">
        <f>(IFERROR(AVERAGEIFS(AL118:AL123,AE118:AE123,"Impacto"),0))/100</f>
        <v>0</v>
      </c>
      <c r="AO118" s="280">
        <f>(IFERROR(AVERAGEIFS(AL118:AL123,AE118:AE123,"Probabilidad"),0))/100</f>
        <v>0</v>
      </c>
      <c r="AP118" s="282" t="str">
        <f>IF(AN118=0,MID(S118,1,15),IF(T118 - AN118*T118&lt;1,VLOOKUP(1,Criterios!$D$4:$E$8,2,FALSE),IF(ROUND(T118 -( T118*AN118),0)=0,VLOOKUP(1,Criterios!$D$4:$E$8,2,FALSE),VLOOKUP(ROUND(T118 -( T118*AN118),0),Criterios!$D$4:$E$8,2,FALSE))))</f>
        <v>Mayor</v>
      </c>
      <c r="AQ118" s="273">
        <f>(IFERROR(VLOOKUP(AP118,Criterios!$E$3:$F$8,2,FALSE),0))</f>
        <v>4</v>
      </c>
      <c r="AR118" s="273" t="str">
        <f>IF(AO118=0,MID(U118,1,15),IF(V118 - AO118*V118&lt;1,VLOOKUP(1,Criterios!$G$4:$H$8,2,FALSE),IF(ROUND(V118 -(V118*AO118),0)=0,VLOOKUP(1,Criterios!$G$4:$H$8,2,FALSE),VLOOKUP(ROUND(V118 -( V118*AO118),0),Criterios!$G$4:$H$8,2,FALSE))))</f>
        <v>ImModerado</v>
      </c>
      <c r="AS118" s="273">
        <f>(IFERROR(VLOOKUP(AR118,Criterios!$H$3:$I$8,2,FALSE),0))</f>
        <v>2</v>
      </c>
      <c r="AT118" s="273">
        <f>(IFERROR(VLOOKUP(AP118,Criterios!$E$3:$F$8,2,FALSE),0)) * (IFERROR(VLOOKUP(AR118,Criterios!$H$3:$I$8,2,FALSE),0))</f>
        <v>8</v>
      </c>
      <c r="AU118" s="284" t="str">
        <f>IFERROR(INDEX(Colorimetría!$D$4:$H$8,MATCH(AS118,Colorimetría!$C$4:$C$8,0),MATCH(AQ118,Colorimetría!$D$3:$H$3,0)),0)</f>
        <v>Alto</v>
      </c>
      <c r="AV118" s="88" t="s">
        <v>169</v>
      </c>
      <c r="AW118" s="97" t="str">
        <f>IF(AND(T118=1,V118=5),IF(AND(AQ118=1,AS118=5),"RiRr","Ri"),IF(AND(AQ118=1,AS118=5),"Rr",""))</f>
        <v/>
      </c>
      <c r="AX118" s="97" t="str">
        <f>IF(AND(T118=2,V118=5),IF(AND(AQ118=2,AS118=5),"RiRr","Ri"),IF(AND(AQ118=2,AS118=5),"Rr",""))</f>
        <v/>
      </c>
      <c r="AY118" s="98" t="str">
        <f>IF(AND(T118=3,V118=5),IF(AND(AQ118=3,AS118=5),"RiRr","Ri"),IF(AND(AQ118=3,AS118=5),"Rr",""))</f>
        <v/>
      </c>
      <c r="AZ118" s="98" t="str">
        <f>IF(AND(T118=4,V118=5),IF(AND(AQ118=4,AS118=5),"RiRr","Ri"),IF(AND(AQ118=4,AS118=5),"Rr",""))</f>
        <v/>
      </c>
      <c r="BA118" s="98" t="str">
        <f>IF(AND(T118=5,V118=5),IF(AND(AQ118=5,AS118=5),"RiRr","Ri"),IF(AND(AQ118=5,AS118=5),"Rr",""))</f>
        <v/>
      </c>
      <c r="BB118" s="100"/>
    </row>
    <row r="119" spans="1:54" x14ac:dyDescent="0.2">
      <c r="A119" s="287"/>
      <c r="B119" s="290"/>
      <c r="C119" s="298"/>
      <c r="D119" s="301"/>
      <c r="E119" s="301"/>
      <c r="F119" s="301"/>
      <c r="G119" s="301"/>
      <c r="H119" s="350"/>
      <c r="I119" s="304"/>
      <c r="J119" s="307"/>
      <c r="K119" s="307"/>
      <c r="L119" s="353"/>
      <c r="M119" s="263"/>
      <c r="N119" s="263"/>
      <c r="O119" s="293"/>
      <c r="P119" s="310"/>
      <c r="Q119" s="266"/>
      <c r="R119" s="260"/>
      <c r="S119" s="251"/>
      <c r="T119" s="254"/>
      <c r="U119" s="248"/>
      <c r="V119" s="254"/>
      <c r="W119" s="254"/>
      <c r="X119" s="254"/>
      <c r="Y119" s="276"/>
      <c r="Z119" s="91"/>
      <c r="AA119" s="92"/>
      <c r="AB119" s="92"/>
      <c r="AC119" s="92"/>
      <c r="AD119" s="93"/>
      <c r="AE119" s="94">
        <f t="shared" ref="AE119:AE123" si="17">IF(OR(AD119="Preventivo",AD119="Preventivo - Detectivo"),"Probabilidad",IF(OR(AD119="Detectivo - Correctivo",AD119="Correctivo"),"Impacto",0))</f>
        <v>0</v>
      </c>
      <c r="AF119" s="93"/>
      <c r="AG119" s="93"/>
      <c r="AH119" s="93"/>
      <c r="AI119" s="93"/>
      <c r="AJ119" s="93"/>
      <c r="AK119" s="93"/>
      <c r="AL119" s="95">
        <f>IFERROR(VLOOKUP(AF119,Criterios!$M$3:$N$6,2,FALSE),0) + IFERROR(VLOOKUP(AG119,Criterios!$O$3:$P$6,2,FALSE),0) + IFERROR(VLOOKUP(AH119,Criterios!$Q$3:$R$7,2,FALSE),0) + IFERROR(VLOOKUP(AI119,Criterios!$S$3:$T$6,2,FALSE),0) + IFERROR(VLOOKUP(AJ119,Criterios!$U$3:$V$5,2,FALSE),0) + IFERROR(VLOOKUP(AK119,Criterios!$W$3:$X$8,2,FALSE),0)</f>
        <v>0</v>
      </c>
      <c r="AM119" s="96" t="str">
        <f>IF(AND(AL119&gt;=Criterios!$AB$8,AL119&lt;Criterios!$AA$8),"Pobre",IF(AND(AL119&gt;=Criterios!$AB$7,AL119&lt;Criterios!$AA$7),"Insatisfactorio",IF(AND(AL119&gt;=Criterios!$AB$6,AL119&lt;Criterios!$AA$6),"Regular",IF(AND(AL119&gt;=Criterios!$AB$5,AL119&lt;Criterios!$AA$5),"Bueno",IF(AND(AL119&gt;=Criterios!$AB$4,AL119&lt;=Criterios!$AA$4),"Excelente",MID(Criterios!$Y$3,1,1))))))</f>
        <v/>
      </c>
      <c r="AN119" s="278"/>
      <c r="AO119" s="280"/>
      <c r="AP119" s="282"/>
      <c r="AQ119" s="273"/>
      <c r="AR119" s="273"/>
      <c r="AS119" s="273"/>
      <c r="AT119" s="273"/>
      <c r="AU119" s="284"/>
      <c r="AV119" s="88" t="s">
        <v>122</v>
      </c>
      <c r="AW119" s="101" t="str">
        <f>IF(AND(T118=1,V118=4),IF(AND(AQ118=1,AS118=4),"RiRr","Ri"),IF(AND(AQ118=1,AS118=4),"Rr",""))</f>
        <v/>
      </c>
      <c r="AX119" s="102" t="str">
        <f>IF(AND(T118=2,V118=4),IF(AND(AQ118=2,AS118=4),"RiRr","Ri"),IF(AND(AQ118=2,AS118=4),"Rr",""))</f>
        <v/>
      </c>
      <c r="AY119" s="102" t="str">
        <f>IF(AND(T118=3,V118=4),IF(AND(AQ118=3,AS118=4),"RiRr","Ri"),IF(AND(AQ118=3,AS118=4),"Rr",""))</f>
        <v/>
      </c>
      <c r="AZ119" s="103" t="str">
        <f>IF(AND(T118=4,V118=4),IF(AND(AQ118=4,AS118=4),"RiRr","Ri"),IF(AND(AQ118=4,AS118=4),"Rr",""))</f>
        <v/>
      </c>
      <c r="BA119" s="103" t="str">
        <f>IF(AND(T118=5,V118=4),IF(AND(AQ118=5,AS118=4),"RiRr","Ri"),IF(AND(AQ118=5,AS118=4),"Rr",""))</f>
        <v/>
      </c>
      <c r="BB119" s="105"/>
    </row>
    <row r="120" spans="1:54" x14ac:dyDescent="0.2">
      <c r="A120" s="287"/>
      <c r="B120" s="290"/>
      <c r="C120" s="298"/>
      <c r="D120" s="301"/>
      <c r="E120" s="301"/>
      <c r="F120" s="301"/>
      <c r="G120" s="301"/>
      <c r="H120" s="350"/>
      <c r="I120" s="304"/>
      <c r="J120" s="307"/>
      <c r="K120" s="307"/>
      <c r="L120" s="353"/>
      <c r="M120" s="263"/>
      <c r="N120" s="263"/>
      <c r="O120" s="293"/>
      <c r="P120" s="310"/>
      <c r="Q120" s="266"/>
      <c r="R120" s="260"/>
      <c r="S120" s="251"/>
      <c r="T120" s="254"/>
      <c r="U120" s="248"/>
      <c r="V120" s="254"/>
      <c r="W120" s="254"/>
      <c r="X120" s="254"/>
      <c r="Y120" s="276"/>
      <c r="Z120" s="91"/>
      <c r="AA120" s="92"/>
      <c r="AB120" s="92"/>
      <c r="AC120" s="92"/>
      <c r="AD120" s="93"/>
      <c r="AE120" s="94">
        <f t="shared" si="17"/>
        <v>0</v>
      </c>
      <c r="AF120" s="93"/>
      <c r="AG120" s="93"/>
      <c r="AH120" s="93"/>
      <c r="AI120" s="93"/>
      <c r="AJ120" s="93"/>
      <c r="AK120" s="93"/>
      <c r="AL120" s="95">
        <f>IFERROR(VLOOKUP(AF120,Criterios!$M$3:$N$6,2,FALSE),0) + IFERROR(VLOOKUP(AG120,Criterios!$O$3:$P$6,2,FALSE),0) + IFERROR(VLOOKUP(AH120,Criterios!$Q$3:$R$7,2,FALSE),0) + IFERROR(VLOOKUP(AI120,Criterios!$S$3:$T$6,2,FALSE),0) + IFERROR(VLOOKUP(AJ120,Criterios!$U$3:$V$5,2,FALSE),0) + IFERROR(VLOOKUP(AK120,Criterios!$W$3:$X$8,2,FALSE),0)</f>
        <v>0</v>
      </c>
      <c r="AM120" s="96" t="str">
        <f>IF(AND(AL120&gt;=Criterios!$AB$8,AL120&lt;Criterios!$AA$8),"Pobre",IF(AND(AL120&gt;=Criterios!$AB$7,AL120&lt;Criterios!$AA$7),"Insatisfactorio",IF(AND(AL120&gt;=Criterios!$AB$6,AL120&lt;Criterios!$AA$6),"Regular",IF(AND(AL120&gt;=Criterios!$AB$5,AL120&lt;Criterios!$AA$5),"Bueno",IF(AND(AL120&gt;=Criterios!$AB$4,AL120&lt;=Criterios!$AA$4),"Excelente",MID(Criterios!$Y$3,1,1))))))</f>
        <v/>
      </c>
      <c r="AN120" s="278"/>
      <c r="AO120" s="280"/>
      <c r="AP120" s="282"/>
      <c r="AQ120" s="273"/>
      <c r="AR120" s="273"/>
      <c r="AS120" s="273"/>
      <c r="AT120" s="273"/>
      <c r="AU120" s="284"/>
      <c r="AV120" s="88" t="s">
        <v>125</v>
      </c>
      <c r="AW120" s="106" t="str">
        <f>IF(AND(T118=1,V118=3),IF(AND(AQ118=1,AS118=3),"RiRr","Ri"),IF(AND(AQ118=1,AS118=3),"Rr",""))</f>
        <v/>
      </c>
      <c r="AX120" s="101" t="str">
        <f>IF(AND(T118=2,V118=3),IF(AND(AQ118=2,AS118=3),"RiRr","Ri"),IF(AND(AQ118=2,AS118=3),"Rr",""))</f>
        <v/>
      </c>
      <c r="AY120" s="102" t="str">
        <f>IF(AND(T118=3,V118=3),IF(AND(AQ118=3,AS118=3),"RiRr","Ri"),IF(AND(AQ118=3,AS118=3),"Rr",""))</f>
        <v/>
      </c>
      <c r="AZ120" s="103" t="str">
        <f>IF(AND(T118=4,V118=3),IF(AND(AQ118=4,AS118=3),"RiRr","Ri"),IF(AND(AQ118=4,AS118=3),"Rr",""))</f>
        <v/>
      </c>
      <c r="BA120" s="103" t="str">
        <f>IF(AND(T118=5,V118=3),IF(AND(AQ118=5,AS118=3),"RiRr","Ri"),IF(AND(AQ118=5,AS118=3),"Rr",""))</f>
        <v/>
      </c>
      <c r="BB120" s="105"/>
    </row>
    <row r="121" spans="1:54" x14ac:dyDescent="0.2">
      <c r="A121" s="287"/>
      <c r="B121" s="290"/>
      <c r="C121" s="298"/>
      <c r="D121" s="301"/>
      <c r="E121" s="301"/>
      <c r="F121" s="301"/>
      <c r="G121" s="301"/>
      <c r="H121" s="350"/>
      <c r="I121" s="304"/>
      <c r="J121" s="307"/>
      <c r="K121" s="307"/>
      <c r="L121" s="353"/>
      <c r="M121" s="263"/>
      <c r="N121" s="263"/>
      <c r="O121" s="293"/>
      <c r="P121" s="310"/>
      <c r="Q121" s="266"/>
      <c r="R121" s="260"/>
      <c r="S121" s="251"/>
      <c r="T121" s="254"/>
      <c r="U121" s="248"/>
      <c r="V121" s="254"/>
      <c r="W121" s="254"/>
      <c r="X121" s="254"/>
      <c r="Y121" s="276"/>
      <c r="Z121" s="91"/>
      <c r="AA121" s="92"/>
      <c r="AB121" s="92"/>
      <c r="AC121" s="92"/>
      <c r="AD121" s="93"/>
      <c r="AE121" s="94">
        <f t="shared" si="17"/>
        <v>0</v>
      </c>
      <c r="AF121" s="93"/>
      <c r="AG121" s="93"/>
      <c r="AH121" s="93"/>
      <c r="AI121" s="93"/>
      <c r="AJ121" s="93"/>
      <c r="AK121" s="93"/>
      <c r="AL121" s="94">
        <f>IFERROR(VLOOKUP(AF121,Criterios!$M$3:$N$6,2,FALSE),0) + IFERROR(VLOOKUP(AG121,Criterios!$O$3:$P$6,2,FALSE),0) + IFERROR(VLOOKUP(AH121,Criterios!$Q$3:$R$7,2,FALSE),0) + IFERROR(VLOOKUP(AI121,Criterios!$S$3:$T$6,2,FALSE),0) + IFERROR(VLOOKUP(AJ121,Criterios!$U$3:$V$5,2,FALSE),0) + IFERROR(VLOOKUP(AK121,Criterios!$W$3:$X$8,2,FALSE),0)</f>
        <v>0</v>
      </c>
      <c r="AM121" s="96" t="str">
        <f>IF(AND(AL121&gt;=Criterios!$AB$8,AL121&lt;Criterios!$AA$8),"Pobre",IF(AND(AL121&gt;=Criterios!$AB$7,AL121&lt;Criterios!$AA$7),"Insatisfactorio",IF(AND(AL121&gt;=Criterios!$AB$6,AL121&lt;Criterios!$AA$6),"Regular",IF(AND(AL121&gt;=Criterios!$AB$5,AL121&lt;Criterios!$AA$5),"Bueno",IF(AND(AL121&gt;=Criterios!$AB$4,AL121&lt;=Criterios!$AA$4),"Excelente",MID(Criterios!$Y$3,1,1))))))</f>
        <v/>
      </c>
      <c r="AN121" s="278"/>
      <c r="AO121" s="280"/>
      <c r="AP121" s="282"/>
      <c r="AQ121" s="273"/>
      <c r="AR121" s="273"/>
      <c r="AS121" s="273"/>
      <c r="AT121" s="273"/>
      <c r="AU121" s="284"/>
      <c r="AV121" s="88" t="s">
        <v>170</v>
      </c>
      <c r="AW121" s="106" t="str">
        <f>IF(AND(T118=1,V118=2),IF(AND(AQ118=1,AS118=2),"RiRr","Ri"),IF(AND(AQ118=1,AS118=2),"Rr",""))</f>
        <v/>
      </c>
      <c r="AX121" s="106" t="str">
        <f>IF(AND(T118=2,V118=2),IF(AND(AQ118=2,AS118=2),"RiRr","Ri"),IF(AND(AQ118=2,AS118=2),"Rr",""))</f>
        <v/>
      </c>
      <c r="AY121" s="101" t="str">
        <f>IF(AND(T118=3,V118=2),IF(AND(AQ118=3,AS118=2),"RiRr","Ri"),IF(AND(AQ118=3,AS118=2),"Rr",""))</f>
        <v/>
      </c>
      <c r="AZ121" s="102" t="str">
        <f>IF(AND(T118=4,V118=2),IF(AND(AQ118=4,AS118=2),"RiRr","Ri"),IF(AND(AQ118=4,AS118=2),"Rr",""))</f>
        <v>RiRr</v>
      </c>
      <c r="BA121" s="103" t="str">
        <f>IF(AND(T118=5,V118=2),IF(AND(AQ118=5,AS118=2),"RiRr","Ri"),IF(AND(AQ118=5,AS118=2),"Rr",""))</f>
        <v/>
      </c>
      <c r="BB121" s="105"/>
    </row>
    <row r="122" spans="1:54" x14ac:dyDescent="0.2">
      <c r="A122" s="287"/>
      <c r="B122" s="290"/>
      <c r="C122" s="298"/>
      <c r="D122" s="301"/>
      <c r="E122" s="301"/>
      <c r="F122" s="301"/>
      <c r="G122" s="301"/>
      <c r="H122" s="350"/>
      <c r="I122" s="304"/>
      <c r="J122" s="307"/>
      <c r="K122" s="307"/>
      <c r="L122" s="353"/>
      <c r="M122" s="263"/>
      <c r="N122" s="263"/>
      <c r="O122" s="293"/>
      <c r="P122" s="310"/>
      <c r="Q122" s="266"/>
      <c r="R122" s="260"/>
      <c r="S122" s="251"/>
      <c r="T122" s="254"/>
      <c r="U122" s="248"/>
      <c r="V122" s="254"/>
      <c r="W122" s="254"/>
      <c r="X122" s="254"/>
      <c r="Y122" s="276"/>
      <c r="Z122" s="91"/>
      <c r="AA122" s="92"/>
      <c r="AB122" s="92"/>
      <c r="AC122" s="92"/>
      <c r="AD122" s="93"/>
      <c r="AE122" s="94">
        <f t="shared" si="17"/>
        <v>0</v>
      </c>
      <c r="AF122" s="93"/>
      <c r="AG122" s="93"/>
      <c r="AH122" s="93"/>
      <c r="AI122" s="93"/>
      <c r="AJ122" s="93"/>
      <c r="AK122" s="93"/>
      <c r="AL122" s="94">
        <f>IFERROR(VLOOKUP(AF122,Criterios!$M$3:$N$6,2,FALSE),0) + IFERROR(VLOOKUP(AG122,Criterios!$O$3:$P$6,2,FALSE),0) + IFERROR(VLOOKUP(AH122,Criterios!$Q$3:$R$7,2,FALSE),0) + IFERROR(VLOOKUP(AI122,Criterios!$S$3:$T$6,2,FALSE),0) + IFERROR(VLOOKUP(AJ122,Criterios!$U$3:$V$5,2,FALSE),0) + IFERROR(VLOOKUP(AK122,Criterios!$W$3:$X$8,2,FALSE),0)</f>
        <v>0</v>
      </c>
      <c r="AM122" s="96" t="str">
        <f>IF(AND(AL122&gt;=Criterios!$AB$8,AL122&lt;Criterios!$AA$8),"Pobre",IF(AND(AL122&gt;=Criterios!$AB$7,AL122&lt;Criterios!$AA$7),"Insatisfactorio",IF(AND(AL122&gt;=Criterios!$AB$6,AL122&lt;Criterios!$AA$6),"Regular",IF(AND(AL122&gt;=Criterios!$AB$5,AL122&lt;Criterios!$AA$5),"Bueno",IF(AND(AL122&gt;=Criterios!$AB$4,AL122&lt;=Criterios!$AA$4),"Excelente",MID(Criterios!$Y$3,1,1))))))</f>
        <v/>
      </c>
      <c r="AN122" s="278"/>
      <c r="AO122" s="280"/>
      <c r="AP122" s="282"/>
      <c r="AQ122" s="273"/>
      <c r="AR122" s="273"/>
      <c r="AS122" s="273"/>
      <c r="AT122" s="273"/>
      <c r="AU122" s="284"/>
      <c r="AV122" s="88" t="s">
        <v>752</v>
      </c>
      <c r="AW122" s="106" t="str">
        <f>IF(AND(T118=1,V118=1),IF(AND(AQ118=1,AS118=1),"RiRr","Ri"),IF(AND(AQ118=1,AS118=1),"Rr",""))</f>
        <v/>
      </c>
      <c r="AX122" s="106" t="str">
        <f>IF(AND(T118=2,V118=1),IF(AND(AQ118=2,AS118=1),"RiRr","Ri"),IF(AND(AQ118=2,AS118=1),"Rr",""))</f>
        <v/>
      </c>
      <c r="AY122" s="101" t="str">
        <f>IF(AND(T118=3,V118=1),IF(AND(AQ118=3,AS118=1),"RiRr","Ri"),IF(AND(AQ118=3,AS118=1),"Rr",""))</f>
        <v/>
      </c>
      <c r="AZ122" s="102" t="str">
        <f>IF(AND(T118=4,V118=1),IF(AND(AQ118=4,AS118=1),"RiRr","Ri"),IF(AND(AQ118=4,AS118=1),"Rr",""))</f>
        <v/>
      </c>
      <c r="BA122" s="102" t="str">
        <f>IF(AND(T118=5,V118=1),IF(AND(AQ118=5,AS118=1),"RiRr","Ri"),IF(AND(AQ118=5,AS118=1),"Rr",""))</f>
        <v/>
      </c>
      <c r="BB122" s="105"/>
    </row>
    <row r="123" spans="1:54" ht="15.75" customHeight="1" thickBot="1" x14ac:dyDescent="0.25">
      <c r="A123" s="288"/>
      <c r="B123" s="291"/>
      <c r="C123" s="299"/>
      <c r="D123" s="302"/>
      <c r="E123" s="302"/>
      <c r="F123" s="302"/>
      <c r="G123" s="302"/>
      <c r="H123" s="351"/>
      <c r="I123" s="305"/>
      <c r="J123" s="308"/>
      <c r="K123" s="308"/>
      <c r="L123" s="354"/>
      <c r="M123" s="264"/>
      <c r="N123" s="264"/>
      <c r="O123" s="294"/>
      <c r="P123" s="311"/>
      <c r="Q123" s="267"/>
      <c r="R123" s="261"/>
      <c r="S123" s="252"/>
      <c r="T123" s="255"/>
      <c r="U123" s="249"/>
      <c r="V123" s="255"/>
      <c r="W123" s="255"/>
      <c r="X123" s="255"/>
      <c r="Y123" s="277"/>
      <c r="Z123" s="108"/>
      <c r="AA123" s="109"/>
      <c r="AB123" s="109"/>
      <c r="AC123" s="109"/>
      <c r="AD123" s="110"/>
      <c r="AE123" s="111">
        <f t="shared" si="17"/>
        <v>0</v>
      </c>
      <c r="AF123" s="110"/>
      <c r="AG123" s="110"/>
      <c r="AH123" s="110"/>
      <c r="AI123" s="110"/>
      <c r="AJ123" s="110"/>
      <c r="AK123" s="110"/>
      <c r="AL123" s="111">
        <f>IFERROR(VLOOKUP(AF123,Criterios!$M$3:$N$6,2,FALSE),0) + IFERROR(VLOOKUP(AG123,Criterios!$O$3:$P$6,2,FALSE),0) + IFERROR(VLOOKUP(AH123,Criterios!$Q$3:$R$7,2,FALSE),0) + IFERROR(VLOOKUP(AI123,Criterios!$S$3:$T$6,2,FALSE),0) + IFERROR(VLOOKUP(AJ123,Criterios!$U$3:$V$5,2,FALSE),0) + IFERROR(VLOOKUP(AK123,Criterios!$W$3:$X$8,2,FALSE),0)</f>
        <v>0</v>
      </c>
      <c r="AM123" s="112" t="str">
        <f>IF(AND(AL123&gt;=Criterios!$AB$8,AL123&lt;Criterios!$AA$8),"Pobre",IF(AND(AL123&gt;=Criterios!$AB$7,AL123&lt;Criterios!$AA$7),"Insatisfactorio",IF(AND(AL123&gt;=Criterios!$AB$6,AL123&lt;Criterios!$AA$6),"Regular",IF(AND(AL123&gt;=Criterios!$AB$5,AL123&lt;Criterios!$AA$5),"Bueno",IF(AND(AL123&gt;=Criterios!$AB$4,AL123&lt;=Criterios!$AA$4),"Excelente",MID(Criterios!$Y$3,1,1))))))</f>
        <v/>
      </c>
      <c r="AN123" s="279"/>
      <c r="AO123" s="281"/>
      <c r="AP123" s="283"/>
      <c r="AQ123" s="274"/>
      <c r="AR123" s="274"/>
      <c r="AS123" s="274"/>
      <c r="AT123" s="274"/>
      <c r="AU123" s="285"/>
      <c r="AW123" s="88" t="s">
        <v>123</v>
      </c>
      <c r="AX123" s="88" t="s">
        <v>124</v>
      </c>
      <c r="AY123" s="88" t="s">
        <v>125</v>
      </c>
      <c r="AZ123" s="88" t="s">
        <v>126</v>
      </c>
      <c r="BA123" s="88" t="s">
        <v>127</v>
      </c>
      <c r="BB123" s="113"/>
    </row>
    <row r="124" spans="1:54" ht="16.5" customHeight="1" thickTop="1" x14ac:dyDescent="0.2">
      <c r="A124" s="286" t="s">
        <v>754</v>
      </c>
      <c r="B124" s="289"/>
      <c r="C124" s="358" t="s">
        <v>495</v>
      </c>
      <c r="D124" s="300" t="s">
        <v>80</v>
      </c>
      <c r="E124" s="300" t="s">
        <v>174</v>
      </c>
      <c r="F124" s="300" t="s">
        <v>183</v>
      </c>
      <c r="G124" s="300" t="s">
        <v>221</v>
      </c>
      <c r="H124" s="370" t="s">
        <v>737</v>
      </c>
      <c r="I124" s="303" t="s">
        <v>73</v>
      </c>
      <c r="J124" s="306" t="s">
        <v>73</v>
      </c>
      <c r="K124" s="306" t="s">
        <v>73</v>
      </c>
      <c r="L124" s="352" t="s">
        <v>74</v>
      </c>
      <c r="M124" s="262"/>
      <c r="N124" s="262"/>
      <c r="O124" s="292" t="s">
        <v>329</v>
      </c>
      <c r="P124" s="309" t="s">
        <v>721</v>
      </c>
      <c r="Q124" s="295"/>
      <c r="R124" s="259"/>
      <c r="S124" s="250" t="s">
        <v>47</v>
      </c>
      <c r="T124" s="253">
        <f>(IFERROR(VLOOKUP(S124,Criterios!$E$3:$F$8,2,FALSE),0))</f>
        <v>4</v>
      </c>
      <c r="U124" s="247" t="s">
        <v>52</v>
      </c>
      <c r="V124" s="253">
        <f>(IFERROR(VLOOKUP(U124,Criterios!$H$3:$I$8,2,FALSE),0))</f>
        <v>3</v>
      </c>
      <c r="W124" s="253">
        <f>(IFERROR(VLOOKUP(S124,Criterios!$E$3:$F$8,2,FALSE),0)) * (IFERROR(VLOOKUP(U124,Criterios!$H$3:$I$8,2,FALSE),0))</f>
        <v>12</v>
      </c>
      <c r="X124" s="253" t="str">
        <f>IFERROR(INDEX(Colorimetría!$D$4:$H$8,MATCH(V124,Colorimetría!$C$4:$C$8,0),MATCH(T124,Colorimetría!$D$3:$H$3,0)),0)</f>
        <v>Extremo</v>
      </c>
      <c r="Y124" s="296"/>
      <c r="Z124" s="91"/>
      <c r="AA124" s="92"/>
      <c r="AB124" s="92"/>
      <c r="AC124" s="92"/>
      <c r="AD124" s="93"/>
      <c r="AE124" s="94">
        <f>IF(OR(AD124="Preventivo",AD124="Preventivo - Detectivo"),"Probabilidad",IF(OR(AD124="Detectivo - Correctivo",AD124="Correctivo"),"Impacto",0))</f>
        <v>0</v>
      </c>
      <c r="AF124" s="93"/>
      <c r="AG124" s="93"/>
      <c r="AH124" s="93"/>
      <c r="AI124" s="93"/>
      <c r="AJ124" s="93"/>
      <c r="AK124" s="93"/>
      <c r="AL124" s="95">
        <f>IFERROR(VLOOKUP(AF124,Criterios!$M$3:$N$6,2,FALSE),0) + IFERROR(VLOOKUP(AG124,Criterios!$O$3:$P$6,2,FALSE),0) + IFERROR(VLOOKUP(AH124,Criterios!$Q$3:$R$7,2,FALSE),0) + IFERROR(VLOOKUP(AI124,Criterios!$S$3:$T$6,2,FALSE),0) + IFERROR(VLOOKUP(AJ124,Criterios!$U$3:$V$5,2,FALSE),0) + IFERROR(VLOOKUP(AK124,Criterios!$W$3:$X$8,2,FALSE),0)</f>
        <v>0</v>
      </c>
      <c r="AM124" s="96" t="str">
        <f>IF(AND(AL124&gt;=Criterios!$AB$8,AL124&lt;Criterios!$AA$8),"Pobre",IF(AND(AL124&gt;=Criterios!$AB$7,AL124&lt;Criterios!$AA$7),"Insatisfactorio",IF(AND(AL124&gt;=Criterios!$AB$6,AL124&lt;Criterios!$AA$6),"Regular",IF(AND(AL124&gt;=Criterios!$AB$5,AL124&lt;Criterios!$AA$5),"Bueno",IF(AND(AL124&gt;=Criterios!$AB$4,AL124&lt;=Criterios!$AA$4),"Excelente",MID(Criterios!$Y$3,1,1))))))</f>
        <v/>
      </c>
      <c r="AN124" s="278">
        <f>(IFERROR(AVERAGEIFS(AL124:AL129,AE124:AE129,"Impacto"),0))/100</f>
        <v>0</v>
      </c>
      <c r="AO124" s="280">
        <f>(IFERROR(AVERAGEIFS(AL124:AL129,AE124:AE129,"Probabilidad"),0))/100</f>
        <v>0</v>
      </c>
      <c r="AP124" s="282" t="str">
        <f>IF(AN124=0,MID(S124,1,15),IF(T124 - AN124*T124&lt;1,VLOOKUP(1,Criterios!$D$4:$E$8,2,FALSE),IF(ROUND(T124 -( T124*AN124),0)=0,VLOOKUP(1,Criterios!$D$4:$E$8,2,FALSE),VLOOKUP(ROUND(T124 -( T124*AN124),0),Criterios!$D$4:$E$8,2,FALSE))))</f>
        <v>Mayor</v>
      </c>
      <c r="AQ124" s="273">
        <f>(IFERROR(VLOOKUP(AP124,Criterios!$E$3:$F$8,2,FALSE),0))</f>
        <v>4</v>
      </c>
      <c r="AR124" s="273" t="str">
        <f>IF(AO124=0,MID(U124,1,15),IF(V124 - AO124*V124&lt;1,VLOOKUP(1,Criterios!$G$4:$H$8,2,FALSE),IF(ROUND(V124 -(V124*AO124),0)=0,VLOOKUP(1,Criterios!$G$4:$H$8,2,FALSE),VLOOKUP(ROUND(V124 -( V124*AO124),0),Criterios!$G$4:$H$8,2,FALSE))))</f>
        <v>Posible</v>
      </c>
      <c r="AS124" s="273">
        <f>(IFERROR(VLOOKUP(AR124,Criterios!$H$3:$I$8,2,FALSE),0))</f>
        <v>3</v>
      </c>
      <c r="AT124" s="273">
        <f>(IFERROR(VLOOKUP(AP124,Criterios!$E$3:$F$8,2,FALSE),0)) * (IFERROR(VLOOKUP(AR124,Criterios!$H$3:$I$8,2,FALSE),0))</f>
        <v>12</v>
      </c>
      <c r="AU124" s="284" t="str">
        <f>IFERROR(INDEX(Colorimetría!$D$4:$H$8,MATCH(AS124,Colorimetría!$C$4:$C$8,0),MATCH(AQ124,Colorimetría!$D$3:$H$3,0)),0)</f>
        <v>Extremo</v>
      </c>
      <c r="AV124" s="88" t="s">
        <v>169</v>
      </c>
      <c r="AW124" s="97" t="str">
        <f>IF(AND(T124=1,V124=5),IF(AND(AQ124=1,AS124=5),"RiRr","Ri"),IF(AND(AQ124=1,AS124=5),"Rr",""))</f>
        <v/>
      </c>
      <c r="AX124" s="97" t="str">
        <f>IF(AND(T124=2,V124=5),IF(AND(AQ124=2,AS124=5),"RiRr","Ri"),IF(AND(AQ124=2,AS124=5),"Rr",""))</f>
        <v/>
      </c>
      <c r="AY124" s="98" t="str">
        <f>IF(AND(T124=3,V124=5),IF(AND(AQ124=3,AS124=5),"RiRr","Ri"),IF(AND(AQ124=3,AS124=5),"Rr",""))</f>
        <v/>
      </c>
      <c r="AZ124" s="98" t="str">
        <f>IF(AND(T124=4,V124=5),IF(AND(AQ124=4,AS124=5),"RiRr","Ri"),IF(AND(AQ124=4,AS124=5),"Rr",""))</f>
        <v/>
      </c>
      <c r="BA124" s="98" t="str">
        <f>IF(AND(T124=5,V124=5),IF(AND(AQ124=5,AS124=5),"RiRr","Ri"),IF(AND(AQ124=5,AS124=5),"Rr",""))</f>
        <v/>
      </c>
      <c r="BB124" s="100"/>
    </row>
    <row r="125" spans="1:54" x14ac:dyDescent="0.2">
      <c r="A125" s="287"/>
      <c r="B125" s="290"/>
      <c r="C125" s="298"/>
      <c r="D125" s="301"/>
      <c r="E125" s="301"/>
      <c r="F125" s="301"/>
      <c r="G125" s="301"/>
      <c r="H125" s="350"/>
      <c r="I125" s="304"/>
      <c r="J125" s="307"/>
      <c r="K125" s="307"/>
      <c r="L125" s="353"/>
      <c r="M125" s="263"/>
      <c r="N125" s="263"/>
      <c r="O125" s="293"/>
      <c r="P125" s="310"/>
      <c r="Q125" s="266"/>
      <c r="R125" s="260"/>
      <c r="S125" s="251"/>
      <c r="T125" s="254"/>
      <c r="U125" s="248"/>
      <c r="V125" s="254"/>
      <c r="W125" s="254"/>
      <c r="X125" s="254"/>
      <c r="Y125" s="276"/>
      <c r="Z125" s="91"/>
      <c r="AA125" s="92"/>
      <c r="AB125" s="92"/>
      <c r="AC125" s="92"/>
      <c r="AD125" s="93"/>
      <c r="AE125" s="94">
        <f t="shared" ref="AE125:AE129" si="18">IF(OR(AD125="Preventivo",AD125="Preventivo - Detectivo"),"Probabilidad",IF(OR(AD125="Detectivo - Correctivo",AD125="Correctivo"),"Impacto",0))</f>
        <v>0</v>
      </c>
      <c r="AF125" s="93"/>
      <c r="AG125" s="93"/>
      <c r="AH125" s="93"/>
      <c r="AI125" s="93"/>
      <c r="AJ125" s="93"/>
      <c r="AK125" s="93"/>
      <c r="AL125" s="95">
        <f>IFERROR(VLOOKUP(AF125,Criterios!$M$3:$N$6,2,FALSE),0) + IFERROR(VLOOKUP(AG125,Criterios!$O$3:$P$6,2,FALSE),0) + IFERROR(VLOOKUP(AH125,Criterios!$Q$3:$R$7,2,FALSE),0) + IFERROR(VLOOKUP(AI125,Criterios!$S$3:$T$6,2,FALSE),0) + IFERROR(VLOOKUP(AJ125,Criterios!$U$3:$V$5,2,FALSE),0) + IFERROR(VLOOKUP(AK125,Criterios!$W$3:$X$8,2,FALSE),0)</f>
        <v>0</v>
      </c>
      <c r="AM125" s="96" t="str">
        <f>IF(AND(AL125&gt;=Criterios!$AB$8,AL125&lt;Criterios!$AA$8),"Pobre",IF(AND(AL125&gt;=Criterios!$AB$7,AL125&lt;Criterios!$AA$7),"Insatisfactorio",IF(AND(AL125&gt;=Criterios!$AB$6,AL125&lt;Criterios!$AA$6),"Regular",IF(AND(AL125&gt;=Criterios!$AB$5,AL125&lt;Criterios!$AA$5),"Bueno",IF(AND(AL125&gt;=Criterios!$AB$4,AL125&lt;=Criterios!$AA$4),"Excelente",MID(Criterios!$Y$3,1,1))))))</f>
        <v/>
      </c>
      <c r="AN125" s="278"/>
      <c r="AO125" s="280"/>
      <c r="AP125" s="282"/>
      <c r="AQ125" s="273"/>
      <c r="AR125" s="273"/>
      <c r="AS125" s="273"/>
      <c r="AT125" s="273"/>
      <c r="AU125" s="284"/>
      <c r="AV125" s="88" t="s">
        <v>122</v>
      </c>
      <c r="AW125" s="101" t="str">
        <f>IF(AND(T124=1,V124=4),IF(AND(AQ124=1,AS124=4),"RiRr","Ri"),IF(AND(AQ124=1,AS124=4),"Rr",""))</f>
        <v/>
      </c>
      <c r="AX125" s="102" t="str">
        <f>IF(AND(T124=2,V124=4),IF(AND(AQ124=2,AS124=4),"RiRr","Ri"),IF(AND(AQ124=2,AS124=4),"Rr",""))</f>
        <v/>
      </c>
      <c r="AY125" s="102" t="str">
        <f>IF(AND(T124=3,V124=4),IF(AND(AQ124=3,AS124=4),"RiRr","Ri"),IF(AND(AQ124=3,AS124=4),"Rr",""))</f>
        <v/>
      </c>
      <c r="AZ125" s="103" t="str">
        <f>IF(AND(T124=4,V124=4),IF(AND(AQ124=4,AS124=4),"RiRr","Ri"),IF(AND(AQ124=4,AS124=4),"Rr",""))</f>
        <v/>
      </c>
      <c r="BA125" s="103" t="str">
        <f>IF(AND(T124=5,V124=4),IF(AND(AQ124=5,AS124=4),"RiRr","Ri"),IF(AND(AQ124=5,AS124=4),"Rr",""))</f>
        <v/>
      </c>
      <c r="BB125" s="105"/>
    </row>
    <row r="126" spans="1:54" x14ac:dyDescent="0.2">
      <c r="A126" s="287"/>
      <c r="B126" s="290"/>
      <c r="C126" s="298"/>
      <c r="D126" s="301"/>
      <c r="E126" s="301"/>
      <c r="F126" s="301"/>
      <c r="G126" s="301"/>
      <c r="H126" s="350"/>
      <c r="I126" s="304"/>
      <c r="J126" s="307"/>
      <c r="K126" s="307"/>
      <c r="L126" s="353"/>
      <c r="M126" s="263"/>
      <c r="N126" s="263"/>
      <c r="O126" s="293"/>
      <c r="P126" s="310"/>
      <c r="Q126" s="266"/>
      <c r="R126" s="260"/>
      <c r="S126" s="251"/>
      <c r="T126" s="254"/>
      <c r="U126" s="248"/>
      <c r="V126" s="254"/>
      <c r="W126" s="254"/>
      <c r="X126" s="254"/>
      <c r="Y126" s="276"/>
      <c r="Z126" s="91"/>
      <c r="AA126" s="92"/>
      <c r="AB126" s="92"/>
      <c r="AC126" s="92"/>
      <c r="AD126" s="93"/>
      <c r="AE126" s="94">
        <f t="shared" si="18"/>
        <v>0</v>
      </c>
      <c r="AF126" s="93"/>
      <c r="AG126" s="93"/>
      <c r="AH126" s="93"/>
      <c r="AI126" s="93"/>
      <c r="AJ126" s="93"/>
      <c r="AK126" s="93"/>
      <c r="AL126" s="95">
        <f>IFERROR(VLOOKUP(AF126,Criterios!$M$3:$N$6,2,FALSE),0) + IFERROR(VLOOKUP(AG126,Criterios!$O$3:$P$6,2,FALSE),0) + IFERROR(VLOOKUP(AH126,Criterios!$Q$3:$R$7,2,FALSE),0) + IFERROR(VLOOKUP(AI126,Criterios!$S$3:$T$6,2,FALSE),0) + IFERROR(VLOOKUP(AJ126,Criterios!$U$3:$V$5,2,FALSE),0) + IFERROR(VLOOKUP(AK126,Criterios!$W$3:$X$8,2,FALSE),0)</f>
        <v>0</v>
      </c>
      <c r="AM126" s="96" t="str">
        <f>IF(AND(AL126&gt;=Criterios!$AB$8,AL126&lt;Criterios!$AA$8),"Pobre",IF(AND(AL126&gt;=Criterios!$AB$7,AL126&lt;Criterios!$AA$7),"Insatisfactorio",IF(AND(AL126&gt;=Criterios!$AB$6,AL126&lt;Criterios!$AA$6),"Regular",IF(AND(AL126&gt;=Criterios!$AB$5,AL126&lt;Criterios!$AA$5),"Bueno",IF(AND(AL126&gt;=Criterios!$AB$4,AL126&lt;=Criterios!$AA$4),"Excelente",MID(Criterios!$Y$3,1,1))))))</f>
        <v/>
      </c>
      <c r="AN126" s="278"/>
      <c r="AO126" s="280"/>
      <c r="AP126" s="282"/>
      <c r="AQ126" s="273"/>
      <c r="AR126" s="273"/>
      <c r="AS126" s="273"/>
      <c r="AT126" s="273"/>
      <c r="AU126" s="284"/>
      <c r="AV126" s="88" t="s">
        <v>125</v>
      </c>
      <c r="AW126" s="106" t="str">
        <f>IF(AND(T124=1,V124=3),IF(AND(AQ124=1,AS124=3),"RiRr","Ri"),IF(AND(AQ124=1,AS124=3),"Rr",""))</f>
        <v/>
      </c>
      <c r="AX126" s="101" t="str">
        <f>IF(AND(T124=2,V124=3),IF(AND(AQ124=2,AS124=3),"RiRr","Ri"),IF(AND(AQ124=2,AS124=3),"Rr",""))</f>
        <v/>
      </c>
      <c r="AY126" s="102" t="str">
        <f>IF(AND(T124=3,V124=3),IF(AND(AQ124=3,AS124=3),"RiRr","Ri"),IF(AND(AQ124=3,AS124=3),"Rr",""))</f>
        <v/>
      </c>
      <c r="AZ126" s="103" t="str">
        <f>IF(AND(T124=4,V124=3),IF(AND(AQ124=4,AS124=3),"RiRr","Ri"),IF(AND(AQ124=4,AS124=3),"Rr",""))</f>
        <v>RiRr</v>
      </c>
      <c r="BA126" s="103" t="str">
        <f>IF(AND(T124=5,V124=3),IF(AND(AQ124=5,AS124=3),"RiRr","Ri"),IF(AND(AQ124=5,AS124=3),"Rr",""))</f>
        <v/>
      </c>
      <c r="BB126" s="105"/>
    </row>
    <row r="127" spans="1:54" x14ac:dyDescent="0.2">
      <c r="A127" s="287"/>
      <c r="B127" s="290"/>
      <c r="C127" s="298"/>
      <c r="D127" s="301"/>
      <c r="E127" s="301"/>
      <c r="F127" s="301"/>
      <c r="G127" s="301"/>
      <c r="H127" s="350"/>
      <c r="I127" s="304"/>
      <c r="J127" s="307"/>
      <c r="K127" s="307"/>
      <c r="L127" s="353"/>
      <c r="M127" s="263"/>
      <c r="N127" s="263"/>
      <c r="O127" s="293"/>
      <c r="P127" s="310"/>
      <c r="Q127" s="266"/>
      <c r="R127" s="260"/>
      <c r="S127" s="251"/>
      <c r="T127" s="254"/>
      <c r="U127" s="248"/>
      <c r="V127" s="254"/>
      <c r="W127" s="254"/>
      <c r="X127" s="254"/>
      <c r="Y127" s="276"/>
      <c r="Z127" s="91"/>
      <c r="AA127" s="92"/>
      <c r="AB127" s="92"/>
      <c r="AC127" s="92"/>
      <c r="AD127" s="93"/>
      <c r="AE127" s="94">
        <f t="shared" si="18"/>
        <v>0</v>
      </c>
      <c r="AF127" s="93"/>
      <c r="AG127" s="93"/>
      <c r="AH127" s="93"/>
      <c r="AI127" s="93"/>
      <c r="AJ127" s="93"/>
      <c r="AK127" s="93"/>
      <c r="AL127" s="94">
        <f>IFERROR(VLOOKUP(AF127,Criterios!$M$3:$N$6,2,FALSE),0) + IFERROR(VLOOKUP(AG127,Criterios!$O$3:$P$6,2,FALSE),0) + IFERROR(VLOOKUP(AH127,Criterios!$Q$3:$R$7,2,FALSE),0) + IFERROR(VLOOKUP(AI127,Criterios!$S$3:$T$6,2,FALSE),0) + IFERROR(VLOOKUP(AJ127,Criterios!$U$3:$V$5,2,FALSE),0) + IFERROR(VLOOKUP(AK127,Criterios!$W$3:$X$8,2,FALSE),0)</f>
        <v>0</v>
      </c>
      <c r="AM127" s="96" t="str">
        <f>IF(AND(AL127&gt;=Criterios!$AB$8,AL127&lt;Criterios!$AA$8),"Pobre",IF(AND(AL127&gt;=Criterios!$AB$7,AL127&lt;Criterios!$AA$7),"Insatisfactorio",IF(AND(AL127&gt;=Criterios!$AB$6,AL127&lt;Criterios!$AA$6),"Regular",IF(AND(AL127&gt;=Criterios!$AB$5,AL127&lt;Criterios!$AA$5),"Bueno",IF(AND(AL127&gt;=Criterios!$AB$4,AL127&lt;=Criterios!$AA$4),"Excelente",MID(Criterios!$Y$3,1,1))))))</f>
        <v/>
      </c>
      <c r="AN127" s="278"/>
      <c r="AO127" s="280"/>
      <c r="AP127" s="282"/>
      <c r="AQ127" s="273"/>
      <c r="AR127" s="273"/>
      <c r="AS127" s="273"/>
      <c r="AT127" s="273"/>
      <c r="AU127" s="284"/>
      <c r="AV127" s="88" t="s">
        <v>170</v>
      </c>
      <c r="AW127" s="106" t="str">
        <f>IF(AND(T124=1,V124=2),IF(AND(AQ124=1,AS124=2),"RiRr","Ri"),IF(AND(AQ124=1,AS124=2),"Rr",""))</f>
        <v/>
      </c>
      <c r="AX127" s="106" t="str">
        <f>IF(AND(T124=2,V124=2),IF(AND(AQ124=2,AS124=2),"RiRr","Ri"),IF(AND(AQ124=2,AS124=2),"Rr",""))</f>
        <v/>
      </c>
      <c r="AY127" s="101" t="str">
        <f>IF(AND(T124=3,V124=2),IF(AND(AQ124=3,AS124=2),"RiRr","Ri"),IF(AND(AQ124=3,AS124=2),"Rr",""))</f>
        <v/>
      </c>
      <c r="AZ127" s="102" t="str">
        <f>IF(AND(T124=4,V124=2),IF(AND(AQ124=4,AS124=2),"RiRr","Ri"),IF(AND(AQ124=4,AS124=2),"Rr",""))</f>
        <v/>
      </c>
      <c r="BA127" s="103" t="str">
        <f>IF(AND(T124=5,V124=2),IF(AND(AQ124=5,AS124=2),"RiRr","Ri"),IF(AND(AQ124=5,AS124=2),"Rr",""))</f>
        <v/>
      </c>
      <c r="BB127" s="105"/>
    </row>
    <row r="128" spans="1:54" x14ac:dyDescent="0.2">
      <c r="A128" s="287"/>
      <c r="B128" s="290"/>
      <c r="C128" s="298"/>
      <c r="D128" s="301"/>
      <c r="E128" s="301"/>
      <c r="F128" s="301"/>
      <c r="G128" s="301"/>
      <c r="H128" s="350"/>
      <c r="I128" s="304"/>
      <c r="J128" s="307"/>
      <c r="K128" s="307"/>
      <c r="L128" s="353"/>
      <c r="M128" s="263"/>
      <c r="N128" s="263"/>
      <c r="O128" s="293"/>
      <c r="P128" s="310"/>
      <c r="Q128" s="266"/>
      <c r="R128" s="260"/>
      <c r="S128" s="251"/>
      <c r="T128" s="254"/>
      <c r="U128" s="248"/>
      <c r="V128" s="254"/>
      <c r="W128" s="254"/>
      <c r="X128" s="254"/>
      <c r="Y128" s="276"/>
      <c r="Z128" s="91"/>
      <c r="AA128" s="92"/>
      <c r="AB128" s="92"/>
      <c r="AC128" s="92"/>
      <c r="AD128" s="93"/>
      <c r="AE128" s="94">
        <f t="shared" si="18"/>
        <v>0</v>
      </c>
      <c r="AF128" s="93"/>
      <c r="AG128" s="93"/>
      <c r="AH128" s="93"/>
      <c r="AI128" s="93"/>
      <c r="AJ128" s="93"/>
      <c r="AK128" s="93"/>
      <c r="AL128" s="94">
        <f>IFERROR(VLOOKUP(AF128,Criterios!$M$3:$N$6,2,FALSE),0) + IFERROR(VLOOKUP(AG128,Criterios!$O$3:$P$6,2,FALSE),0) + IFERROR(VLOOKUP(AH128,Criterios!$Q$3:$R$7,2,FALSE),0) + IFERROR(VLOOKUP(AI128,Criterios!$S$3:$T$6,2,FALSE),0) + IFERROR(VLOOKUP(AJ128,Criterios!$U$3:$V$5,2,FALSE),0) + IFERROR(VLOOKUP(AK128,Criterios!$W$3:$X$8,2,FALSE),0)</f>
        <v>0</v>
      </c>
      <c r="AM128" s="96" t="str">
        <f>IF(AND(AL128&gt;=Criterios!$AB$8,AL128&lt;Criterios!$AA$8),"Pobre",IF(AND(AL128&gt;=Criterios!$AB$7,AL128&lt;Criterios!$AA$7),"Insatisfactorio",IF(AND(AL128&gt;=Criterios!$AB$6,AL128&lt;Criterios!$AA$6),"Regular",IF(AND(AL128&gt;=Criterios!$AB$5,AL128&lt;Criterios!$AA$5),"Bueno",IF(AND(AL128&gt;=Criterios!$AB$4,AL128&lt;=Criterios!$AA$4),"Excelente",MID(Criterios!$Y$3,1,1))))))</f>
        <v/>
      </c>
      <c r="AN128" s="278"/>
      <c r="AO128" s="280"/>
      <c r="AP128" s="282"/>
      <c r="AQ128" s="273"/>
      <c r="AR128" s="273"/>
      <c r="AS128" s="273"/>
      <c r="AT128" s="273"/>
      <c r="AU128" s="284"/>
      <c r="AV128" s="88" t="s">
        <v>752</v>
      </c>
      <c r="AW128" s="106" t="str">
        <f>IF(AND(T124=1,V124=1),IF(AND(AQ124=1,AS124=1),"RiRr","Ri"),IF(AND(AQ124=1,AS124=1),"Rr",""))</f>
        <v/>
      </c>
      <c r="AX128" s="106" t="str">
        <f>IF(AND(T124=2,V124=1),IF(AND(AQ124=2,AS124=1),"RiRr","Ri"),IF(AND(AQ124=2,AS124=1),"Rr",""))</f>
        <v/>
      </c>
      <c r="AY128" s="101" t="str">
        <f>IF(AND(T124=3,V124=1),IF(AND(AQ124=3,AS124=1),"RiRr","Ri"),IF(AND(AQ124=3,AS124=1),"Rr",""))</f>
        <v/>
      </c>
      <c r="AZ128" s="102" t="str">
        <f>IF(AND(T124=4,V124=1),IF(AND(AQ124=4,AS124=1),"RiRr","Ri"),IF(AND(AQ124=4,AS124=1),"Rr",""))</f>
        <v/>
      </c>
      <c r="BA128" s="102" t="str">
        <f>IF(AND(T124=5,V124=1),IF(AND(AQ124=5,AS124=1),"RiRr","Ri"),IF(AND(AQ124=5,AS124=1),"Rr",""))</f>
        <v/>
      </c>
      <c r="BB128" s="105"/>
    </row>
    <row r="129" spans="1:54" ht="15.75" customHeight="1" thickBot="1" x14ac:dyDescent="0.25">
      <c r="A129" s="288"/>
      <c r="B129" s="291"/>
      <c r="C129" s="299"/>
      <c r="D129" s="302"/>
      <c r="E129" s="302"/>
      <c r="F129" s="302"/>
      <c r="G129" s="302"/>
      <c r="H129" s="351"/>
      <c r="I129" s="305"/>
      <c r="J129" s="308"/>
      <c r="K129" s="308"/>
      <c r="L129" s="354"/>
      <c r="M129" s="264"/>
      <c r="N129" s="264"/>
      <c r="O129" s="294"/>
      <c r="P129" s="311"/>
      <c r="Q129" s="267"/>
      <c r="R129" s="261"/>
      <c r="S129" s="252"/>
      <c r="T129" s="255"/>
      <c r="U129" s="249"/>
      <c r="V129" s="255"/>
      <c r="W129" s="255"/>
      <c r="X129" s="255"/>
      <c r="Y129" s="277"/>
      <c r="Z129" s="108"/>
      <c r="AA129" s="109"/>
      <c r="AB129" s="109"/>
      <c r="AC129" s="109"/>
      <c r="AD129" s="110"/>
      <c r="AE129" s="111">
        <f t="shared" si="18"/>
        <v>0</v>
      </c>
      <c r="AF129" s="110"/>
      <c r="AG129" s="110"/>
      <c r="AH129" s="110"/>
      <c r="AI129" s="110"/>
      <c r="AJ129" s="110"/>
      <c r="AK129" s="110"/>
      <c r="AL129" s="111">
        <f>IFERROR(VLOOKUP(AF129,Criterios!$M$3:$N$6,2,FALSE),0) + IFERROR(VLOOKUP(AG129,Criterios!$O$3:$P$6,2,FALSE),0) + IFERROR(VLOOKUP(AH129,Criterios!$Q$3:$R$7,2,FALSE),0) + IFERROR(VLOOKUP(AI129,Criterios!$S$3:$T$6,2,FALSE),0) + IFERROR(VLOOKUP(AJ129,Criterios!$U$3:$V$5,2,FALSE),0) + IFERROR(VLOOKUP(AK129,Criterios!$W$3:$X$8,2,FALSE),0)</f>
        <v>0</v>
      </c>
      <c r="AM129" s="112" t="str">
        <f>IF(AND(AL129&gt;=Criterios!$AB$8,AL129&lt;Criterios!$AA$8),"Pobre",IF(AND(AL129&gt;=Criterios!$AB$7,AL129&lt;Criterios!$AA$7),"Insatisfactorio",IF(AND(AL129&gt;=Criterios!$AB$6,AL129&lt;Criterios!$AA$6),"Regular",IF(AND(AL129&gt;=Criterios!$AB$5,AL129&lt;Criterios!$AA$5),"Bueno",IF(AND(AL129&gt;=Criterios!$AB$4,AL129&lt;=Criterios!$AA$4),"Excelente",MID(Criterios!$Y$3,1,1))))))</f>
        <v/>
      </c>
      <c r="AN129" s="279"/>
      <c r="AO129" s="281"/>
      <c r="AP129" s="283"/>
      <c r="AQ129" s="274"/>
      <c r="AR129" s="274"/>
      <c r="AS129" s="274"/>
      <c r="AT129" s="274"/>
      <c r="AU129" s="285"/>
      <c r="AW129" s="88" t="s">
        <v>123</v>
      </c>
      <c r="AX129" s="88" t="s">
        <v>124</v>
      </c>
      <c r="AY129" s="88" t="s">
        <v>125</v>
      </c>
      <c r="AZ129" s="88" t="s">
        <v>126</v>
      </c>
      <c r="BA129" s="88" t="s">
        <v>127</v>
      </c>
      <c r="BB129" s="113"/>
    </row>
    <row r="130" spans="1:54" ht="16.5" customHeight="1" thickTop="1" x14ac:dyDescent="0.2">
      <c r="A130" s="286" t="s">
        <v>754</v>
      </c>
      <c r="B130" s="289"/>
      <c r="C130" s="297" t="s">
        <v>301</v>
      </c>
      <c r="D130" s="300" t="s">
        <v>80</v>
      </c>
      <c r="E130" s="300" t="s">
        <v>173</v>
      </c>
      <c r="F130" s="300" t="s">
        <v>181</v>
      </c>
      <c r="G130" s="300" t="s">
        <v>258</v>
      </c>
      <c r="H130" s="370" t="s">
        <v>737</v>
      </c>
      <c r="I130" s="303" t="s">
        <v>74</v>
      </c>
      <c r="J130" s="306" t="s">
        <v>73</v>
      </c>
      <c r="K130" s="306" t="s">
        <v>73</v>
      </c>
      <c r="L130" s="352" t="s">
        <v>74</v>
      </c>
      <c r="M130" s="262"/>
      <c r="N130" s="262"/>
      <c r="O130" s="292" t="s">
        <v>330</v>
      </c>
      <c r="P130" s="309" t="s">
        <v>732</v>
      </c>
      <c r="Q130" s="295"/>
      <c r="R130" s="259"/>
      <c r="S130" s="250" t="s">
        <v>47</v>
      </c>
      <c r="T130" s="253">
        <f>(IFERROR(VLOOKUP(S130,Criterios!$E$3:$F$8,2,FALSE),0))</f>
        <v>4</v>
      </c>
      <c r="U130" s="247" t="s">
        <v>48</v>
      </c>
      <c r="V130" s="253">
        <f>(IFERROR(VLOOKUP(U130,Criterios!$H$3:$I$8,2,FALSE),0))</f>
        <v>4</v>
      </c>
      <c r="W130" s="253">
        <f>(IFERROR(VLOOKUP(S130,Criterios!$E$3:$F$8,2,FALSE),0)) * (IFERROR(VLOOKUP(U130,Criterios!$H$3:$I$8,2,FALSE),0))</f>
        <v>16</v>
      </c>
      <c r="X130" s="253" t="str">
        <f>IFERROR(INDEX(Colorimetría!$D$4:$H$8,MATCH(V130,Colorimetría!$C$4:$C$8,0),MATCH(T130,Colorimetría!$D$3:$H$3,0)),0)</f>
        <v>Extremo</v>
      </c>
      <c r="Y130" s="296"/>
      <c r="Z130" s="91"/>
      <c r="AA130" s="92"/>
      <c r="AB130" s="92"/>
      <c r="AC130" s="92"/>
      <c r="AD130" s="93"/>
      <c r="AE130" s="94">
        <f>IF(OR(AD130="Preventivo",AD130="Preventivo - Detectivo"),"Probabilidad",IF(OR(AD130="Detectivo - Correctivo",AD130="Correctivo"),"Impacto",0))</f>
        <v>0</v>
      </c>
      <c r="AF130" s="93"/>
      <c r="AG130" s="93"/>
      <c r="AH130" s="93"/>
      <c r="AI130" s="93"/>
      <c r="AJ130" s="93"/>
      <c r="AK130" s="93"/>
      <c r="AL130" s="95">
        <f>IFERROR(VLOOKUP(AF130,Criterios!$M$3:$N$6,2,FALSE),0) + IFERROR(VLOOKUP(AG130,Criterios!$O$3:$P$6,2,FALSE),0) + IFERROR(VLOOKUP(AH130,Criterios!$Q$3:$R$7,2,FALSE),0) + IFERROR(VLOOKUP(AI130,Criterios!$S$3:$T$6,2,FALSE),0) + IFERROR(VLOOKUP(AJ130,Criterios!$U$3:$V$5,2,FALSE),0) + IFERROR(VLOOKUP(AK130,Criterios!$W$3:$X$8,2,FALSE),0)</f>
        <v>0</v>
      </c>
      <c r="AM130" s="96" t="str">
        <f>IF(AND(AL130&gt;=Criterios!$AB$8,AL130&lt;Criterios!$AA$8),"Pobre",IF(AND(AL130&gt;=Criterios!$AB$7,AL130&lt;Criterios!$AA$7),"Insatisfactorio",IF(AND(AL130&gt;=Criterios!$AB$6,AL130&lt;Criterios!$AA$6),"Regular",IF(AND(AL130&gt;=Criterios!$AB$5,AL130&lt;Criterios!$AA$5),"Bueno",IF(AND(AL130&gt;=Criterios!$AB$4,AL130&lt;=Criterios!$AA$4),"Excelente",MID(Criterios!$Y$3,1,1))))))</f>
        <v/>
      </c>
      <c r="AN130" s="278">
        <f>(IFERROR(AVERAGEIFS(AL130:AL135,AE130:AE135,"Impacto"),0))/100</f>
        <v>0</v>
      </c>
      <c r="AO130" s="280">
        <f>(IFERROR(AVERAGEIFS(AL130:AL135,AE130:AE135,"Probabilidad"),0))/100</f>
        <v>0</v>
      </c>
      <c r="AP130" s="282" t="str">
        <f>IF(AN130=0,MID(S130,1,15),IF(T130 - AN130*T130&lt;1,VLOOKUP(1,Criterios!$D$4:$E$8,2,FALSE),IF(ROUND(T130 -( T130*AN130),0)=0,VLOOKUP(1,Criterios!$D$4:$E$8,2,FALSE),VLOOKUP(ROUND(T130 -( T130*AN130),0),Criterios!$D$4:$E$8,2,FALSE))))</f>
        <v>Mayor</v>
      </c>
      <c r="AQ130" s="273">
        <f>(IFERROR(VLOOKUP(AP130,Criterios!$E$3:$F$8,2,FALSE),0))</f>
        <v>4</v>
      </c>
      <c r="AR130" s="273" t="str">
        <f>IF(AO130=0,MID(U130,1,15),IF(V130 - AO130*V130&lt;1,VLOOKUP(1,Criterios!$G$4:$H$8,2,FALSE),IF(ROUND(V130 -(V130*AO130),0)=0,VLOOKUP(1,Criterios!$G$4:$H$8,2,FALSE),VLOOKUP(ROUND(V130 -( V130*AO130),0),Criterios!$G$4:$H$8,2,FALSE))))</f>
        <v>Moderado</v>
      </c>
      <c r="AS130" s="273">
        <f>(IFERROR(VLOOKUP(AR130,Criterios!$H$3:$I$8,2,FALSE),0))</f>
        <v>4</v>
      </c>
      <c r="AT130" s="273">
        <f>(IFERROR(VLOOKUP(AP130,Criterios!$E$3:$F$8,2,FALSE),0)) * (IFERROR(VLOOKUP(AR130,Criterios!$H$3:$I$8,2,FALSE),0))</f>
        <v>16</v>
      </c>
      <c r="AU130" s="284" t="str">
        <f>IFERROR(INDEX(Colorimetría!$D$4:$H$8,MATCH(AS130,Colorimetría!$C$4:$C$8,0),MATCH(AQ130,Colorimetría!$D$3:$H$3,0)),0)</f>
        <v>Extremo</v>
      </c>
      <c r="AV130" s="88" t="s">
        <v>169</v>
      </c>
      <c r="AW130" s="97" t="str">
        <f>IF(AND(T130=1,V130=5),IF(AND(AQ130=1,AS130=5),"RiRr","Ri"),IF(AND(AQ130=1,AS130=5),"Rr",""))</f>
        <v/>
      </c>
      <c r="AX130" s="97" t="str">
        <f>IF(AND(T130=2,V130=5),IF(AND(AQ130=2,AS130=5),"RiRr","Ri"),IF(AND(AQ130=2,AS130=5),"Rr",""))</f>
        <v/>
      </c>
      <c r="AY130" s="98" t="str">
        <f>IF(AND(T130=3,V130=5),IF(AND(AQ130=3,AS130=5),"RiRr","Ri"),IF(AND(AQ130=3,AS130=5),"Rr",""))</f>
        <v/>
      </c>
      <c r="AZ130" s="98" t="str">
        <f>IF(AND(T130=4,V130=5),IF(AND(AQ130=4,AS130=5),"RiRr","Ri"),IF(AND(AQ130=4,AS130=5),"Rr",""))</f>
        <v/>
      </c>
      <c r="BA130" s="98" t="str">
        <f>IF(AND(T130=5,V130=5),IF(AND(AQ130=5,AS130=5),"RiRr","Ri"),IF(AND(AQ130=5,AS130=5),"Rr",""))</f>
        <v/>
      </c>
      <c r="BB130" s="100"/>
    </row>
    <row r="131" spans="1:54" x14ac:dyDescent="0.2">
      <c r="A131" s="287"/>
      <c r="B131" s="290"/>
      <c r="C131" s="298"/>
      <c r="D131" s="301"/>
      <c r="E131" s="301"/>
      <c r="F131" s="301"/>
      <c r="G131" s="301"/>
      <c r="H131" s="350"/>
      <c r="I131" s="304"/>
      <c r="J131" s="307"/>
      <c r="K131" s="307"/>
      <c r="L131" s="353"/>
      <c r="M131" s="263"/>
      <c r="N131" s="263"/>
      <c r="O131" s="293"/>
      <c r="P131" s="310"/>
      <c r="Q131" s="266"/>
      <c r="R131" s="260"/>
      <c r="S131" s="251"/>
      <c r="T131" s="254"/>
      <c r="U131" s="248"/>
      <c r="V131" s="254"/>
      <c r="W131" s="254"/>
      <c r="X131" s="254"/>
      <c r="Y131" s="276"/>
      <c r="Z131" s="91"/>
      <c r="AA131" s="92"/>
      <c r="AB131" s="92"/>
      <c r="AC131" s="92"/>
      <c r="AD131" s="93"/>
      <c r="AE131" s="94">
        <f t="shared" ref="AE131:AE135" si="19">IF(OR(AD131="Preventivo",AD131="Preventivo - Detectivo"),"Probabilidad",IF(OR(AD131="Detectivo - Correctivo",AD131="Correctivo"),"Impacto",0))</f>
        <v>0</v>
      </c>
      <c r="AF131" s="93"/>
      <c r="AG131" s="93"/>
      <c r="AH131" s="93"/>
      <c r="AI131" s="93"/>
      <c r="AJ131" s="93"/>
      <c r="AK131" s="93"/>
      <c r="AL131" s="95">
        <f>IFERROR(VLOOKUP(AF131,Criterios!$M$3:$N$6,2,FALSE),0) + IFERROR(VLOOKUP(AG131,Criterios!$O$3:$P$6,2,FALSE),0) + IFERROR(VLOOKUP(AH131,Criterios!$Q$3:$R$7,2,FALSE),0) + IFERROR(VLOOKUP(AI131,Criterios!$S$3:$T$6,2,FALSE),0) + IFERROR(VLOOKUP(AJ131,Criterios!$U$3:$V$5,2,FALSE),0) + IFERROR(VLOOKUP(AK131,Criterios!$W$3:$X$8,2,FALSE),0)</f>
        <v>0</v>
      </c>
      <c r="AM131" s="96" t="str">
        <f>IF(AND(AL131&gt;=Criterios!$AB$8,AL131&lt;Criterios!$AA$8),"Pobre",IF(AND(AL131&gt;=Criterios!$AB$7,AL131&lt;Criterios!$AA$7),"Insatisfactorio",IF(AND(AL131&gt;=Criterios!$AB$6,AL131&lt;Criterios!$AA$6),"Regular",IF(AND(AL131&gt;=Criterios!$AB$5,AL131&lt;Criterios!$AA$5),"Bueno",IF(AND(AL131&gt;=Criterios!$AB$4,AL131&lt;=Criterios!$AA$4),"Excelente",MID(Criterios!$Y$3,1,1))))))</f>
        <v/>
      </c>
      <c r="AN131" s="278"/>
      <c r="AO131" s="280"/>
      <c r="AP131" s="282"/>
      <c r="AQ131" s="273"/>
      <c r="AR131" s="273"/>
      <c r="AS131" s="273"/>
      <c r="AT131" s="273"/>
      <c r="AU131" s="284"/>
      <c r="AV131" s="88" t="s">
        <v>122</v>
      </c>
      <c r="AW131" s="101" t="str">
        <f>IF(AND(T130=1,V130=4),IF(AND(AQ130=1,AS130=4),"RiRr","Ri"),IF(AND(AQ130=1,AS130=4),"Rr",""))</f>
        <v/>
      </c>
      <c r="AX131" s="102" t="str">
        <f>IF(AND(T130=2,V130=4),IF(AND(AQ130=2,AS130=4),"RiRr","Ri"),IF(AND(AQ130=2,AS130=4),"Rr",""))</f>
        <v/>
      </c>
      <c r="AY131" s="102" t="str">
        <f>IF(AND(T130=3,V130=4),IF(AND(AQ130=3,AS130=4),"RiRr","Ri"),IF(AND(AQ130=3,AS130=4),"Rr",""))</f>
        <v/>
      </c>
      <c r="AZ131" s="103" t="str">
        <f>IF(AND(T130=4,V130=4),IF(AND(AQ130=4,AS130=4),"RiRr","Ri"),IF(AND(AQ130=4,AS130=4),"Rr",""))</f>
        <v>RiRr</v>
      </c>
      <c r="BA131" s="103" t="str">
        <f>IF(AND(T130=5,V130=4),IF(AND(AQ130=5,AS130=4),"RiRr","Ri"),IF(AND(AQ130=5,AS130=4),"Rr",""))</f>
        <v/>
      </c>
      <c r="BB131" s="105"/>
    </row>
    <row r="132" spans="1:54" x14ac:dyDescent="0.2">
      <c r="A132" s="287"/>
      <c r="B132" s="290"/>
      <c r="C132" s="298"/>
      <c r="D132" s="301"/>
      <c r="E132" s="301"/>
      <c r="F132" s="301"/>
      <c r="G132" s="301"/>
      <c r="H132" s="350"/>
      <c r="I132" s="304"/>
      <c r="J132" s="307"/>
      <c r="K132" s="307"/>
      <c r="L132" s="353"/>
      <c r="M132" s="263"/>
      <c r="N132" s="263"/>
      <c r="O132" s="293"/>
      <c r="P132" s="310"/>
      <c r="Q132" s="266"/>
      <c r="R132" s="260"/>
      <c r="S132" s="251"/>
      <c r="T132" s="254"/>
      <c r="U132" s="248"/>
      <c r="V132" s="254"/>
      <c r="W132" s="254"/>
      <c r="X132" s="254"/>
      <c r="Y132" s="276"/>
      <c r="Z132" s="91"/>
      <c r="AA132" s="92"/>
      <c r="AB132" s="92"/>
      <c r="AC132" s="92"/>
      <c r="AD132" s="93"/>
      <c r="AE132" s="94">
        <f t="shared" si="19"/>
        <v>0</v>
      </c>
      <c r="AF132" s="93"/>
      <c r="AG132" s="93"/>
      <c r="AH132" s="93"/>
      <c r="AI132" s="93"/>
      <c r="AJ132" s="93"/>
      <c r="AK132" s="93"/>
      <c r="AL132" s="95">
        <f>IFERROR(VLOOKUP(AF132,Criterios!$M$3:$N$6,2,FALSE),0) + IFERROR(VLOOKUP(AG132,Criterios!$O$3:$P$6,2,FALSE),0) + IFERROR(VLOOKUP(AH132,Criterios!$Q$3:$R$7,2,FALSE),0) + IFERROR(VLOOKUP(AI132,Criterios!$S$3:$T$6,2,FALSE),0) + IFERROR(VLOOKUP(AJ132,Criterios!$U$3:$V$5,2,FALSE),0) + IFERROR(VLOOKUP(AK132,Criterios!$W$3:$X$8,2,FALSE),0)</f>
        <v>0</v>
      </c>
      <c r="AM132" s="96" t="str">
        <f>IF(AND(AL132&gt;=Criterios!$AB$8,AL132&lt;Criterios!$AA$8),"Pobre",IF(AND(AL132&gt;=Criterios!$AB$7,AL132&lt;Criterios!$AA$7),"Insatisfactorio",IF(AND(AL132&gt;=Criterios!$AB$6,AL132&lt;Criterios!$AA$6),"Regular",IF(AND(AL132&gt;=Criterios!$AB$5,AL132&lt;Criterios!$AA$5),"Bueno",IF(AND(AL132&gt;=Criterios!$AB$4,AL132&lt;=Criterios!$AA$4),"Excelente",MID(Criterios!$Y$3,1,1))))))</f>
        <v/>
      </c>
      <c r="AN132" s="278"/>
      <c r="AO132" s="280"/>
      <c r="AP132" s="282"/>
      <c r="AQ132" s="273"/>
      <c r="AR132" s="273"/>
      <c r="AS132" s="273"/>
      <c r="AT132" s="273"/>
      <c r="AU132" s="284"/>
      <c r="AV132" s="88" t="s">
        <v>125</v>
      </c>
      <c r="AW132" s="106" t="str">
        <f>IF(AND(T130=1,V130=3),IF(AND(AQ130=1,AS130=3),"RiRr","Ri"),IF(AND(AQ130=1,AS130=3),"Rr",""))</f>
        <v/>
      </c>
      <c r="AX132" s="101" t="str">
        <f>IF(AND(T130=2,V130=3),IF(AND(AQ130=2,AS130=3),"RiRr","Ri"),IF(AND(AQ130=2,AS130=3),"Rr",""))</f>
        <v/>
      </c>
      <c r="AY132" s="102" t="str">
        <f>IF(AND(T130=3,V130=3),IF(AND(AQ130=3,AS130=3),"RiRr","Ri"),IF(AND(AQ130=3,AS130=3),"Rr",""))</f>
        <v/>
      </c>
      <c r="AZ132" s="103" t="str">
        <f>IF(AND(T130=4,V130=3),IF(AND(AQ130=4,AS130=3),"RiRr","Ri"),IF(AND(AQ130=4,AS130=3),"Rr",""))</f>
        <v/>
      </c>
      <c r="BA132" s="103" t="str">
        <f>IF(AND(T130=5,V130=3),IF(AND(AQ130=5,AS130=3),"RiRr","Ri"),IF(AND(AQ130=5,AS130=3),"Rr",""))</f>
        <v/>
      </c>
      <c r="BB132" s="105"/>
    </row>
    <row r="133" spans="1:54" x14ac:dyDescent="0.2">
      <c r="A133" s="287"/>
      <c r="B133" s="290"/>
      <c r="C133" s="298"/>
      <c r="D133" s="301"/>
      <c r="E133" s="301"/>
      <c r="F133" s="301"/>
      <c r="G133" s="301"/>
      <c r="H133" s="350"/>
      <c r="I133" s="304"/>
      <c r="J133" s="307"/>
      <c r="K133" s="307"/>
      <c r="L133" s="353"/>
      <c r="M133" s="263"/>
      <c r="N133" s="263"/>
      <c r="O133" s="293"/>
      <c r="P133" s="310"/>
      <c r="Q133" s="266"/>
      <c r="R133" s="260"/>
      <c r="S133" s="251"/>
      <c r="T133" s="254"/>
      <c r="U133" s="248"/>
      <c r="V133" s="254"/>
      <c r="W133" s="254"/>
      <c r="X133" s="254"/>
      <c r="Y133" s="276"/>
      <c r="Z133" s="91"/>
      <c r="AA133" s="92"/>
      <c r="AB133" s="92"/>
      <c r="AC133" s="92"/>
      <c r="AD133" s="93"/>
      <c r="AE133" s="94">
        <f t="shared" si="19"/>
        <v>0</v>
      </c>
      <c r="AF133" s="93"/>
      <c r="AG133" s="93"/>
      <c r="AH133" s="93"/>
      <c r="AI133" s="93"/>
      <c r="AJ133" s="93"/>
      <c r="AK133" s="93"/>
      <c r="AL133" s="94">
        <f>IFERROR(VLOOKUP(AF133,Criterios!$M$3:$N$6,2,FALSE),0) + IFERROR(VLOOKUP(AG133,Criterios!$O$3:$P$6,2,FALSE),0) + IFERROR(VLOOKUP(AH133,Criterios!$Q$3:$R$7,2,FALSE),0) + IFERROR(VLOOKUP(AI133,Criterios!$S$3:$T$6,2,FALSE),0) + IFERROR(VLOOKUP(AJ133,Criterios!$U$3:$V$5,2,FALSE),0) + IFERROR(VLOOKUP(AK133,Criterios!$W$3:$X$8,2,FALSE),0)</f>
        <v>0</v>
      </c>
      <c r="AM133" s="96" t="str">
        <f>IF(AND(AL133&gt;=Criterios!$AB$8,AL133&lt;Criterios!$AA$8),"Pobre",IF(AND(AL133&gt;=Criterios!$AB$7,AL133&lt;Criterios!$AA$7),"Insatisfactorio",IF(AND(AL133&gt;=Criterios!$AB$6,AL133&lt;Criterios!$AA$6),"Regular",IF(AND(AL133&gt;=Criterios!$AB$5,AL133&lt;Criterios!$AA$5),"Bueno",IF(AND(AL133&gt;=Criterios!$AB$4,AL133&lt;=Criterios!$AA$4),"Excelente",MID(Criterios!$Y$3,1,1))))))</f>
        <v/>
      </c>
      <c r="AN133" s="278"/>
      <c r="AO133" s="280"/>
      <c r="AP133" s="282"/>
      <c r="AQ133" s="273"/>
      <c r="AR133" s="273"/>
      <c r="AS133" s="273"/>
      <c r="AT133" s="273"/>
      <c r="AU133" s="284"/>
      <c r="AV133" s="88" t="s">
        <v>170</v>
      </c>
      <c r="AW133" s="106" t="str">
        <f>IF(AND(T130=1,V130=2),IF(AND(AQ130=1,AS130=2),"RiRr","Ri"),IF(AND(AQ130=1,AS130=2),"Rr",""))</f>
        <v/>
      </c>
      <c r="AX133" s="106" t="str">
        <f>IF(AND(T130=2,V130=2),IF(AND(AQ130=2,AS130=2),"RiRr","Ri"),IF(AND(AQ130=2,AS130=2),"Rr",""))</f>
        <v/>
      </c>
      <c r="AY133" s="101" t="str">
        <f>IF(AND(T130=3,V130=2),IF(AND(AQ130=3,AS130=2),"RiRr","Ri"),IF(AND(AQ130=3,AS130=2),"Rr",""))</f>
        <v/>
      </c>
      <c r="AZ133" s="102" t="str">
        <f>IF(AND(T130=4,V130=2),IF(AND(AQ130=4,AS130=2),"RiRr","Ri"),IF(AND(AQ130=4,AS130=2),"Rr",""))</f>
        <v/>
      </c>
      <c r="BA133" s="103" t="str">
        <f>IF(AND(T130=5,V130=2),IF(AND(AQ130=5,AS130=2),"RiRr","Ri"),IF(AND(AQ130=5,AS130=2),"Rr",""))</f>
        <v/>
      </c>
      <c r="BB133" s="105"/>
    </row>
    <row r="134" spans="1:54" x14ac:dyDescent="0.2">
      <c r="A134" s="287"/>
      <c r="B134" s="290"/>
      <c r="C134" s="298"/>
      <c r="D134" s="301"/>
      <c r="E134" s="301"/>
      <c r="F134" s="301"/>
      <c r="G134" s="301"/>
      <c r="H134" s="350"/>
      <c r="I134" s="304"/>
      <c r="J134" s="307"/>
      <c r="K134" s="307"/>
      <c r="L134" s="353"/>
      <c r="M134" s="263"/>
      <c r="N134" s="263"/>
      <c r="O134" s="293"/>
      <c r="P134" s="310"/>
      <c r="Q134" s="266"/>
      <c r="R134" s="260"/>
      <c r="S134" s="251"/>
      <c r="T134" s="254"/>
      <c r="U134" s="248"/>
      <c r="V134" s="254"/>
      <c r="W134" s="254"/>
      <c r="X134" s="254"/>
      <c r="Y134" s="276"/>
      <c r="Z134" s="91"/>
      <c r="AA134" s="92"/>
      <c r="AB134" s="92"/>
      <c r="AC134" s="92"/>
      <c r="AD134" s="93"/>
      <c r="AE134" s="94">
        <f t="shared" si="19"/>
        <v>0</v>
      </c>
      <c r="AF134" s="93"/>
      <c r="AG134" s="93"/>
      <c r="AH134" s="93"/>
      <c r="AI134" s="93"/>
      <c r="AJ134" s="93"/>
      <c r="AK134" s="93"/>
      <c r="AL134" s="94">
        <f>IFERROR(VLOOKUP(AF134,Criterios!$M$3:$N$6,2,FALSE),0) + IFERROR(VLOOKUP(AG134,Criterios!$O$3:$P$6,2,FALSE),0) + IFERROR(VLOOKUP(AH134,Criterios!$Q$3:$R$7,2,FALSE),0) + IFERROR(VLOOKUP(AI134,Criterios!$S$3:$T$6,2,FALSE),0) + IFERROR(VLOOKUP(AJ134,Criterios!$U$3:$V$5,2,FALSE),0) + IFERROR(VLOOKUP(AK134,Criterios!$W$3:$X$8,2,FALSE),0)</f>
        <v>0</v>
      </c>
      <c r="AM134" s="96" t="str">
        <f>IF(AND(AL134&gt;=Criterios!$AB$8,AL134&lt;Criterios!$AA$8),"Pobre",IF(AND(AL134&gt;=Criterios!$AB$7,AL134&lt;Criterios!$AA$7),"Insatisfactorio",IF(AND(AL134&gt;=Criterios!$AB$6,AL134&lt;Criterios!$AA$6),"Regular",IF(AND(AL134&gt;=Criterios!$AB$5,AL134&lt;Criterios!$AA$5),"Bueno",IF(AND(AL134&gt;=Criterios!$AB$4,AL134&lt;=Criterios!$AA$4),"Excelente",MID(Criterios!$Y$3,1,1))))))</f>
        <v/>
      </c>
      <c r="AN134" s="278"/>
      <c r="AO134" s="280"/>
      <c r="AP134" s="282"/>
      <c r="AQ134" s="273"/>
      <c r="AR134" s="273"/>
      <c r="AS134" s="273"/>
      <c r="AT134" s="273"/>
      <c r="AU134" s="284"/>
      <c r="AV134" s="88" t="s">
        <v>752</v>
      </c>
      <c r="AW134" s="106" t="str">
        <f>IF(AND(T130=1,V130=1),IF(AND(AQ130=1,AS130=1),"RiRr","Ri"),IF(AND(AQ130=1,AS130=1),"Rr",""))</f>
        <v/>
      </c>
      <c r="AX134" s="106" t="str">
        <f>IF(AND(T130=2,V130=1),IF(AND(AQ130=2,AS130=1),"RiRr","Ri"),IF(AND(AQ130=2,AS130=1),"Rr",""))</f>
        <v/>
      </c>
      <c r="AY134" s="101" t="str">
        <f>IF(AND(T130=3,V130=1),IF(AND(AQ130=3,AS130=1),"RiRr","Ri"),IF(AND(AQ130=3,AS130=1),"Rr",""))</f>
        <v/>
      </c>
      <c r="AZ134" s="102" t="str">
        <f>IF(AND(T130=4,V130=1),IF(AND(AQ130=4,AS130=1),"RiRr","Ri"),IF(AND(AQ130=4,AS130=1),"Rr",""))</f>
        <v/>
      </c>
      <c r="BA134" s="102" t="str">
        <f>IF(AND(T130=5,V130=1),IF(AND(AQ130=5,AS130=1),"RiRr","Ri"),IF(AND(AQ130=5,AS130=1),"Rr",""))</f>
        <v/>
      </c>
      <c r="BB134" s="105"/>
    </row>
    <row r="135" spans="1:54" ht="15.75" customHeight="1" thickBot="1" x14ac:dyDescent="0.25">
      <c r="A135" s="288"/>
      <c r="B135" s="291"/>
      <c r="C135" s="299"/>
      <c r="D135" s="302"/>
      <c r="E135" s="302"/>
      <c r="F135" s="302"/>
      <c r="G135" s="302"/>
      <c r="H135" s="351"/>
      <c r="I135" s="305"/>
      <c r="J135" s="308"/>
      <c r="K135" s="308"/>
      <c r="L135" s="354"/>
      <c r="M135" s="264"/>
      <c r="N135" s="264"/>
      <c r="O135" s="294"/>
      <c r="P135" s="311"/>
      <c r="Q135" s="267"/>
      <c r="R135" s="261"/>
      <c r="S135" s="252"/>
      <c r="T135" s="255"/>
      <c r="U135" s="249"/>
      <c r="V135" s="255"/>
      <c r="W135" s="255"/>
      <c r="X135" s="255"/>
      <c r="Y135" s="277"/>
      <c r="Z135" s="108"/>
      <c r="AA135" s="109"/>
      <c r="AB135" s="109"/>
      <c r="AC135" s="109"/>
      <c r="AD135" s="110"/>
      <c r="AE135" s="111">
        <f t="shared" si="19"/>
        <v>0</v>
      </c>
      <c r="AF135" s="110"/>
      <c r="AG135" s="110"/>
      <c r="AH135" s="110"/>
      <c r="AI135" s="110"/>
      <c r="AJ135" s="110"/>
      <c r="AK135" s="110"/>
      <c r="AL135" s="111">
        <f>IFERROR(VLOOKUP(AF135,Criterios!$M$3:$N$6,2,FALSE),0) + IFERROR(VLOOKUP(AG135,Criterios!$O$3:$P$6,2,FALSE),0) + IFERROR(VLOOKUP(AH135,Criterios!$Q$3:$R$7,2,FALSE),0) + IFERROR(VLOOKUP(AI135,Criterios!$S$3:$T$6,2,FALSE),0) + IFERROR(VLOOKUP(AJ135,Criterios!$U$3:$V$5,2,FALSE),0) + IFERROR(VLOOKUP(AK135,Criterios!$W$3:$X$8,2,FALSE),0)</f>
        <v>0</v>
      </c>
      <c r="AM135" s="112" t="str">
        <f>IF(AND(AL135&gt;=Criterios!$AB$8,AL135&lt;Criterios!$AA$8),"Pobre",IF(AND(AL135&gt;=Criterios!$AB$7,AL135&lt;Criterios!$AA$7),"Insatisfactorio",IF(AND(AL135&gt;=Criterios!$AB$6,AL135&lt;Criterios!$AA$6),"Regular",IF(AND(AL135&gt;=Criterios!$AB$5,AL135&lt;Criterios!$AA$5),"Bueno",IF(AND(AL135&gt;=Criterios!$AB$4,AL135&lt;=Criterios!$AA$4),"Excelente",MID(Criterios!$Y$3,1,1))))))</f>
        <v/>
      </c>
      <c r="AN135" s="279"/>
      <c r="AO135" s="281"/>
      <c r="AP135" s="283"/>
      <c r="AQ135" s="274"/>
      <c r="AR135" s="274"/>
      <c r="AS135" s="274"/>
      <c r="AT135" s="274"/>
      <c r="AU135" s="285"/>
      <c r="AW135" s="88" t="s">
        <v>123</v>
      </c>
      <c r="AX135" s="88" t="s">
        <v>124</v>
      </c>
      <c r="AY135" s="88" t="s">
        <v>125</v>
      </c>
      <c r="AZ135" s="88" t="s">
        <v>126</v>
      </c>
      <c r="BA135" s="88" t="s">
        <v>127</v>
      </c>
      <c r="BB135" s="113"/>
    </row>
    <row r="136" spans="1:54" ht="16.5" customHeight="1" thickTop="1" x14ac:dyDescent="0.2">
      <c r="A136" s="286" t="s">
        <v>755</v>
      </c>
      <c r="B136" s="289"/>
      <c r="C136" s="297" t="s">
        <v>495</v>
      </c>
      <c r="D136" s="300" t="s">
        <v>80</v>
      </c>
      <c r="E136" s="300" t="s">
        <v>174</v>
      </c>
      <c r="F136" s="300" t="s">
        <v>183</v>
      </c>
      <c r="G136" s="300" t="s">
        <v>202</v>
      </c>
      <c r="H136" s="349" t="s">
        <v>589</v>
      </c>
      <c r="I136" s="303" t="s">
        <v>74</v>
      </c>
      <c r="J136" s="306" t="s">
        <v>73</v>
      </c>
      <c r="K136" s="306" t="s">
        <v>73</v>
      </c>
      <c r="L136" s="352" t="s">
        <v>74</v>
      </c>
      <c r="M136" s="262"/>
      <c r="N136" s="262"/>
      <c r="O136" s="292" t="s">
        <v>331</v>
      </c>
      <c r="P136" s="309" t="s">
        <v>733</v>
      </c>
      <c r="Q136" s="295"/>
      <c r="R136" s="259"/>
      <c r="S136" s="250" t="s">
        <v>48</v>
      </c>
      <c r="T136" s="253">
        <f>(IFERROR(VLOOKUP(S136,Criterios!$E$3:$F$8,2,FALSE),0))</f>
        <v>3</v>
      </c>
      <c r="U136" s="247" t="s">
        <v>52</v>
      </c>
      <c r="V136" s="253">
        <f>(IFERROR(VLOOKUP(U136,Criterios!$H$3:$I$8,2,FALSE),0))</f>
        <v>3</v>
      </c>
      <c r="W136" s="253">
        <f>(IFERROR(VLOOKUP(S136,Criterios!$E$3:$F$8,2,FALSE),0)) * (IFERROR(VLOOKUP(U136,Criterios!$H$3:$I$8,2,FALSE),0))</f>
        <v>9</v>
      </c>
      <c r="X136" s="253" t="str">
        <f>IFERROR(INDEX(Colorimetría!$D$4:$H$8,MATCH(V136,Colorimetría!$C$4:$C$8,0),MATCH(T136,Colorimetría!$D$3:$H$3,0)),0)</f>
        <v>Alto</v>
      </c>
      <c r="Y136" s="296"/>
      <c r="Z136" s="91"/>
      <c r="AA136" s="92"/>
      <c r="AB136" s="92"/>
      <c r="AC136" s="92"/>
      <c r="AD136" s="93"/>
      <c r="AE136" s="94">
        <f>IF(OR(AD136="Preventivo",AD136="Preventivo - Detectivo"),"Probabilidad",IF(OR(AD136="Detectivo - Correctivo",AD136="Correctivo"),"Impacto",0))</f>
        <v>0</v>
      </c>
      <c r="AF136" s="93"/>
      <c r="AG136" s="93"/>
      <c r="AH136" s="93"/>
      <c r="AI136" s="93"/>
      <c r="AJ136" s="93"/>
      <c r="AK136" s="93"/>
      <c r="AL136" s="95">
        <f>IFERROR(VLOOKUP(AF136,Criterios!$M$3:$N$6,2,FALSE),0) + IFERROR(VLOOKUP(AG136,Criterios!$O$3:$P$6,2,FALSE),0) + IFERROR(VLOOKUP(AH136,Criterios!$Q$3:$R$7,2,FALSE),0) + IFERROR(VLOOKUP(AI136,Criterios!$S$3:$T$6,2,FALSE),0) + IFERROR(VLOOKUP(AJ136,Criterios!$U$3:$V$5,2,FALSE),0) + IFERROR(VLOOKUP(AK136,Criterios!$W$3:$X$8,2,FALSE),0)</f>
        <v>0</v>
      </c>
      <c r="AM136" s="96" t="str">
        <f>IF(AND(AL136&gt;=Criterios!$AB$8,AL136&lt;Criterios!$AA$8),"Pobre",IF(AND(AL136&gt;=Criterios!$AB$7,AL136&lt;Criterios!$AA$7),"Insatisfactorio",IF(AND(AL136&gt;=Criterios!$AB$6,AL136&lt;Criterios!$AA$6),"Regular",IF(AND(AL136&gt;=Criterios!$AB$5,AL136&lt;Criterios!$AA$5),"Bueno",IF(AND(AL136&gt;=Criterios!$AB$4,AL136&lt;=Criterios!$AA$4),"Excelente",MID(Criterios!$Y$3,1,1))))))</f>
        <v/>
      </c>
      <c r="AN136" s="278">
        <f>(IFERROR(AVERAGEIFS(AL136:AL141,AE136:AE141,"Impacto"),0))/100</f>
        <v>0</v>
      </c>
      <c r="AO136" s="280">
        <f>(IFERROR(AVERAGEIFS(AL136:AL141,AE136:AE141,"Probabilidad"),0))/100</f>
        <v>0</v>
      </c>
      <c r="AP136" s="282" t="str">
        <f>IF(AN136=0,MID(S136,1,15),IF(T136 - AN136*T136&lt;1,VLOOKUP(1,Criterios!$D$4:$E$8,2,FALSE),IF(ROUND(T136 -( T136*AN136),0)=0,VLOOKUP(1,Criterios!$D$4:$E$8,2,FALSE),VLOOKUP(ROUND(T136 -( T136*AN136),0),Criterios!$D$4:$E$8,2,FALSE))))</f>
        <v>Moderado</v>
      </c>
      <c r="AQ136" s="273">
        <f>(IFERROR(VLOOKUP(AP136,Criterios!$E$3:$F$8,2,FALSE),0))</f>
        <v>3</v>
      </c>
      <c r="AR136" s="273" t="str">
        <f>IF(AO136=0,MID(U136,1,15),IF(V136 - AO136*V136&lt;1,VLOOKUP(1,Criterios!$G$4:$H$8,2,FALSE),IF(ROUND(V136 -(V136*AO136),0)=0,VLOOKUP(1,Criterios!$G$4:$H$8,2,FALSE),VLOOKUP(ROUND(V136 -( V136*AO136),0),Criterios!$G$4:$H$8,2,FALSE))))</f>
        <v>Posible</v>
      </c>
      <c r="AS136" s="273">
        <f>(IFERROR(VLOOKUP(AR136,Criterios!$H$3:$I$8,2,FALSE),0))</f>
        <v>3</v>
      </c>
      <c r="AT136" s="273">
        <f>(IFERROR(VLOOKUP(AP136,Criterios!$E$3:$F$8,2,FALSE),0)) * (IFERROR(VLOOKUP(AR136,Criterios!$H$3:$I$8,2,FALSE),0))</f>
        <v>9</v>
      </c>
      <c r="AU136" s="284" t="str">
        <f>IFERROR(INDEX(Colorimetría!$D$4:$H$8,MATCH(AS136,Colorimetría!$C$4:$C$8,0),MATCH(AQ136,Colorimetría!$D$3:$H$3,0)),0)</f>
        <v>Alto</v>
      </c>
      <c r="AV136" s="88" t="s">
        <v>169</v>
      </c>
      <c r="AW136" s="97" t="str">
        <f>IF(AND(T136=1,V136=5),IF(AND(AQ136=1,AS136=5),"RiRr","Ri"),IF(AND(AQ136=1,AS136=5),"Rr",""))</f>
        <v/>
      </c>
      <c r="AX136" s="97" t="str">
        <f>IF(AND(T136=2,V136=5),IF(AND(AQ136=2,AS136=5),"RiRr","Ri"),IF(AND(AQ136=2,AS136=5),"Rr",""))</f>
        <v/>
      </c>
      <c r="AY136" s="98" t="str">
        <f>IF(AND(T136=3,V136=5),IF(AND(AQ136=3,AS136=5),"RiRr","Ri"),IF(AND(AQ136=3,AS136=5),"Rr",""))</f>
        <v/>
      </c>
      <c r="AZ136" s="98" t="str">
        <f>IF(AND(T136=4,V136=5),IF(AND(AQ136=4,AS136=5),"RiRr","Ri"),IF(AND(AQ136=4,AS136=5),"Rr",""))</f>
        <v/>
      </c>
      <c r="BA136" s="98" t="str">
        <f>IF(AND(T136=5,V136=5),IF(AND(AQ136=5,AS136=5),"RiRr","Ri"),IF(AND(AQ136=5,AS136=5),"Rr",""))</f>
        <v/>
      </c>
      <c r="BB136" s="100"/>
    </row>
    <row r="137" spans="1:54" x14ac:dyDescent="0.2">
      <c r="A137" s="287"/>
      <c r="B137" s="290"/>
      <c r="C137" s="298"/>
      <c r="D137" s="301"/>
      <c r="E137" s="301"/>
      <c r="F137" s="301"/>
      <c r="G137" s="301"/>
      <c r="H137" s="350"/>
      <c r="I137" s="304"/>
      <c r="J137" s="307"/>
      <c r="K137" s="307"/>
      <c r="L137" s="353"/>
      <c r="M137" s="263"/>
      <c r="N137" s="263"/>
      <c r="O137" s="293"/>
      <c r="P137" s="310"/>
      <c r="Q137" s="266"/>
      <c r="R137" s="260"/>
      <c r="S137" s="251"/>
      <c r="T137" s="254"/>
      <c r="U137" s="248"/>
      <c r="V137" s="254"/>
      <c r="W137" s="254"/>
      <c r="X137" s="254"/>
      <c r="Y137" s="276"/>
      <c r="Z137" s="91"/>
      <c r="AA137" s="92"/>
      <c r="AB137" s="92"/>
      <c r="AC137" s="92"/>
      <c r="AD137" s="93"/>
      <c r="AE137" s="94">
        <f t="shared" ref="AE137:AE141" si="20">IF(OR(AD137="Preventivo",AD137="Preventivo - Detectivo"),"Probabilidad",IF(OR(AD137="Detectivo - Correctivo",AD137="Correctivo"),"Impacto",0))</f>
        <v>0</v>
      </c>
      <c r="AF137" s="93"/>
      <c r="AG137" s="93"/>
      <c r="AH137" s="93"/>
      <c r="AI137" s="93"/>
      <c r="AJ137" s="93"/>
      <c r="AK137" s="93"/>
      <c r="AL137" s="95">
        <f>IFERROR(VLOOKUP(AF137,Criterios!$M$3:$N$6,2,FALSE),0) + IFERROR(VLOOKUP(AG137,Criterios!$O$3:$P$6,2,FALSE),0) + IFERROR(VLOOKUP(AH137,Criterios!$Q$3:$R$7,2,FALSE),0) + IFERROR(VLOOKUP(AI137,Criterios!$S$3:$T$6,2,FALSE),0) + IFERROR(VLOOKUP(AJ137,Criterios!$U$3:$V$5,2,FALSE),0) + IFERROR(VLOOKUP(AK137,Criterios!$W$3:$X$8,2,FALSE),0)</f>
        <v>0</v>
      </c>
      <c r="AM137" s="96" t="str">
        <f>IF(AND(AL137&gt;=Criterios!$AB$8,AL137&lt;Criterios!$AA$8),"Pobre",IF(AND(AL137&gt;=Criterios!$AB$7,AL137&lt;Criterios!$AA$7),"Insatisfactorio",IF(AND(AL137&gt;=Criterios!$AB$6,AL137&lt;Criterios!$AA$6),"Regular",IF(AND(AL137&gt;=Criterios!$AB$5,AL137&lt;Criterios!$AA$5),"Bueno",IF(AND(AL137&gt;=Criterios!$AB$4,AL137&lt;=Criterios!$AA$4),"Excelente",MID(Criterios!$Y$3,1,1))))))</f>
        <v/>
      </c>
      <c r="AN137" s="278"/>
      <c r="AO137" s="280"/>
      <c r="AP137" s="282"/>
      <c r="AQ137" s="273"/>
      <c r="AR137" s="273"/>
      <c r="AS137" s="273"/>
      <c r="AT137" s="273"/>
      <c r="AU137" s="284"/>
      <c r="AV137" s="88" t="s">
        <v>122</v>
      </c>
      <c r="AW137" s="101" t="str">
        <f>IF(AND(T136=1,V136=4),IF(AND(AQ136=1,AS136=4),"RiRr","Ri"),IF(AND(AQ136=1,AS136=4),"Rr",""))</f>
        <v/>
      </c>
      <c r="AX137" s="102" t="str">
        <f>IF(AND(T136=2,V136=4),IF(AND(AQ136=2,AS136=4),"RiRr","Ri"),IF(AND(AQ136=2,AS136=4),"Rr",""))</f>
        <v/>
      </c>
      <c r="AY137" s="102" t="str">
        <f>IF(AND(T136=3,V136=4),IF(AND(AQ136=3,AS136=4),"RiRr","Ri"),IF(AND(AQ136=3,AS136=4),"Rr",""))</f>
        <v/>
      </c>
      <c r="AZ137" s="103" t="str">
        <f>IF(AND(T136=4,V136=4),IF(AND(AQ136=4,AS136=4),"RiRr","Ri"),IF(AND(AQ136=4,AS136=4),"Rr",""))</f>
        <v/>
      </c>
      <c r="BA137" s="103" t="str">
        <f>IF(AND(T136=5,V136=4),IF(AND(AQ136=5,AS136=4),"RiRr","Ri"),IF(AND(AQ136=5,AS136=4),"Rr",""))</f>
        <v/>
      </c>
      <c r="BB137" s="105"/>
    </row>
    <row r="138" spans="1:54" x14ac:dyDescent="0.2">
      <c r="A138" s="287"/>
      <c r="B138" s="290"/>
      <c r="C138" s="298"/>
      <c r="D138" s="301"/>
      <c r="E138" s="301"/>
      <c r="F138" s="301"/>
      <c r="G138" s="301"/>
      <c r="H138" s="350"/>
      <c r="I138" s="304"/>
      <c r="J138" s="307"/>
      <c r="K138" s="307"/>
      <c r="L138" s="353"/>
      <c r="M138" s="263"/>
      <c r="N138" s="263"/>
      <c r="O138" s="293"/>
      <c r="P138" s="310"/>
      <c r="Q138" s="266"/>
      <c r="R138" s="260"/>
      <c r="S138" s="251"/>
      <c r="T138" s="254"/>
      <c r="U138" s="248"/>
      <c r="V138" s="254"/>
      <c r="W138" s="254"/>
      <c r="X138" s="254"/>
      <c r="Y138" s="276"/>
      <c r="Z138" s="91"/>
      <c r="AA138" s="92"/>
      <c r="AB138" s="92"/>
      <c r="AC138" s="92"/>
      <c r="AD138" s="93"/>
      <c r="AE138" s="94">
        <f t="shared" si="20"/>
        <v>0</v>
      </c>
      <c r="AF138" s="93"/>
      <c r="AG138" s="93"/>
      <c r="AH138" s="93"/>
      <c r="AI138" s="93"/>
      <c r="AJ138" s="93"/>
      <c r="AK138" s="93"/>
      <c r="AL138" s="95">
        <f>IFERROR(VLOOKUP(AF138,Criterios!$M$3:$N$6,2,FALSE),0) + IFERROR(VLOOKUP(AG138,Criterios!$O$3:$P$6,2,FALSE),0) + IFERROR(VLOOKUP(AH138,Criterios!$Q$3:$R$7,2,FALSE),0) + IFERROR(VLOOKUP(AI138,Criterios!$S$3:$T$6,2,FALSE),0) + IFERROR(VLOOKUP(AJ138,Criterios!$U$3:$V$5,2,FALSE),0) + IFERROR(VLOOKUP(AK138,Criterios!$W$3:$X$8,2,FALSE),0)</f>
        <v>0</v>
      </c>
      <c r="AM138" s="96" t="str">
        <f>IF(AND(AL138&gt;=Criterios!$AB$8,AL138&lt;Criterios!$AA$8),"Pobre",IF(AND(AL138&gt;=Criterios!$AB$7,AL138&lt;Criterios!$AA$7),"Insatisfactorio",IF(AND(AL138&gt;=Criterios!$AB$6,AL138&lt;Criterios!$AA$6),"Regular",IF(AND(AL138&gt;=Criterios!$AB$5,AL138&lt;Criterios!$AA$5),"Bueno",IF(AND(AL138&gt;=Criterios!$AB$4,AL138&lt;=Criterios!$AA$4),"Excelente",MID(Criterios!$Y$3,1,1))))))</f>
        <v/>
      </c>
      <c r="AN138" s="278"/>
      <c r="AO138" s="280"/>
      <c r="AP138" s="282"/>
      <c r="AQ138" s="273"/>
      <c r="AR138" s="273"/>
      <c r="AS138" s="273"/>
      <c r="AT138" s="273"/>
      <c r="AU138" s="284"/>
      <c r="AV138" s="88" t="s">
        <v>125</v>
      </c>
      <c r="AW138" s="106" t="str">
        <f>IF(AND(T136=1,V136=3),IF(AND(AQ136=1,AS136=3),"RiRr","Ri"),IF(AND(AQ136=1,AS136=3),"Rr",""))</f>
        <v/>
      </c>
      <c r="AX138" s="101" t="str">
        <f>IF(AND(T136=2,V136=3),IF(AND(AQ136=2,AS136=3),"RiRr","Ri"),IF(AND(AQ136=2,AS136=3),"Rr",""))</f>
        <v/>
      </c>
      <c r="AY138" s="102" t="str">
        <f>IF(AND(T136=3,V136=3),IF(AND(AQ136=3,AS136=3),"RiRr","Ri"),IF(AND(AQ136=3,AS136=3),"Rr",""))</f>
        <v>RiRr</v>
      </c>
      <c r="AZ138" s="103" t="str">
        <f>IF(AND(T136=4,V136=3),IF(AND(AQ136=4,AS136=3),"RiRr","Ri"),IF(AND(AQ136=4,AS136=3),"Rr",""))</f>
        <v/>
      </c>
      <c r="BA138" s="103" t="str">
        <f>IF(AND(T136=5,V136=3),IF(AND(AQ136=5,AS136=3),"RiRr","Ri"),IF(AND(AQ136=5,AS136=3),"Rr",""))</f>
        <v/>
      </c>
      <c r="BB138" s="105"/>
    </row>
    <row r="139" spans="1:54" x14ac:dyDescent="0.2">
      <c r="A139" s="287"/>
      <c r="B139" s="290"/>
      <c r="C139" s="298"/>
      <c r="D139" s="301"/>
      <c r="E139" s="301"/>
      <c r="F139" s="301"/>
      <c r="G139" s="301"/>
      <c r="H139" s="350"/>
      <c r="I139" s="304"/>
      <c r="J139" s="307"/>
      <c r="K139" s="307"/>
      <c r="L139" s="353"/>
      <c r="M139" s="263"/>
      <c r="N139" s="263"/>
      <c r="O139" s="293"/>
      <c r="P139" s="310"/>
      <c r="Q139" s="266"/>
      <c r="R139" s="260"/>
      <c r="S139" s="251"/>
      <c r="T139" s="254"/>
      <c r="U139" s="248"/>
      <c r="V139" s="254"/>
      <c r="W139" s="254"/>
      <c r="X139" s="254"/>
      <c r="Y139" s="276"/>
      <c r="Z139" s="91"/>
      <c r="AA139" s="92"/>
      <c r="AB139" s="92"/>
      <c r="AC139" s="92"/>
      <c r="AD139" s="93"/>
      <c r="AE139" s="94">
        <f t="shared" si="20"/>
        <v>0</v>
      </c>
      <c r="AF139" s="93"/>
      <c r="AG139" s="93"/>
      <c r="AH139" s="93"/>
      <c r="AI139" s="93"/>
      <c r="AJ139" s="93"/>
      <c r="AK139" s="93"/>
      <c r="AL139" s="94">
        <f>IFERROR(VLOOKUP(AF139,Criterios!$M$3:$N$6,2,FALSE),0) + IFERROR(VLOOKUP(AG139,Criterios!$O$3:$P$6,2,FALSE),0) + IFERROR(VLOOKUP(AH139,Criterios!$Q$3:$R$7,2,FALSE),0) + IFERROR(VLOOKUP(AI139,Criterios!$S$3:$T$6,2,FALSE),0) + IFERROR(VLOOKUP(AJ139,Criterios!$U$3:$V$5,2,FALSE),0) + IFERROR(VLOOKUP(AK139,Criterios!$W$3:$X$8,2,FALSE),0)</f>
        <v>0</v>
      </c>
      <c r="AM139" s="96" t="str">
        <f>IF(AND(AL139&gt;=Criterios!$AB$8,AL139&lt;Criterios!$AA$8),"Pobre",IF(AND(AL139&gt;=Criterios!$AB$7,AL139&lt;Criterios!$AA$7),"Insatisfactorio",IF(AND(AL139&gt;=Criterios!$AB$6,AL139&lt;Criterios!$AA$6),"Regular",IF(AND(AL139&gt;=Criterios!$AB$5,AL139&lt;Criterios!$AA$5),"Bueno",IF(AND(AL139&gt;=Criterios!$AB$4,AL139&lt;=Criterios!$AA$4),"Excelente",MID(Criterios!$Y$3,1,1))))))</f>
        <v/>
      </c>
      <c r="AN139" s="278"/>
      <c r="AO139" s="280"/>
      <c r="AP139" s="282"/>
      <c r="AQ139" s="273"/>
      <c r="AR139" s="273"/>
      <c r="AS139" s="273"/>
      <c r="AT139" s="273"/>
      <c r="AU139" s="284"/>
      <c r="AV139" s="88" t="s">
        <v>170</v>
      </c>
      <c r="AW139" s="106" t="str">
        <f>IF(AND(T136=1,V136=2),IF(AND(AQ136=1,AS136=2),"RiRr","Ri"),IF(AND(AQ136=1,AS136=2),"Rr",""))</f>
        <v/>
      </c>
      <c r="AX139" s="106" t="str">
        <f>IF(AND(T136=2,V136=2),IF(AND(AQ136=2,AS136=2),"RiRr","Ri"),IF(AND(AQ136=2,AS136=2),"Rr",""))</f>
        <v/>
      </c>
      <c r="AY139" s="101" t="str">
        <f>IF(AND(T136=3,V136=2),IF(AND(AQ136=3,AS136=2),"RiRr","Ri"),IF(AND(AQ136=3,AS136=2),"Rr",""))</f>
        <v/>
      </c>
      <c r="AZ139" s="102" t="str">
        <f>IF(AND(T136=4,V136=2),IF(AND(AQ136=4,AS136=2),"RiRr","Ri"),IF(AND(AQ136=4,AS136=2),"Rr",""))</f>
        <v/>
      </c>
      <c r="BA139" s="103" t="str">
        <f>IF(AND(T136=5,V136=2),IF(AND(AQ136=5,AS136=2),"RiRr","Ri"),IF(AND(AQ136=5,AS136=2),"Rr",""))</f>
        <v/>
      </c>
      <c r="BB139" s="105"/>
    </row>
    <row r="140" spans="1:54" x14ac:dyDescent="0.2">
      <c r="A140" s="287"/>
      <c r="B140" s="290"/>
      <c r="C140" s="298"/>
      <c r="D140" s="301"/>
      <c r="E140" s="301"/>
      <c r="F140" s="301"/>
      <c r="G140" s="301"/>
      <c r="H140" s="350"/>
      <c r="I140" s="304"/>
      <c r="J140" s="307"/>
      <c r="K140" s="307"/>
      <c r="L140" s="353"/>
      <c r="M140" s="263"/>
      <c r="N140" s="263"/>
      <c r="O140" s="293"/>
      <c r="P140" s="310"/>
      <c r="Q140" s="266"/>
      <c r="R140" s="260"/>
      <c r="S140" s="251"/>
      <c r="T140" s="254"/>
      <c r="U140" s="248"/>
      <c r="V140" s="254"/>
      <c r="W140" s="254"/>
      <c r="X140" s="254"/>
      <c r="Y140" s="276"/>
      <c r="Z140" s="91"/>
      <c r="AA140" s="92"/>
      <c r="AB140" s="92"/>
      <c r="AC140" s="92"/>
      <c r="AD140" s="93"/>
      <c r="AE140" s="94">
        <f t="shared" si="20"/>
        <v>0</v>
      </c>
      <c r="AF140" s="93"/>
      <c r="AG140" s="93"/>
      <c r="AH140" s="93"/>
      <c r="AI140" s="93"/>
      <c r="AJ140" s="93"/>
      <c r="AK140" s="93"/>
      <c r="AL140" s="94">
        <f>IFERROR(VLOOKUP(AF140,Criterios!$M$3:$N$6,2,FALSE),0) + IFERROR(VLOOKUP(AG140,Criterios!$O$3:$P$6,2,FALSE),0) + IFERROR(VLOOKUP(AH140,Criterios!$Q$3:$R$7,2,FALSE),0) + IFERROR(VLOOKUP(AI140,Criterios!$S$3:$T$6,2,FALSE),0) + IFERROR(VLOOKUP(AJ140,Criterios!$U$3:$V$5,2,FALSE),0) + IFERROR(VLOOKUP(AK140,Criterios!$W$3:$X$8,2,FALSE),0)</f>
        <v>0</v>
      </c>
      <c r="AM140" s="96" t="str">
        <f>IF(AND(AL140&gt;=Criterios!$AB$8,AL140&lt;Criterios!$AA$8),"Pobre",IF(AND(AL140&gt;=Criterios!$AB$7,AL140&lt;Criterios!$AA$7),"Insatisfactorio",IF(AND(AL140&gt;=Criterios!$AB$6,AL140&lt;Criterios!$AA$6),"Regular",IF(AND(AL140&gt;=Criterios!$AB$5,AL140&lt;Criterios!$AA$5),"Bueno",IF(AND(AL140&gt;=Criterios!$AB$4,AL140&lt;=Criterios!$AA$4),"Excelente",MID(Criterios!$Y$3,1,1))))))</f>
        <v/>
      </c>
      <c r="AN140" s="278"/>
      <c r="AO140" s="280"/>
      <c r="AP140" s="282"/>
      <c r="AQ140" s="273"/>
      <c r="AR140" s="273"/>
      <c r="AS140" s="273"/>
      <c r="AT140" s="273"/>
      <c r="AU140" s="284"/>
      <c r="AV140" s="88" t="s">
        <v>752</v>
      </c>
      <c r="AW140" s="106" t="str">
        <f>IF(AND(T136=1,V136=1),IF(AND(AQ136=1,AS136=1),"RiRr","Ri"),IF(AND(AQ136=1,AS136=1),"Rr",""))</f>
        <v/>
      </c>
      <c r="AX140" s="106" t="str">
        <f>IF(AND(T136=2,V136=1),IF(AND(AQ136=2,AS136=1),"RiRr","Ri"),IF(AND(AQ136=2,AS136=1),"Rr",""))</f>
        <v/>
      </c>
      <c r="AY140" s="101" t="str">
        <f>IF(AND(T136=3,V136=1),IF(AND(AQ136=3,AS136=1),"RiRr","Ri"),IF(AND(AQ136=3,AS136=1),"Rr",""))</f>
        <v/>
      </c>
      <c r="AZ140" s="102" t="str">
        <f>IF(AND(T136=4,V136=1),IF(AND(AQ136=4,AS136=1),"RiRr","Ri"),IF(AND(AQ136=4,AS136=1),"Rr",""))</f>
        <v/>
      </c>
      <c r="BA140" s="102" t="str">
        <f>IF(AND(T136=5,V136=1),IF(AND(AQ136=5,AS136=1),"RiRr","Ri"),IF(AND(AQ136=5,AS136=1),"Rr",""))</f>
        <v/>
      </c>
      <c r="BB140" s="105"/>
    </row>
    <row r="141" spans="1:54" ht="15.75" customHeight="1" thickBot="1" x14ac:dyDescent="0.25">
      <c r="A141" s="288"/>
      <c r="B141" s="291"/>
      <c r="C141" s="299"/>
      <c r="D141" s="302"/>
      <c r="E141" s="302"/>
      <c r="F141" s="302"/>
      <c r="G141" s="302"/>
      <c r="H141" s="351"/>
      <c r="I141" s="305"/>
      <c r="J141" s="308"/>
      <c r="K141" s="308"/>
      <c r="L141" s="354"/>
      <c r="M141" s="264"/>
      <c r="N141" s="264"/>
      <c r="O141" s="294"/>
      <c r="P141" s="311"/>
      <c r="Q141" s="267"/>
      <c r="R141" s="261"/>
      <c r="S141" s="252"/>
      <c r="T141" s="255"/>
      <c r="U141" s="249"/>
      <c r="V141" s="255"/>
      <c r="W141" s="255"/>
      <c r="X141" s="255"/>
      <c r="Y141" s="277"/>
      <c r="Z141" s="108"/>
      <c r="AA141" s="109"/>
      <c r="AB141" s="109"/>
      <c r="AC141" s="109"/>
      <c r="AD141" s="110"/>
      <c r="AE141" s="111">
        <f t="shared" si="20"/>
        <v>0</v>
      </c>
      <c r="AF141" s="110"/>
      <c r="AG141" s="110"/>
      <c r="AH141" s="110"/>
      <c r="AI141" s="110"/>
      <c r="AJ141" s="110"/>
      <c r="AK141" s="110"/>
      <c r="AL141" s="111">
        <f>IFERROR(VLOOKUP(AF141,Criterios!$M$3:$N$6,2,FALSE),0) + IFERROR(VLOOKUP(AG141,Criterios!$O$3:$P$6,2,FALSE),0) + IFERROR(VLOOKUP(AH141,Criterios!$Q$3:$R$7,2,FALSE),0) + IFERROR(VLOOKUP(AI141,Criterios!$S$3:$T$6,2,FALSE),0) + IFERROR(VLOOKUP(AJ141,Criterios!$U$3:$V$5,2,FALSE),0) + IFERROR(VLOOKUP(AK141,Criterios!$W$3:$X$8,2,FALSE),0)</f>
        <v>0</v>
      </c>
      <c r="AM141" s="112" t="str">
        <f>IF(AND(AL141&gt;=Criterios!$AB$8,AL141&lt;Criterios!$AA$8),"Pobre",IF(AND(AL141&gt;=Criterios!$AB$7,AL141&lt;Criterios!$AA$7),"Insatisfactorio",IF(AND(AL141&gt;=Criterios!$AB$6,AL141&lt;Criterios!$AA$6),"Regular",IF(AND(AL141&gt;=Criterios!$AB$5,AL141&lt;Criterios!$AA$5),"Bueno",IF(AND(AL141&gt;=Criterios!$AB$4,AL141&lt;=Criterios!$AA$4),"Excelente",MID(Criterios!$Y$3,1,1))))))</f>
        <v/>
      </c>
      <c r="AN141" s="279"/>
      <c r="AO141" s="281"/>
      <c r="AP141" s="283"/>
      <c r="AQ141" s="274"/>
      <c r="AR141" s="274"/>
      <c r="AS141" s="274"/>
      <c r="AT141" s="274"/>
      <c r="AU141" s="285"/>
      <c r="AW141" s="88" t="s">
        <v>123</v>
      </c>
      <c r="AX141" s="88" t="s">
        <v>124</v>
      </c>
      <c r="AY141" s="88" t="s">
        <v>125</v>
      </c>
      <c r="AZ141" s="88" t="s">
        <v>126</v>
      </c>
      <c r="BA141" s="88" t="s">
        <v>127</v>
      </c>
      <c r="BB141" s="113"/>
    </row>
    <row r="142" spans="1:54" ht="16.5" customHeight="1" thickTop="1" x14ac:dyDescent="0.2">
      <c r="A142" s="286" t="s">
        <v>754</v>
      </c>
      <c r="B142" s="289"/>
      <c r="C142" s="297" t="s">
        <v>597</v>
      </c>
      <c r="D142" s="300" t="s">
        <v>81</v>
      </c>
      <c r="E142" s="300" t="s">
        <v>179</v>
      </c>
      <c r="F142" s="300" t="s">
        <v>193</v>
      </c>
      <c r="G142" s="300" t="s">
        <v>268</v>
      </c>
      <c r="H142" s="349" t="s">
        <v>598</v>
      </c>
      <c r="I142" s="303" t="s">
        <v>74</v>
      </c>
      <c r="J142" s="306" t="s">
        <v>74</v>
      </c>
      <c r="K142" s="306" t="s">
        <v>73</v>
      </c>
      <c r="L142" s="352" t="s">
        <v>73</v>
      </c>
      <c r="M142" s="262"/>
      <c r="N142" s="262"/>
      <c r="O142" s="292" t="s">
        <v>332</v>
      </c>
      <c r="P142" s="309" t="s">
        <v>596</v>
      </c>
      <c r="Q142" s="295"/>
      <c r="R142" s="259"/>
      <c r="S142" s="250" t="s">
        <v>47</v>
      </c>
      <c r="T142" s="253">
        <f>(IFERROR(VLOOKUP(S142,Criterios!$E$3:$F$8,2,FALSE),0))</f>
        <v>4</v>
      </c>
      <c r="U142" s="247" t="s">
        <v>48</v>
      </c>
      <c r="V142" s="253">
        <f>(IFERROR(VLOOKUP(U142,Criterios!$H$3:$I$8,2,FALSE),0))</f>
        <v>4</v>
      </c>
      <c r="W142" s="253">
        <f>(IFERROR(VLOOKUP(S142,Criterios!$E$3:$F$8,2,FALSE),0)) * (IFERROR(VLOOKUP(U142,Criterios!$H$3:$I$8,2,FALSE),0))</f>
        <v>16</v>
      </c>
      <c r="X142" s="253" t="str">
        <f>IFERROR(INDEX(Colorimetría!$D$4:$H$8,MATCH(V142,Colorimetría!$C$4:$C$8,0),MATCH(T142,Colorimetría!$D$3:$H$3,0)),0)</f>
        <v>Extremo</v>
      </c>
      <c r="Y142" s="296"/>
      <c r="Z142" s="91"/>
      <c r="AA142" s="92"/>
      <c r="AB142" s="92"/>
      <c r="AC142" s="92"/>
      <c r="AD142" s="93"/>
      <c r="AE142" s="94">
        <f>IF(OR(AD142="Preventivo",AD142="Preventivo - Detectivo"),"Probabilidad",IF(OR(AD142="Detectivo - Correctivo",AD142="Correctivo"),"Impacto",0))</f>
        <v>0</v>
      </c>
      <c r="AF142" s="93"/>
      <c r="AG142" s="93"/>
      <c r="AH142" s="93"/>
      <c r="AI142" s="93"/>
      <c r="AJ142" s="93"/>
      <c r="AK142" s="93"/>
      <c r="AL142" s="95">
        <f>IFERROR(VLOOKUP(AF142,Criterios!$M$3:$N$6,2,FALSE),0) + IFERROR(VLOOKUP(AG142,Criterios!$O$3:$P$6,2,FALSE),0) + IFERROR(VLOOKUP(AH142,Criterios!$Q$3:$R$7,2,FALSE),0) + IFERROR(VLOOKUP(AI142,Criterios!$S$3:$T$6,2,FALSE),0) + IFERROR(VLOOKUP(AJ142,Criterios!$U$3:$V$5,2,FALSE),0) + IFERROR(VLOOKUP(AK142,Criterios!$W$3:$X$8,2,FALSE),0)</f>
        <v>0</v>
      </c>
      <c r="AM142" s="96" t="str">
        <f>IF(AND(AL142&gt;=Criterios!$AB$8,AL142&lt;Criterios!$AA$8),"Pobre",IF(AND(AL142&gt;=Criterios!$AB$7,AL142&lt;Criterios!$AA$7),"Insatisfactorio",IF(AND(AL142&gt;=Criterios!$AB$6,AL142&lt;Criterios!$AA$6),"Regular",IF(AND(AL142&gt;=Criterios!$AB$5,AL142&lt;Criterios!$AA$5),"Bueno",IF(AND(AL142&gt;=Criterios!$AB$4,AL142&lt;=Criterios!$AA$4),"Excelente",MID(Criterios!$Y$3,1,1))))))</f>
        <v/>
      </c>
      <c r="AN142" s="278">
        <f>(IFERROR(AVERAGEIFS(AL142:AL147,AE142:AE147,"Impacto"),0))/100</f>
        <v>0</v>
      </c>
      <c r="AO142" s="280">
        <f>(IFERROR(AVERAGEIFS(AL142:AL147,AE142:AE147,"Probabilidad"),0))/100</f>
        <v>0</v>
      </c>
      <c r="AP142" s="282" t="str">
        <f>IF(AN142=0,MID(S142,1,15),IF(T142 - AN142*T142&lt;1,VLOOKUP(1,Criterios!$D$4:$E$8,2,FALSE),IF(ROUND(T142 -( T142*AN142),0)=0,VLOOKUP(1,Criterios!$D$4:$E$8,2,FALSE),VLOOKUP(ROUND(T142 -( T142*AN142),0),Criterios!$D$4:$E$8,2,FALSE))))</f>
        <v>Mayor</v>
      </c>
      <c r="AQ142" s="273">
        <f>(IFERROR(VLOOKUP(AP142,Criterios!$E$3:$F$8,2,FALSE),0))</f>
        <v>4</v>
      </c>
      <c r="AR142" s="273" t="str">
        <f>IF(AO142=0,MID(U142,1,15),IF(V142 - AO142*V142&lt;1,VLOOKUP(1,Criterios!$G$4:$H$8,2,FALSE),IF(ROUND(V142 -(V142*AO142),0)=0,VLOOKUP(1,Criterios!$G$4:$H$8,2,FALSE),VLOOKUP(ROUND(V142 -( V142*AO142),0),Criterios!$G$4:$H$8,2,FALSE))))</f>
        <v>Moderado</v>
      </c>
      <c r="AS142" s="273">
        <f>(IFERROR(VLOOKUP(AR142,Criterios!$H$3:$I$8,2,FALSE),0))</f>
        <v>4</v>
      </c>
      <c r="AT142" s="273">
        <f>(IFERROR(VLOOKUP(AP142,Criterios!$E$3:$F$8,2,FALSE),0)) * (IFERROR(VLOOKUP(AR142,Criterios!$H$3:$I$8,2,FALSE),0))</f>
        <v>16</v>
      </c>
      <c r="AU142" s="284" t="str">
        <f>IFERROR(INDEX(Colorimetría!$D$4:$H$8,MATCH(AS142,Colorimetría!$C$4:$C$8,0),MATCH(AQ142,Colorimetría!$D$3:$H$3,0)),0)</f>
        <v>Extremo</v>
      </c>
      <c r="AV142" s="88" t="s">
        <v>169</v>
      </c>
      <c r="AW142" s="97" t="str">
        <f>IF(AND(T142=1,V142=5),IF(AND(AQ142=1,AS142=5),"RiRr","Ri"),IF(AND(AQ142=1,AS142=5),"Rr",""))</f>
        <v/>
      </c>
      <c r="AX142" s="97" t="str">
        <f>IF(AND(T142=2,V142=5),IF(AND(AQ142=2,AS142=5),"RiRr","Ri"),IF(AND(AQ142=2,AS142=5),"Rr",""))</f>
        <v/>
      </c>
      <c r="AY142" s="98" t="str">
        <f>IF(AND(T142=3,V142=5),IF(AND(AQ142=3,AS142=5),"RiRr","Ri"),IF(AND(AQ142=3,AS142=5),"Rr",""))</f>
        <v/>
      </c>
      <c r="AZ142" s="98" t="str">
        <f>IF(AND(T142=4,V142=5),IF(AND(AQ142=4,AS142=5),"RiRr","Ri"),IF(AND(AQ142=4,AS142=5),"Rr",""))</f>
        <v/>
      </c>
      <c r="BA142" s="98" t="str">
        <f>IF(AND(T142=5,V142=5),IF(AND(AQ142=5,AS142=5),"RiRr","Ri"),IF(AND(AQ142=5,AS142=5),"Rr",""))</f>
        <v/>
      </c>
      <c r="BB142" s="100"/>
    </row>
    <row r="143" spans="1:54" x14ac:dyDescent="0.2">
      <c r="A143" s="287"/>
      <c r="B143" s="290"/>
      <c r="C143" s="298"/>
      <c r="D143" s="301"/>
      <c r="E143" s="301"/>
      <c r="F143" s="301"/>
      <c r="G143" s="301"/>
      <c r="H143" s="350"/>
      <c r="I143" s="304"/>
      <c r="J143" s="307"/>
      <c r="K143" s="307"/>
      <c r="L143" s="353"/>
      <c r="M143" s="263"/>
      <c r="N143" s="263"/>
      <c r="O143" s="293"/>
      <c r="P143" s="310"/>
      <c r="Q143" s="266"/>
      <c r="R143" s="260"/>
      <c r="S143" s="251"/>
      <c r="T143" s="254"/>
      <c r="U143" s="248"/>
      <c r="V143" s="254"/>
      <c r="W143" s="254"/>
      <c r="X143" s="254"/>
      <c r="Y143" s="276"/>
      <c r="Z143" s="91"/>
      <c r="AA143" s="92"/>
      <c r="AB143" s="92"/>
      <c r="AC143" s="92"/>
      <c r="AD143" s="93"/>
      <c r="AE143" s="94">
        <f t="shared" ref="AE143:AE147" si="21">IF(OR(AD143="Preventivo",AD143="Preventivo - Detectivo"),"Probabilidad",IF(OR(AD143="Detectivo - Correctivo",AD143="Correctivo"),"Impacto",0))</f>
        <v>0</v>
      </c>
      <c r="AF143" s="93"/>
      <c r="AG143" s="93"/>
      <c r="AH143" s="93"/>
      <c r="AI143" s="93"/>
      <c r="AJ143" s="93"/>
      <c r="AK143" s="93"/>
      <c r="AL143" s="95">
        <f>IFERROR(VLOOKUP(AF143,Criterios!$M$3:$N$6,2,FALSE),0) + IFERROR(VLOOKUP(AG143,Criterios!$O$3:$P$6,2,FALSE),0) + IFERROR(VLOOKUP(AH143,Criterios!$Q$3:$R$7,2,FALSE),0) + IFERROR(VLOOKUP(AI143,Criterios!$S$3:$T$6,2,FALSE),0) + IFERROR(VLOOKUP(AJ143,Criterios!$U$3:$V$5,2,FALSE),0) + IFERROR(VLOOKUP(AK143,Criterios!$W$3:$X$8,2,FALSE),0)</f>
        <v>0</v>
      </c>
      <c r="AM143" s="96" t="str">
        <f>IF(AND(AL143&gt;=Criterios!$AB$8,AL143&lt;Criterios!$AA$8),"Pobre",IF(AND(AL143&gt;=Criterios!$AB$7,AL143&lt;Criterios!$AA$7),"Insatisfactorio",IF(AND(AL143&gt;=Criterios!$AB$6,AL143&lt;Criterios!$AA$6),"Regular",IF(AND(AL143&gt;=Criterios!$AB$5,AL143&lt;Criterios!$AA$5),"Bueno",IF(AND(AL143&gt;=Criterios!$AB$4,AL143&lt;=Criterios!$AA$4),"Excelente",MID(Criterios!$Y$3,1,1))))))</f>
        <v/>
      </c>
      <c r="AN143" s="278"/>
      <c r="AO143" s="280"/>
      <c r="AP143" s="282"/>
      <c r="AQ143" s="273"/>
      <c r="AR143" s="273"/>
      <c r="AS143" s="273"/>
      <c r="AT143" s="273"/>
      <c r="AU143" s="284"/>
      <c r="AV143" s="88" t="s">
        <v>122</v>
      </c>
      <c r="AW143" s="101" t="str">
        <f>IF(AND(T142=1,V142=4),IF(AND(AQ142=1,AS142=4),"RiRr","Ri"),IF(AND(AQ142=1,AS142=4),"Rr",""))</f>
        <v/>
      </c>
      <c r="AX143" s="102" t="str">
        <f>IF(AND(T142=2,V142=4),IF(AND(AQ142=2,AS142=4),"RiRr","Ri"),IF(AND(AQ142=2,AS142=4),"Rr",""))</f>
        <v/>
      </c>
      <c r="AY143" s="102" t="str">
        <f>IF(AND(T142=3,V142=4),IF(AND(AQ142=3,AS142=4),"RiRr","Ri"),IF(AND(AQ142=3,AS142=4),"Rr",""))</f>
        <v/>
      </c>
      <c r="AZ143" s="103" t="str">
        <f>IF(AND(T142=4,V142=4),IF(AND(AQ142=4,AS142=4),"RiRr","Ri"),IF(AND(AQ142=4,AS142=4),"Rr",""))</f>
        <v>RiRr</v>
      </c>
      <c r="BA143" s="103" t="str">
        <f>IF(AND(T142=5,V142=4),IF(AND(AQ142=5,AS142=4),"RiRr","Ri"),IF(AND(AQ142=5,AS142=4),"Rr",""))</f>
        <v/>
      </c>
      <c r="BB143" s="105"/>
    </row>
    <row r="144" spans="1:54" x14ac:dyDescent="0.2">
      <c r="A144" s="287"/>
      <c r="B144" s="290"/>
      <c r="C144" s="298"/>
      <c r="D144" s="301"/>
      <c r="E144" s="301"/>
      <c r="F144" s="301"/>
      <c r="G144" s="301"/>
      <c r="H144" s="350"/>
      <c r="I144" s="304"/>
      <c r="J144" s="307"/>
      <c r="K144" s="307"/>
      <c r="L144" s="353"/>
      <c r="M144" s="263"/>
      <c r="N144" s="263"/>
      <c r="O144" s="293"/>
      <c r="P144" s="310"/>
      <c r="Q144" s="266"/>
      <c r="R144" s="260"/>
      <c r="S144" s="251"/>
      <c r="T144" s="254"/>
      <c r="U144" s="248"/>
      <c r="V144" s="254"/>
      <c r="W144" s="254"/>
      <c r="X144" s="254"/>
      <c r="Y144" s="276"/>
      <c r="Z144" s="91"/>
      <c r="AA144" s="92"/>
      <c r="AB144" s="92"/>
      <c r="AC144" s="92"/>
      <c r="AD144" s="93"/>
      <c r="AE144" s="94">
        <f t="shared" si="21"/>
        <v>0</v>
      </c>
      <c r="AF144" s="93"/>
      <c r="AG144" s="93"/>
      <c r="AH144" s="93"/>
      <c r="AI144" s="93"/>
      <c r="AJ144" s="93"/>
      <c r="AK144" s="93"/>
      <c r="AL144" s="95">
        <f>IFERROR(VLOOKUP(AF144,Criterios!$M$3:$N$6,2,FALSE),0) + IFERROR(VLOOKUP(AG144,Criterios!$O$3:$P$6,2,FALSE),0) + IFERROR(VLOOKUP(AH144,Criterios!$Q$3:$R$7,2,FALSE),0) + IFERROR(VLOOKUP(AI144,Criterios!$S$3:$T$6,2,FALSE),0) + IFERROR(VLOOKUP(AJ144,Criterios!$U$3:$V$5,2,FALSE),0) + IFERROR(VLOOKUP(AK144,Criterios!$W$3:$X$8,2,FALSE),0)</f>
        <v>0</v>
      </c>
      <c r="AM144" s="96" t="str">
        <f>IF(AND(AL144&gt;=Criterios!$AB$8,AL144&lt;Criterios!$AA$8),"Pobre",IF(AND(AL144&gt;=Criterios!$AB$7,AL144&lt;Criterios!$AA$7),"Insatisfactorio",IF(AND(AL144&gt;=Criterios!$AB$6,AL144&lt;Criterios!$AA$6),"Regular",IF(AND(AL144&gt;=Criterios!$AB$5,AL144&lt;Criterios!$AA$5),"Bueno",IF(AND(AL144&gt;=Criterios!$AB$4,AL144&lt;=Criterios!$AA$4),"Excelente",MID(Criterios!$Y$3,1,1))))))</f>
        <v/>
      </c>
      <c r="AN144" s="278"/>
      <c r="AO144" s="280"/>
      <c r="AP144" s="282"/>
      <c r="AQ144" s="273"/>
      <c r="AR144" s="273"/>
      <c r="AS144" s="273"/>
      <c r="AT144" s="273"/>
      <c r="AU144" s="284"/>
      <c r="AV144" s="88" t="s">
        <v>125</v>
      </c>
      <c r="AW144" s="106" t="str">
        <f>IF(AND(T142=1,V142=3),IF(AND(AQ142=1,AS142=3),"RiRr","Ri"),IF(AND(AQ142=1,AS142=3),"Rr",""))</f>
        <v/>
      </c>
      <c r="AX144" s="101" t="str">
        <f>IF(AND(T142=2,V142=3),IF(AND(AQ142=2,AS142=3),"RiRr","Ri"),IF(AND(AQ142=2,AS142=3),"Rr",""))</f>
        <v/>
      </c>
      <c r="AY144" s="102" t="str">
        <f>IF(AND(T142=3,V142=3),IF(AND(AQ142=3,AS142=3),"RiRr","Ri"),IF(AND(AQ142=3,AS142=3),"Rr",""))</f>
        <v/>
      </c>
      <c r="AZ144" s="103" t="str">
        <f>IF(AND(T142=4,V142=3),IF(AND(AQ142=4,AS142=3),"RiRr","Ri"),IF(AND(AQ142=4,AS142=3),"Rr",""))</f>
        <v/>
      </c>
      <c r="BA144" s="103" t="str">
        <f>IF(AND(T142=5,V142=3),IF(AND(AQ142=5,AS142=3),"RiRr","Ri"),IF(AND(AQ142=5,AS142=3),"Rr",""))</f>
        <v/>
      </c>
      <c r="BB144" s="105"/>
    </row>
    <row r="145" spans="1:54" x14ac:dyDescent="0.2">
      <c r="A145" s="287"/>
      <c r="B145" s="290"/>
      <c r="C145" s="298"/>
      <c r="D145" s="301"/>
      <c r="E145" s="301"/>
      <c r="F145" s="301"/>
      <c r="G145" s="301"/>
      <c r="H145" s="350"/>
      <c r="I145" s="304"/>
      <c r="J145" s="307"/>
      <c r="K145" s="307"/>
      <c r="L145" s="353"/>
      <c r="M145" s="263"/>
      <c r="N145" s="263"/>
      <c r="O145" s="293"/>
      <c r="P145" s="310"/>
      <c r="Q145" s="266"/>
      <c r="R145" s="260"/>
      <c r="S145" s="251"/>
      <c r="T145" s="254"/>
      <c r="U145" s="248"/>
      <c r="V145" s="254"/>
      <c r="W145" s="254"/>
      <c r="X145" s="254"/>
      <c r="Y145" s="276"/>
      <c r="Z145" s="91"/>
      <c r="AA145" s="92"/>
      <c r="AB145" s="92"/>
      <c r="AC145" s="92"/>
      <c r="AD145" s="93"/>
      <c r="AE145" s="94">
        <f t="shared" si="21"/>
        <v>0</v>
      </c>
      <c r="AF145" s="93"/>
      <c r="AG145" s="93"/>
      <c r="AH145" s="93"/>
      <c r="AI145" s="93"/>
      <c r="AJ145" s="93"/>
      <c r="AK145" s="93"/>
      <c r="AL145" s="94">
        <f>IFERROR(VLOOKUP(AF145,Criterios!$M$3:$N$6,2,FALSE),0) + IFERROR(VLOOKUP(AG145,Criterios!$O$3:$P$6,2,FALSE),0) + IFERROR(VLOOKUP(AH145,Criterios!$Q$3:$R$7,2,FALSE),0) + IFERROR(VLOOKUP(AI145,Criterios!$S$3:$T$6,2,FALSE),0) + IFERROR(VLOOKUP(AJ145,Criterios!$U$3:$V$5,2,FALSE),0) + IFERROR(VLOOKUP(AK145,Criterios!$W$3:$X$8,2,FALSE),0)</f>
        <v>0</v>
      </c>
      <c r="AM145" s="96" t="str">
        <f>IF(AND(AL145&gt;=Criterios!$AB$8,AL145&lt;Criterios!$AA$8),"Pobre",IF(AND(AL145&gt;=Criterios!$AB$7,AL145&lt;Criterios!$AA$7),"Insatisfactorio",IF(AND(AL145&gt;=Criterios!$AB$6,AL145&lt;Criterios!$AA$6),"Regular",IF(AND(AL145&gt;=Criterios!$AB$5,AL145&lt;Criterios!$AA$5),"Bueno",IF(AND(AL145&gt;=Criterios!$AB$4,AL145&lt;=Criterios!$AA$4),"Excelente",MID(Criterios!$Y$3,1,1))))))</f>
        <v/>
      </c>
      <c r="AN145" s="278"/>
      <c r="AO145" s="280"/>
      <c r="AP145" s="282"/>
      <c r="AQ145" s="273"/>
      <c r="AR145" s="273"/>
      <c r="AS145" s="273"/>
      <c r="AT145" s="273"/>
      <c r="AU145" s="284"/>
      <c r="AV145" s="88" t="s">
        <v>170</v>
      </c>
      <c r="AW145" s="106" t="str">
        <f>IF(AND(T142=1,V142=2),IF(AND(AQ142=1,AS142=2),"RiRr","Ri"),IF(AND(AQ142=1,AS142=2),"Rr",""))</f>
        <v/>
      </c>
      <c r="AX145" s="106" t="str">
        <f>IF(AND(T142=2,V142=2),IF(AND(AQ142=2,AS142=2),"RiRr","Ri"),IF(AND(AQ142=2,AS142=2),"Rr",""))</f>
        <v/>
      </c>
      <c r="AY145" s="101" t="str">
        <f>IF(AND(T142=3,V142=2),IF(AND(AQ142=3,AS142=2),"RiRr","Ri"),IF(AND(AQ142=3,AS142=2),"Rr",""))</f>
        <v/>
      </c>
      <c r="AZ145" s="102" t="str">
        <f>IF(AND(T142=4,V142=2),IF(AND(AQ142=4,AS142=2),"RiRr","Ri"),IF(AND(AQ142=4,AS142=2),"Rr",""))</f>
        <v/>
      </c>
      <c r="BA145" s="103" t="str">
        <f>IF(AND(T142=5,V142=2),IF(AND(AQ142=5,AS142=2),"RiRr","Ri"),IF(AND(AQ142=5,AS142=2),"Rr",""))</f>
        <v/>
      </c>
      <c r="BB145" s="105"/>
    </row>
    <row r="146" spans="1:54" x14ac:dyDescent="0.2">
      <c r="A146" s="287"/>
      <c r="B146" s="290"/>
      <c r="C146" s="298"/>
      <c r="D146" s="301"/>
      <c r="E146" s="301"/>
      <c r="F146" s="301"/>
      <c r="G146" s="301"/>
      <c r="H146" s="350"/>
      <c r="I146" s="304"/>
      <c r="J146" s="307"/>
      <c r="K146" s="307"/>
      <c r="L146" s="353"/>
      <c r="M146" s="263"/>
      <c r="N146" s="263"/>
      <c r="O146" s="293"/>
      <c r="P146" s="310"/>
      <c r="Q146" s="266"/>
      <c r="R146" s="260"/>
      <c r="S146" s="251"/>
      <c r="T146" s="254"/>
      <c r="U146" s="248"/>
      <c r="V146" s="254"/>
      <c r="W146" s="254"/>
      <c r="X146" s="254"/>
      <c r="Y146" s="276"/>
      <c r="Z146" s="91"/>
      <c r="AA146" s="92"/>
      <c r="AB146" s="92"/>
      <c r="AC146" s="92"/>
      <c r="AD146" s="93"/>
      <c r="AE146" s="94">
        <f t="shared" si="21"/>
        <v>0</v>
      </c>
      <c r="AF146" s="93"/>
      <c r="AG146" s="93"/>
      <c r="AH146" s="93"/>
      <c r="AI146" s="93"/>
      <c r="AJ146" s="93"/>
      <c r="AK146" s="93"/>
      <c r="AL146" s="94">
        <f>IFERROR(VLOOKUP(AF146,Criterios!$M$3:$N$6,2,FALSE),0) + IFERROR(VLOOKUP(AG146,Criterios!$O$3:$P$6,2,FALSE),0) + IFERROR(VLOOKUP(AH146,Criterios!$Q$3:$R$7,2,FALSE),0) + IFERROR(VLOOKUP(AI146,Criterios!$S$3:$T$6,2,FALSE),0) + IFERROR(VLOOKUP(AJ146,Criterios!$U$3:$V$5,2,FALSE),0) + IFERROR(VLOOKUP(AK146,Criterios!$W$3:$X$8,2,FALSE),0)</f>
        <v>0</v>
      </c>
      <c r="AM146" s="96" t="str">
        <f>IF(AND(AL146&gt;=Criterios!$AB$8,AL146&lt;Criterios!$AA$8),"Pobre",IF(AND(AL146&gt;=Criterios!$AB$7,AL146&lt;Criterios!$AA$7),"Insatisfactorio",IF(AND(AL146&gt;=Criterios!$AB$6,AL146&lt;Criterios!$AA$6),"Regular",IF(AND(AL146&gt;=Criterios!$AB$5,AL146&lt;Criterios!$AA$5),"Bueno",IF(AND(AL146&gt;=Criterios!$AB$4,AL146&lt;=Criterios!$AA$4),"Excelente",MID(Criterios!$Y$3,1,1))))))</f>
        <v/>
      </c>
      <c r="AN146" s="278"/>
      <c r="AO146" s="280"/>
      <c r="AP146" s="282"/>
      <c r="AQ146" s="273"/>
      <c r="AR146" s="273"/>
      <c r="AS146" s="273"/>
      <c r="AT146" s="273"/>
      <c r="AU146" s="284"/>
      <c r="AV146" s="88" t="s">
        <v>752</v>
      </c>
      <c r="AW146" s="106" t="str">
        <f>IF(AND(T142=1,V142=1),IF(AND(AQ142=1,AS142=1),"RiRr","Ri"),IF(AND(AQ142=1,AS142=1),"Rr",""))</f>
        <v/>
      </c>
      <c r="AX146" s="106" t="str">
        <f>IF(AND(T142=2,V142=1),IF(AND(AQ142=2,AS142=1),"RiRr","Ri"),IF(AND(AQ142=2,AS142=1),"Rr",""))</f>
        <v/>
      </c>
      <c r="AY146" s="101" t="str">
        <f>IF(AND(T142=3,V142=1),IF(AND(AQ142=3,AS142=1),"RiRr","Ri"),IF(AND(AQ142=3,AS142=1),"Rr",""))</f>
        <v/>
      </c>
      <c r="AZ146" s="102" t="str">
        <f>IF(AND(T142=4,V142=1),IF(AND(AQ142=4,AS142=1),"RiRr","Ri"),IF(AND(AQ142=4,AS142=1),"Rr",""))</f>
        <v/>
      </c>
      <c r="BA146" s="102" t="str">
        <f>IF(AND(T142=5,V142=1),IF(AND(AQ142=5,AS142=1),"RiRr","Ri"),IF(AND(AQ142=5,AS142=1),"Rr",""))</f>
        <v/>
      </c>
      <c r="BB146" s="105"/>
    </row>
    <row r="147" spans="1:54" ht="15.75" customHeight="1" thickBot="1" x14ac:dyDescent="0.25">
      <c r="A147" s="288"/>
      <c r="B147" s="291"/>
      <c r="C147" s="299"/>
      <c r="D147" s="302"/>
      <c r="E147" s="302"/>
      <c r="F147" s="302"/>
      <c r="G147" s="302"/>
      <c r="H147" s="351"/>
      <c r="I147" s="305"/>
      <c r="J147" s="308"/>
      <c r="K147" s="308"/>
      <c r="L147" s="354"/>
      <c r="M147" s="264"/>
      <c r="N147" s="264"/>
      <c r="O147" s="294"/>
      <c r="P147" s="311"/>
      <c r="Q147" s="267"/>
      <c r="R147" s="261"/>
      <c r="S147" s="252"/>
      <c r="T147" s="255"/>
      <c r="U147" s="249"/>
      <c r="V147" s="255"/>
      <c r="W147" s="255"/>
      <c r="X147" s="255"/>
      <c r="Y147" s="277"/>
      <c r="Z147" s="108"/>
      <c r="AA147" s="109"/>
      <c r="AB147" s="109"/>
      <c r="AC147" s="109"/>
      <c r="AD147" s="110"/>
      <c r="AE147" s="111">
        <f t="shared" si="21"/>
        <v>0</v>
      </c>
      <c r="AF147" s="110"/>
      <c r="AG147" s="110"/>
      <c r="AH147" s="110"/>
      <c r="AI147" s="110"/>
      <c r="AJ147" s="110"/>
      <c r="AK147" s="110"/>
      <c r="AL147" s="111">
        <f>IFERROR(VLOOKUP(AF147,Criterios!$M$3:$N$6,2,FALSE),0) + IFERROR(VLOOKUP(AG147,Criterios!$O$3:$P$6,2,FALSE),0) + IFERROR(VLOOKUP(AH147,Criterios!$Q$3:$R$7,2,FALSE),0) + IFERROR(VLOOKUP(AI147,Criterios!$S$3:$T$6,2,FALSE),0) + IFERROR(VLOOKUP(AJ147,Criterios!$U$3:$V$5,2,FALSE),0) + IFERROR(VLOOKUP(AK147,Criterios!$W$3:$X$8,2,FALSE),0)</f>
        <v>0</v>
      </c>
      <c r="AM147" s="112" t="str">
        <f>IF(AND(AL147&gt;=Criterios!$AB$8,AL147&lt;Criterios!$AA$8),"Pobre",IF(AND(AL147&gt;=Criterios!$AB$7,AL147&lt;Criterios!$AA$7),"Insatisfactorio",IF(AND(AL147&gt;=Criterios!$AB$6,AL147&lt;Criterios!$AA$6),"Regular",IF(AND(AL147&gt;=Criterios!$AB$5,AL147&lt;Criterios!$AA$5),"Bueno",IF(AND(AL147&gt;=Criterios!$AB$4,AL147&lt;=Criterios!$AA$4),"Excelente",MID(Criterios!$Y$3,1,1))))))</f>
        <v/>
      </c>
      <c r="AN147" s="279"/>
      <c r="AO147" s="281"/>
      <c r="AP147" s="283"/>
      <c r="AQ147" s="274"/>
      <c r="AR147" s="274"/>
      <c r="AS147" s="274"/>
      <c r="AT147" s="274"/>
      <c r="AU147" s="285"/>
      <c r="AW147" s="88" t="s">
        <v>123</v>
      </c>
      <c r="AX147" s="88" t="s">
        <v>124</v>
      </c>
      <c r="AY147" s="88" t="s">
        <v>125</v>
      </c>
      <c r="AZ147" s="88" t="s">
        <v>126</v>
      </c>
      <c r="BA147" s="88" t="s">
        <v>127</v>
      </c>
      <c r="BB147" s="113"/>
    </row>
    <row r="148" spans="1:54" ht="16.5" customHeight="1" thickTop="1" x14ac:dyDescent="0.2">
      <c r="A148" s="286" t="s">
        <v>754</v>
      </c>
      <c r="B148" s="289"/>
      <c r="C148" s="297" t="s">
        <v>301</v>
      </c>
      <c r="D148" s="300" t="s">
        <v>80</v>
      </c>
      <c r="E148" s="300" t="s">
        <v>173</v>
      </c>
      <c r="F148" s="300" t="s">
        <v>181</v>
      </c>
      <c r="G148" s="300" t="s">
        <v>219</v>
      </c>
      <c r="H148" s="349" t="s">
        <v>598</v>
      </c>
      <c r="I148" s="303" t="s">
        <v>74</v>
      </c>
      <c r="J148" s="306" t="s">
        <v>73</v>
      </c>
      <c r="K148" s="306" t="s">
        <v>73</v>
      </c>
      <c r="L148" s="352" t="s">
        <v>74</v>
      </c>
      <c r="M148" s="262"/>
      <c r="N148" s="262"/>
      <c r="O148" s="292" t="s">
        <v>333</v>
      </c>
      <c r="P148" s="309" t="s">
        <v>623</v>
      </c>
      <c r="Q148" s="295"/>
      <c r="R148" s="259"/>
      <c r="S148" s="250" t="s">
        <v>47</v>
      </c>
      <c r="T148" s="253">
        <f>(IFERROR(VLOOKUP(S148,Criterios!$E$3:$F$8,2,FALSE),0))</f>
        <v>4</v>
      </c>
      <c r="U148" s="247" t="s">
        <v>52</v>
      </c>
      <c r="V148" s="253">
        <f>(IFERROR(VLOOKUP(U148,Criterios!$H$3:$I$8,2,FALSE),0))</f>
        <v>3</v>
      </c>
      <c r="W148" s="253">
        <f>(IFERROR(VLOOKUP(S148,Criterios!$E$3:$F$8,2,FALSE),0)) * (IFERROR(VLOOKUP(U148,Criterios!$H$3:$I$8,2,FALSE),0))</f>
        <v>12</v>
      </c>
      <c r="X148" s="253" t="str">
        <f>IFERROR(INDEX(Colorimetría!$D$4:$H$8,MATCH(V148,Colorimetría!$C$4:$C$8,0),MATCH(T148,Colorimetría!$D$3:$H$3,0)),0)</f>
        <v>Extremo</v>
      </c>
      <c r="Y148" s="296"/>
      <c r="Z148" s="91"/>
      <c r="AA148" s="92"/>
      <c r="AB148" s="92"/>
      <c r="AC148" s="92"/>
      <c r="AD148" s="93"/>
      <c r="AE148" s="94">
        <f>IF(OR(AD148="Preventivo",AD148="Preventivo - Detectivo"),"Probabilidad",IF(OR(AD148="Detectivo - Correctivo",AD148="Correctivo"),"Impacto",0))</f>
        <v>0</v>
      </c>
      <c r="AF148" s="93"/>
      <c r="AG148" s="93"/>
      <c r="AH148" s="93"/>
      <c r="AI148" s="93"/>
      <c r="AJ148" s="93"/>
      <c r="AK148" s="93"/>
      <c r="AL148" s="95">
        <f>IFERROR(VLOOKUP(AF148,Criterios!$M$3:$N$6,2,FALSE),0) + IFERROR(VLOOKUP(AG148,Criterios!$O$3:$P$6,2,FALSE),0) + IFERROR(VLOOKUP(AH148,Criterios!$Q$3:$R$7,2,FALSE),0) + IFERROR(VLOOKUP(AI148,Criterios!$S$3:$T$6,2,FALSE),0) + IFERROR(VLOOKUP(AJ148,Criterios!$U$3:$V$5,2,FALSE),0) + IFERROR(VLOOKUP(AK148,Criterios!$W$3:$X$8,2,FALSE),0)</f>
        <v>0</v>
      </c>
      <c r="AM148" s="96" t="str">
        <f>IF(AND(AL148&gt;=Criterios!$AB$8,AL148&lt;Criterios!$AA$8),"Pobre",IF(AND(AL148&gt;=Criterios!$AB$7,AL148&lt;Criterios!$AA$7),"Insatisfactorio",IF(AND(AL148&gt;=Criterios!$AB$6,AL148&lt;Criterios!$AA$6),"Regular",IF(AND(AL148&gt;=Criterios!$AB$5,AL148&lt;Criterios!$AA$5),"Bueno",IF(AND(AL148&gt;=Criterios!$AB$4,AL148&lt;=Criterios!$AA$4),"Excelente",MID(Criterios!$Y$3,1,1))))))</f>
        <v/>
      </c>
      <c r="AN148" s="278">
        <f>(IFERROR(AVERAGEIFS(AL148:AL153,AE148:AE153,"Impacto"),0))/100</f>
        <v>0</v>
      </c>
      <c r="AO148" s="280">
        <f>(IFERROR(AVERAGEIFS(AL148:AL153,AE148:AE153,"Probabilidad"),0))/100</f>
        <v>0</v>
      </c>
      <c r="AP148" s="282" t="str">
        <f>IF(AN148=0,MID(S148,1,15),IF(T148 - AN148*T148&lt;1,VLOOKUP(1,Criterios!$D$4:$E$8,2,FALSE),IF(ROUND(T148 -( T148*AN148),0)=0,VLOOKUP(1,Criterios!$D$4:$E$8,2,FALSE),VLOOKUP(ROUND(T148 -( T148*AN148),0),Criterios!$D$4:$E$8,2,FALSE))))</f>
        <v>Mayor</v>
      </c>
      <c r="AQ148" s="273">
        <f>(IFERROR(VLOOKUP(AP148,Criterios!$E$3:$F$8,2,FALSE),0))</f>
        <v>4</v>
      </c>
      <c r="AR148" s="273" t="str">
        <f>IF(AO148=0,MID(U148,1,15),IF(V148 - AO148*V148&lt;1,VLOOKUP(1,Criterios!$G$4:$H$8,2,FALSE),IF(ROUND(V148 -(V148*AO148),0)=0,VLOOKUP(1,Criterios!$G$4:$H$8,2,FALSE),VLOOKUP(ROUND(V148 -( V148*AO148),0),Criterios!$G$4:$H$8,2,FALSE))))</f>
        <v>Posible</v>
      </c>
      <c r="AS148" s="273">
        <f>(IFERROR(VLOOKUP(AR148,Criterios!$H$3:$I$8,2,FALSE),0))</f>
        <v>3</v>
      </c>
      <c r="AT148" s="273">
        <f>(IFERROR(VLOOKUP(AP148,Criterios!$E$3:$F$8,2,FALSE),0)) * (IFERROR(VLOOKUP(AR148,Criterios!$H$3:$I$8,2,FALSE),0))</f>
        <v>12</v>
      </c>
      <c r="AU148" s="284" t="str">
        <f>IFERROR(INDEX(Colorimetría!$D$4:$H$8,MATCH(AS148,Colorimetría!$C$4:$C$8,0),MATCH(AQ148,Colorimetría!$D$3:$H$3,0)),0)</f>
        <v>Extremo</v>
      </c>
      <c r="AV148" s="88" t="s">
        <v>169</v>
      </c>
      <c r="AW148" s="97" t="str">
        <f>IF(AND(T148=1,V148=5),IF(AND(AQ148=1,AS148=5),"RiRr","Ri"),IF(AND(AQ148=1,AS148=5),"Rr",""))</f>
        <v/>
      </c>
      <c r="AX148" s="97" t="str">
        <f>IF(AND(T148=2,V148=5),IF(AND(AQ148=2,AS148=5),"RiRr","Ri"),IF(AND(AQ148=2,AS148=5),"Rr",""))</f>
        <v/>
      </c>
      <c r="AY148" s="98" t="str">
        <f>IF(AND(T148=3,V148=5),IF(AND(AQ148=3,AS148=5),"RiRr","Ri"),IF(AND(AQ148=3,AS148=5),"Rr",""))</f>
        <v/>
      </c>
      <c r="AZ148" s="98" t="str">
        <f>IF(AND(T148=4,V148=5),IF(AND(AQ148=4,AS148=5),"RiRr","Ri"),IF(AND(AQ148=4,AS148=5),"Rr",""))</f>
        <v/>
      </c>
      <c r="BA148" s="98" t="str">
        <f>IF(AND(T148=5,V148=5),IF(AND(AQ148=5,AS148=5),"RiRr","Ri"),IF(AND(AQ148=5,AS148=5),"Rr",""))</f>
        <v/>
      </c>
      <c r="BB148" s="100"/>
    </row>
    <row r="149" spans="1:54" x14ac:dyDescent="0.2">
      <c r="A149" s="287"/>
      <c r="B149" s="290"/>
      <c r="C149" s="298"/>
      <c r="D149" s="301"/>
      <c r="E149" s="301"/>
      <c r="F149" s="301"/>
      <c r="G149" s="301"/>
      <c r="H149" s="350"/>
      <c r="I149" s="304"/>
      <c r="J149" s="307"/>
      <c r="K149" s="307"/>
      <c r="L149" s="353"/>
      <c r="M149" s="263"/>
      <c r="N149" s="263"/>
      <c r="O149" s="293"/>
      <c r="P149" s="310"/>
      <c r="Q149" s="266"/>
      <c r="R149" s="260"/>
      <c r="S149" s="251"/>
      <c r="T149" s="254"/>
      <c r="U149" s="248"/>
      <c r="V149" s="254"/>
      <c r="W149" s="254"/>
      <c r="X149" s="254"/>
      <c r="Y149" s="276"/>
      <c r="Z149" s="91"/>
      <c r="AA149" s="92"/>
      <c r="AB149" s="92"/>
      <c r="AC149" s="92"/>
      <c r="AD149" s="93"/>
      <c r="AE149" s="94">
        <f t="shared" ref="AE149:AE153" si="22">IF(OR(AD149="Preventivo",AD149="Preventivo - Detectivo"),"Probabilidad",IF(OR(AD149="Detectivo - Correctivo",AD149="Correctivo"),"Impacto",0))</f>
        <v>0</v>
      </c>
      <c r="AF149" s="93"/>
      <c r="AG149" s="93"/>
      <c r="AH149" s="93"/>
      <c r="AI149" s="93"/>
      <c r="AJ149" s="93"/>
      <c r="AK149" s="93"/>
      <c r="AL149" s="95">
        <f>IFERROR(VLOOKUP(AF149,Criterios!$M$3:$N$6,2,FALSE),0) + IFERROR(VLOOKUP(AG149,Criterios!$O$3:$P$6,2,FALSE),0) + IFERROR(VLOOKUP(AH149,Criterios!$Q$3:$R$7,2,FALSE),0) + IFERROR(VLOOKUP(AI149,Criterios!$S$3:$T$6,2,FALSE),0) + IFERROR(VLOOKUP(AJ149,Criterios!$U$3:$V$5,2,FALSE),0) + IFERROR(VLOOKUP(AK149,Criterios!$W$3:$X$8,2,FALSE),0)</f>
        <v>0</v>
      </c>
      <c r="AM149" s="96" t="str">
        <f>IF(AND(AL149&gt;=Criterios!$AB$8,AL149&lt;Criterios!$AA$8),"Pobre",IF(AND(AL149&gt;=Criterios!$AB$7,AL149&lt;Criterios!$AA$7),"Insatisfactorio",IF(AND(AL149&gt;=Criterios!$AB$6,AL149&lt;Criterios!$AA$6),"Regular",IF(AND(AL149&gt;=Criterios!$AB$5,AL149&lt;Criterios!$AA$5),"Bueno",IF(AND(AL149&gt;=Criterios!$AB$4,AL149&lt;=Criterios!$AA$4),"Excelente",MID(Criterios!$Y$3,1,1))))))</f>
        <v/>
      </c>
      <c r="AN149" s="278"/>
      <c r="AO149" s="280"/>
      <c r="AP149" s="282"/>
      <c r="AQ149" s="273"/>
      <c r="AR149" s="273"/>
      <c r="AS149" s="273"/>
      <c r="AT149" s="273"/>
      <c r="AU149" s="284"/>
      <c r="AV149" s="88" t="s">
        <v>122</v>
      </c>
      <c r="AW149" s="101" t="str">
        <f>IF(AND(T148=1,V148=4),IF(AND(AQ148=1,AS148=4),"RiRr","Ri"),IF(AND(AQ148=1,AS148=4),"Rr",""))</f>
        <v/>
      </c>
      <c r="AX149" s="102" t="str">
        <f>IF(AND(T148=2,V148=4),IF(AND(AQ148=2,AS148=4),"RiRr","Ri"),IF(AND(AQ148=2,AS148=4),"Rr",""))</f>
        <v/>
      </c>
      <c r="AY149" s="102" t="str">
        <f>IF(AND(T148=3,V148=4),IF(AND(AQ148=3,AS148=4),"RiRr","Ri"),IF(AND(AQ148=3,AS148=4),"Rr",""))</f>
        <v/>
      </c>
      <c r="AZ149" s="103" t="str">
        <f>IF(AND(T148=4,V148=4),IF(AND(AQ148=4,AS148=4),"RiRr","Ri"),IF(AND(AQ148=4,AS148=4),"Rr",""))</f>
        <v/>
      </c>
      <c r="BA149" s="103" t="str">
        <f>IF(AND(T148=5,V148=4),IF(AND(AQ148=5,AS148=4),"RiRr","Ri"),IF(AND(AQ148=5,AS148=4),"Rr",""))</f>
        <v/>
      </c>
      <c r="BB149" s="105"/>
    </row>
    <row r="150" spans="1:54" x14ac:dyDescent="0.2">
      <c r="A150" s="287"/>
      <c r="B150" s="290"/>
      <c r="C150" s="298"/>
      <c r="D150" s="301"/>
      <c r="E150" s="301"/>
      <c r="F150" s="301"/>
      <c r="G150" s="301"/>
      <c r="H150" s="350"/>
      <c r="I150" s="304"/>
      <c r="J150" s="307"/>
      <c r="K150" s="307"/>
      <c r="L150" s="353"/>
      <c r="M150" s="263"/>
      <c r="N150" s="263"/>
      <c r="O150" s="293"/>
      <c r="P150" s="310"/>
      <c r="Q150" s="266"/>
      <c r="R150" s="260"/>
      <c r="S150" s="251"/>
      <c r="T150" s="254"/>
      <c r="U150" s="248"/>
      <c r="V150" s="254"/>
      <c r="W150" s="254"/>
      <c r="X150" s="254"/>
      <c r="Y150" s="276"/>
      <c r="Z150" s="91"/>
      <c r="AA150" s="92"/>
      <c r="AB150" s="92"/>
      <c r="AC150" s="92"/>
      <c r="AD150" s="93"/>
      <c r="AE150" s="94">
        <f t="shared" si="22"/>
        <v>0</v>
      </c>
      <c r="AF150" s="93"/>
      <c r="AG150" s="93"/>
      <c r="AH150" s="93"/>
      <c r="AI150" s="93"/>
      <c r="AJ150" s="93"/>
      <c r="AK150" s="93"/>
      <c r="AL150" s="95">
        <f>IFERROR(VLOOKUP(AF150,Criterios!$M$3:$N$6,2,FALSE),0) + IFERROR(VLOOKUP(AG150,Criterios!$O$3:$P$6,2,FALSE),0) + IFERROR(VLOOKUP(AH150,Criterios!$Q$3:$R$7,2,FALSE),0) + IFERROR(VLOOKUP(AI150,Criterios!$S$3:$T$6,2,FALSE),0) + IFERROR(VLOOKUP(AJ150,Criterios!$U$3:$V$5,2,FALSE),0) + IFERROR(VLOOKUP(AK150,Criterios!$W$3:$X$8,2,FALSE),0)</f>
        <v>0</v>
      </c>
      <c r="AM150" s="96" t="str">
        <f>IF(AND(AL150&gt;=Criterios!$AB$8,AL150&lt;Criterios!$AA$8),"Pobre",IF(AND(AL150&gt;=Criterios!$AB$7,AL150&lt;Criterios!$AA$7),"Insatisfactorio",IF(AND(AL150&gt;=Criterios!$AB$6,AL150&lt;Criterios!$AA$6),"Regular",IF(AND(AL150&gt;=Criterios!$AB$5,AL150&lt;Criterios!$AA$5),"Bueno",IF(AND(AL150&gt;=Criterios!$AB$4,AL150&lt;=Criterios!$AA$4),"Excelente",MID(Criterios!$Y$3,1,1))))))</f>
        <v/>
      </c>
      <c r="AN150" s="278"/>
      <c r="AO150" s="280"/>
      <c r="AP150" s="282"/>
      <c r="AQ150" s="273"/>
      <c r="AR150" s="273"/>
      <c r="AS150" s="273"/>
      <c r="AT150" s="273"/>
      <c r="AU150" s="284"/>
      <c r="AV150" s="88" t="s">
        <v>125</v>
      </c>
      <c r="AW150" s="106" t="str">
        <f>IF(AND(T148=1,V148=3),IF(AND(AQ148=1,AS148=3),"RiRr","Ri"),IF(AND(AQ148=1,AS148=3),"Rr",""))</f>
        <v/>
      </c>
      <c r="AX150" s="101" t="str">
        <f>IF(AND(T148=2,V148=3),IF(AND(AQ148=2,AS148=3),"RiRr","Ri"),IF(AND(AQ148=2,AS148=3),"Rr",""))</f>
        <v/>
      </c>
      <c r="AY150" s="102" t="str">
        <f>IF(AND(T148=3,V148=3),IF(AND(AQ148=3,AS148=3),"RiRr","Ri"),IF(AND(AQ148=3,AS148=3),"Rr",""))</f>
        <v/>
      </c>
      <c r="AZ150" s="103" t="str">
        <f>IF(AND(T148=4,V148=3),IF(AND(AQ148=4,AS148=3),"RiRr","Ri"),IF(AND(AQ148=4,AS148=3),"Rr",""))</f>
        <v>RiRr</v>
      </c>
      <c r="BA150" s="103" t="str">
        <f>IF(AND(T148=5,V148=3),IF(AND(AQ148=5,AS148=3),"RiRr","Ri"),IF(AND(AQ148=5,AS148=3),"Rr",""))</f>
        <v/>
      </c>
      <c r="BB150" s="105"/>
    </row>
    <row r="151" spans="1:54" x14ac:dyDescent="0.2">
      <c r="A151" s="287"/>
      <c r="B151" s="290"/>
      <c r="C151" s="298"/>
      <c r="D151" s="301"/>
      <c r="E151" s="301"/>
      <c r="F151" s="301"/>
      <c r="G151" s="301"/>
      <c r="H151" s="350"/>
      <c r="I151" s="304"/>
      <c r="J151" s="307"/>
      <c r="K151" s="307"/>
      <c r="L151" s="353"/>
      <c r="M151" s="263"/>
      <c r="N151" s="263"/>
      <c r="O151" s="293"/>
      <c r="P151" s="310"/>
      <c r="Q151" s="266"/>
      <c r="R151" s="260"/>
      <c r="S151" s="251"/>
      <c r="T151" s="254"/>
      <c r="U151" s="248"/>
      <c r="V151" s="254"/>
      <c r="W151" s="254"/>
      <c r="X151" s="254"/>
      <c r="Y151" s="276"/>
      <c r="Z151" s="91"/>
      <c r="AA151" s="92"/>
      <c r="AB151" s="92"/>
      <c r="AC151" s="92"/>
      <c r="AD151" s="93"/>
      <c r="AE151" s="94">
        <f t="shared" si="22"/>
        <v>0</v>
      </c>
      <c r="AF151" s="93"/>
      <c r="AG151" s="93"/>
      <c r="AH151" s="93"/>
      <c r="AI151" s="93"/>
      <c r="AJ151" s="93"/>
      <c r="AK151" s="93"/>
      <c r="AL151" s="94">
        <f>IFERROR(VLOOKUP(AF151,Criterios!$M$3:$N$6,2,FALSE),0) + IFERROR(VLOOKUP(AG151,Criterios!$O$3:$P$6,2,FALSE),0) + IFERROR(VLOOKUP(AH151,Criterios!$Q$3:$R$7,2,FALSE),0) + IFERROR(VLOOKUP(AI151,Criterios!$S$3:$T$6,2,FALSE),0) + IFERROR(VLOOKUP(AJ151,Criterios!$U$3:$V$5,2,FALSE),0) + IFERROR(VLOOKUP(AK151,Criterios!$W$3:$X$8,2,FALSE),0)</f>
        <v>0</v>
      </c>
      <c r="AM151" s="96" t="str">
        <f>IF(AND(AL151&gt;=Criterios!$AB$8,AL151&lt;Criterios!$AA$8),"Pobre",IF(AND(AL151&gt;=Criterios!$AB$7,AL151&lt;Criterios!$AA$7),"Insatisfactorio",IF(AND(AL151&gt;=Criterios!$AB$6,AL151&lt;Criterios!$AA$6),"Regular",IF(AND(AL151&gt;=Criterios!$AB$5,AL151&lt;Criterios!$AA$5),"Bueno",IF(AND(AL151&gt;=Criterios!$AB$4,AL151&lt;=Criterios!$AA$4),"Excelente",MID(Criterios!$Y$3,1,1))))))</f>
        <v/>
      </c>
      <c r="AN151" s="278"/>
      <c r="AO151" s="280"/>
      <c r="AP151" s="282"/>
      <c r="AQ151" s="273"/>
      <c r="AR151" s="273"/>
      <c r="AS151" s="273"/>
      <c r="AT151" s="273"/>
      <c r="AU151" s="284"/>
      <c r="AV151" s="88" t="s">
        <v>170</v>
      </c>
      <c r="AW151" s="106" t="str">
        <f>IF(AND(T148=1,V148=2),IF(AND(AQ148=1,AS148=2),"RiRr","Ri"),IF(AND(AQ148=1,AS148=2),"Rr",""))</f>
        <v/>
      </c>
      <c r="AX151" s="106" t="str">
        <f>IF(AND(T148=2,V148=2),IF(AND(AQ148=2,AS148=2),"RiRr","Ri"),IF(AND(AQ148=2,AS148=2),"Rr",""))</f>
        <v/>
      </c>
      <c r="AY151" s="101" t="str">
        <f>IF(AND(T148=3,V148=2),IF(AND(AQ148=3,AS148=2),"RiRr","Ri"),IF(AND(AQ148=3,AS148=2),"Rr",""))</f>
        <v/>
      </c>
      <c r="AZ151" s="102" t="str">
        <f>IF(AND(T148=4,V148=2),IF(AND(AQ148=4,AS148=2),"RiRr","Ri"),IF(AND(AQ148=4,AS148=2),"Rr",""))</f>
        <v/>
      </c>
      <c r="BA151" s="103" t="str">
        <f>IF(AND(T148=5,V148=2),IF(AND(AQ148=5,AS148=2),"RiRr","Ri"),IF(AND(AQ148=5,AS148=2),"Rr",""))</f>
        <v/>
      </c>
      <c r="BB151" s="105"/>
    </row>
    <row r="152" spans="1:54" x14ac:dyDescent="0.2">
      <c r="A152" s="287"/>
      <c r="B152" s="290"/>
      <c r="C152" s="298"/>
      <c r="D152" s="301"/>
      <c r="E152" s="301"/>
      <c r="F152" s="301"/>
      <c r="G152" s="301"/>
      <c r="H152" s="350"/>
      <c r="I152" s="304"/>
      <c r="J152" s="307"/>
      <c r="K152" s="307"/>
      <c r="L152" s="353"/>
      <c r="M152" s="263"/>
      <c r="N152" s="263"/>
      <c r="O152" s="293"/>
      <c r="P152" s="310"/>
      <c r="Q152" s="266"/>
      <c r="R152" s="260"/>
      <c r="S152" s="251"/>
      <c r="T152" s="254"/>
      <c r="U152" s="248"/>
      <c r="V152" s="254"/>
      <c r="W152" s="254"/>
      <c r="X152" s="254"/>
      <c r="Y152" s="276"/>
      <c r="Z152" s="91"/>
      <c r="AA152" s="92"/>
      <c r="AB152" s="92"/>
      <c r="AC152" s="92"/>
      <c r="AD152" s="93"/>
      <c r="AE152" s="94">
        <f t="shared" si="22"/>
        <v>0</v>
      </c>
      <c r="AF152" s="93"/>
      <c r="AG152" s="93"/>
      <c r="AH152" s="93"/>
      <c r="AI152" s="93"/>
      <c r="AJ152" s="93"/>
      <c r="AK152" s="93"/>
      <c r="AL152" s="94">
        <f>IFERROR(VLOOKUP(AF152,Criterios!$M$3:$N$6,2,FALSE),0) + IFERROR(VLOOKUP(AG152,Criterios!$O$3:$P$6,2,FALSE),0) + IFERROR(VLOOKUP(AH152,Criterios!$Q$3:$R$7,2,FALSE),0) + IFERROR(VLOOKUP(AI152,Criterios!$S$3:$T$6,2,FALSE),0) + IFERROR(VLOOKUP(AJ152,Criterios!$U$3:$V$5,2,FALSE),0) + IFERROR(VLOOKUP(AK152,Criterios!$W$3:$X$8,2,FALSE),0)</f>
        <v>0</v>
      </c>
      <c r="AM152" s="96" t="str">
        <f>IF(AND(AL152&gt;=Criterios!$AB$8,AL152&lt;Criterios!$AA$8),"Pobre",IF(AND(AL152&gt;=Criterios!$AB$7,AL152&lt;Criterios!$AA$7),"Insatisfactorio",IF(AND(AL152&gt;=Criterios!$AB$6,AL152&lt;Criterios!$AA$6),"Regular",IF(AND(AL152&gt;=Criterios!$AB$5,AL152&lt;Criterios!$AA$5),"Bueno",IF(AND(AL152&gt;=Criterios!$AB$4,AL152&lt;=Criterios!$AA$4),"Excelente",MID(Criterios!$Y$3,1,1))))))</f>
        <v/>
      </c>
      <c r="AN152" s="278"/>
      <c r="AO152" s="280"/>
      <c r="AP152" s="282"/>
      <c r="AQ152" s="273"/>
      <c r="AR152" s="273"/>
      <c r="AS152" s="273"/>
      <c r="AT152" s="273"/>
      <c r="AU152" s="284"/>
      <c r="AV152" s="88" t="s">
        <v>752</v>
      </c>
      <c r="AW152" s="106" t="str">
        <f>IF(AND(T148=1,V148=1),IF(AND(AQ148=1,AS148=1),"RiRr","Ri"),IF(AND(AQ148=1,AS148=1),"Rr",""))</f>
        <v/>
      </c>
      <c r="AX152" s="106" t="str">
        <f>IF(AND(T148=2,V148=1),IF(AND(AQ148=2,AS148=1),"RiRr","Ri"),IF(AND(AQ148=2,AS148=1),"Rr",""))</f>
        <v/>
      </c>
      <c r="AY152" s="101" t="str">
        <f>IF(AND(T148=3,V148=1),IF(AND(AQ148=3,AS148=1),"RiRr","Ri"),IF(AND(AQ148=3,AS148=1),"Rr",""))</f>
        <v/>
      </c>
      <c r="AZ152" s="102" t="str">
        <f>IF(AND(T148=4,V148=1),IF(AND(AQ148=4,AS148=1),"RiRr","Ri"),IF(AND(AQ148=4,AS148=1),"Rr",""))</f>
        <v/>
      </c>
      <c r="BA152" s="102" t="str">
        <f>IF(AND(T148=5,V148=1),IF(AND(AQ148=5,AS148=1),"RiRr","Ri"),IF(AND(AQ148=5,AS148=1),"Rr",""))</f>
        <v/>
      </c>
      <c r="BB152" s="105"/>
    </row>
    <row r="153" spans="1:54" ht="15.75" customHeight="1" thickBot="1" x14ac:dyDescent="0.25">
      <c r="A153" s="288"/>
      <c r="B153" s="291"/>
      <c r="C153" s="299"/>
      <c r="D153" s="302"/>
      <c r="E153" s="302"/>
      <c r="F153" s="302"/>
      <c r="G153" s="302"/>
      <c r="H153" s="351"/>
      <c r="I153" s="305"/>
      <c r="J153" s="308"/>
      <c r="K153" s="308"/>
      <c r="L153" s="354"/>
      <c r="M153" s="264"/>
      <c r="N153" s="264"/>
      <c r="O153" s="294"/>
      <c r="P153" s="311"/>
      <c r="Q153" s="267"/>
      <c r="R153" s="261"/>
      <c r="S153" s="252"/>
      <c r="T153" s="255"/>
      <c r="U153" s="249"/>
      <c r="V153" s="255"/>
      <c r="W153" s="255"/>
      <c r="X153" s="255"/>
      <c r="Y153" s="277"/>
      <c r="Z153" s="108"/>
      <c r="AA153" s="109"/>
      <c r="AB153" s="109"/>
      <c r="AC153" s="109"/>
      <c r="AD153" s="110"/>
      <c r="AE153" s="111">
        <f t="shared" si="22"/>
        <v>0</v>
      </c>
      <c r="AF153" s="110"/>
      <c r="AG153" s="110"/>
      <c r="AH153" s="110"/>
      <c r="AI153" s="110"/>
      <c r="AJ153" s="110"/>
      <c r="AK153" s="110"/>
      <c r="AL153" s="111">
        <f>IFERROR(VLOOKUP(AF153,Criterios!$M$3:$N$6,2,FALSE),0) + IFERROR(VLOOKUP(AG153,Criterios!$O$3:$P$6,2,FALSE),0) + IFERROR(VLOOKUP(AH153,Criterios!$Q$3:$R$7,2,FALSE),0) + IFERROR(VLOOKUP(AI153,Criterios!$S$3:$T$6,2,FALSE),0) + IFERROR(VLOOKUP(AJ153,Criterios!$U$3:$V$5,2,FALSE),0) + IFERROR(VLOOKUP(AK153,Criterios!$W$3:$X$8,2,FALSE),0)</f>
        <v>0</v>
      </c>
      <c r="AM153" s="112" t="str">
        <f>IF(AND(AL153&gt;=Criterios!$AB$8,AL153&lt;Criterios!$AA$8),"Pobre",IF(AND(AL153&gt;=Criterios!$AB$7,AL153&lt;Criterios!$AA$7),"Insatisfactorio",IF(AND(AL153&gt;=Criterios!$AB$6,AL153&lt;Criterios!$AA$6),"Regular",IF(AND(AL153&gt;=Criterios!$AB$5,AL153&lt;Criterios!$AA$5),"Bueno",IF(AND(AL153&gt;=Criterios!$AB$4,AL153&lt;=Criterios!$AA$4),"Excelente",MID(Criterios!$Y$3,1,1))))))</f>
        <v/>
      </c>
      <c r="AN153" s="279"/>
      <c r="AO153" s="281"/>
      <c r="AP153" s="283"/>
      <c r="AQ153" s="274"/>
      <c r="AR153" s="274"/>
      <c r="AS153" s="274"/>
      <c r="AT153" s="274"/>
      <c r="AU153" s="285"/>
      <c r="AW153" s="88" t="s">
        <v>123</v>
      </c>
      <c r="AX153" s="88" t="s">
        <v>124</v>
      </c>
      <c r="AY153" s="88" t="s">
        <v>125</v>
      </c>
      <c r="AZ153" s="88" t="s">
        <v>126</v>
      </c>
      <c r="BA153" s="88" t="s">
        <v>127</v>
      </c>
      <c r="BB153" s="113"/>
    </row>
    <row r="154" spans="1:54" ht="16.5" customHeight="1" thickTop="1" x14ac:dyDescent="0.2">
      <c r="A154" s="286" t="s">
        <v>756</v>
      </c>
      <c r="B154" s="289"/>
      <c r="C154" s="297" t="s">
        <v>301</v>
      </c>
      <c r="D154" s="300" t="s">
        <v>81</v>
      </c>
      <c r="E154" s="300" t="s">
        <v>179</v>
      </c>
      <c r="F154" s="300" t="s">
        <v>194</v>
      </c>
      <c r="G154" s="300" t="s">
        <v>213</v>
      </c>
      <c r="H154" s="349" t="s">
        <v>589</v>
      </c>
      <c r="I154" s="303" t="s">
        <v>73</v>
      </c>
      <c r="J154" s="306" t="s">
        <v>73</v>
      </c>
      <c r="K154" s="306" t="s">
        <v>73</v>
      </c>
      <c r="L154" s="352" t="s">
        <v>74</v>
      </c>
      <c r="M154" s="262"/>
      <c r="N154" s="262"/>
      <c r="O154" s="292" t="s">
        <v>334</v>
      </c>
      <c r="P154" s="338" t="s">
        <v>599</v>
      </c>
      <c r="Q154" s="295"/>
      <c r="R154" s="259"/>
      <c r="S154" s="250" t="s">
        <v>48</v>
      </c>
      <c r="T154" s="253">
        <f>(IFERROR(VLOOKUP(S154,Criterios!$E$3:$F$8,2,FALSE),0))</f>
        <v>3</v>
      </c>
      <c r="U154" s="247" t="s">
        <v>52</v>
      </c>
      <c r="V154" s="253">
        <f>(IFERROR(VLOOKUP(U154,Criterios!$H$3:$I$8,2,FALSE),0))</f>
        <v>3</v>
      </c>
      <c r="W154" s="253">
        <f>(IFERROR(VLOOKUP(S154,Criterios!$E$3:$F$8,2,FALSE),0)) * (IFERROR(VLOOKUP(U154,Criterios!$H$3:$I$8,2,FALSE),0))</f>
        <v>9</v>
      </c>
      <c r="X154" s="253" t="str">
        <f>IFERROR(INDEX(Colorimetría!$D$4:$H$8,MATCH(V154,Colorimetría!$C$4:$C$8,0),MATCH(T154,Colorimetría!$D$3:$H$3,0)),0)</f>
        <v>Alto</v>
      </c>
      <c r="Y154" s="296"/>
      <c r="Z154" s="91"/>
      <c r="AA154" s="92"/>
      <c r="AB154" s="92"/>
      <c r="AC154" s="92"/>
      <c r="AD154" s="93"/>
      <c r="AE154" s="94">
        <f>IF(OR(AD154="Preventivo",AD154="Preventivo - Detectivo"),"Probabilidad",IF(OR(AD154="Detectivo - Correctivo",AD154="Correctivo"),"Impacto",0))</f>
        <v>0</v>
      </c>
      <c r="AF154" s="93"/>
      <c r="AG154" s="93"/>
      <c r="AH154" s="93"/>
      <c r="AI154" s="93"/>
      <c r="AJ154" s="93"/>
      <c r="AK154" s="93"/>
      <c r="AL154" s="95">
        <f>IFERROR(VLOOKUP(AF154,Criterios!$M$3:$N$6,2,FALSE),0) + IFERROR(VLOOKUP(AG154,Criterios!$O$3:$P$6,2,FALSE),0) + IFERROR(VLOOKUP(AH154,Criterios!$Q$3:$R$7,2,FALSE),0) + IFERROR(VLOOKUP(AI154,Criterios!$S$3:$T$6,2,FALSE),0) + IFERROR(VLOOKUP(AJ154,Criterios!$U$3:$V$5,2,FALSE),0) + IFERROR(VLOOKUP(AK154,Criterios!$W$3:$X$8,2,FALSE),0)</f>
        <v>0</v>
      </c>
      <c r="AM154" s="96" t="str">
        <f>IF(AND(AL154&gt;=Criterios!$AB$8,AL154&lt;Criterios!$AA$8),"Pobre",IF(AND(AL154&gt;=Criterios!$AB$7,AL154&lt;Criterios!$AA$7),"Insatisfactorio",IF(AND(AL154&gt;=Criterios!$AB$6,AL154&lt;Criterios!$AA$6),"Regular",IF(AND(AL154&gt;=Criterios!$AB$5,AL154&lt;Criterios!$AA$5),"Bueno",IF(AND(AL154&gt;=Criterios!$AB$4,AL154&lt;=Criterios!$AA$4),"Excelente",MID(Criterios!$Y$3,1,1))))))</f>
        <v/>
      </c>
      <c r="AN154" s="278">
        <f>(IFERROR(AVERAGEIFS(AL154:AL159,AE154:AE159,"Impacto"),0))/100</f>
        <v>0</v>
      </c>
      <c r="AO154" s="280">
        <f>(IFERROR(AVERAGEIFS(AL154:AL159,AE154:AE159,"Probabilidad"),0))/100</f>
        <v>0</v>
      </c>
      <c r="AP154" s="282" t="str">
        <f>IF(AN154=0,MID(S154,1,15),IF(T154 - AN154*T154&lt;1,VLOOKUP(1,Criterios!$D$4:$E$8,2,FALSE),IF(ROUND(T154 -( T154*AN154),0)=0,VLOOKUP(1,Criterios!$D$4:$E$8,2,FALSE),VLOOKUP(ROUND(T154 -( T154*AN154),0),Criterios!$D$4:$E$8,2,FALSE))))</f>
        <v>Moderado</v>
      </c>
      <c r="AQ154" s="273">
        <f>(IFERROR(VLOOKUP(AP154,Criterios!$E$3:$F$8,2,FALSE),0))</f>
        <v>3</v>
      </c>
      <c r="AR154" s="273" t="str">
        <f>IF(AO154=0,MID(U154,1,15),IF(V154 - AO154*V154&lt;1,VLOOKUP(1,Criterios!$G$4:$H$8,2,FALSE),IF(ROUND(V154 -(V154*AO154),0)=0,VLOOKUP(1,Criterios!$G$4:$H$8,2,FALSE),VLOOKUP(ROUND(V154 -( V154*AO154),0),Criterios!$G$4:$H$8,2,FALSE))))</f>
        <v>Posible</v>
      </c>
      <c r="AS154" s="273">
        <f>(IFERROR(VLOOKUP(AR154,Criterios!$H$3:$I$8,2,FALSE),0))</f>
        <v>3</v>
      </c>
      <c r="AT154" s="273">
        <f>(IFERROR(VLOOKUP(AP154,Criterios!$E$3:$F$8,2,FALSE),0)) * (IFERROR(VLOOKUP(AR154,Criterios!$H$3:$I$8,2,FALSE),0))</f>
        <v>9</v>
      </c>
      <c r="AU154" s="284" t="str">
        <f>IFERROR(INDEX(Colorimetría!$D$4:$H$8,MATCH(AS154,Colorimetría!$C$4:$C$8,0),MATCH(AQ154,Colorimetría!$D$3:$H$3,0)),0)</f>
        <v>Alto</v>
      </c>
      <c r="AV154" s="88" t="s">
        <v>169</v>
      </c>
      <c r="AW154" s="97" t="str">
        <f>IF(AND(T154=1,V154=5),IF(AND(AQ154=1,AS154=5),"RiRr","Ri"),IF(AND(AQ154=1,AS154=5),"Rr",""))</f>
        <v/>
      </c>
      <c r="AX154" s="97" t="str">
        <f>IF(AND(T154=2,V154=5),IF(AND(AQ154=2,AS154=5),"RiRr","Ri"),IF(AND(AQ154=2,AS154=5),"Rr",""))</f>
        <v/>
      </c>
      <c r="AY154" s="98" t="str">
        <f>IF(AND(T154=3,V154=5),IF(AND(AQ154=3,AS154=5),"RiRr","Ri"),IF(AND(AQ154=3,AS154=5),"Rr",""))</f>
        <v/>
      </c>
      <c r="AZ154" s="98" t="str">
        <f>IF(AND(T154=4,V154=5),IF(AND(AQ154=4,AS154=5),"RiRr","Ri"),IF(AND(AQ154=4,AS154=5),"Rr",""))</f>
        <v/>
      </c>
      <c r="BA154" s="98" t="str">
        <f>IF(AND(T154=5,V154=5),IF(AND(AQ154=5,AS154=5),"RiRr","Ri"),IF(AND(AQ154=5,AS154=5),"Rr",""))</f>
        <v/>
      </c>
      <c r="BB154" s="100"/>
    </row>
    <row r="155" spans="1:54" x14ac:dyDescent="0.2">
      <c r="A155" s="287"/>
      <c r="B155" s="290"/>
      <c r="C155" s="298"/>
      <c r="D155" s="301"/>
      <c r="E155" s="301"/>
      <c r="F155" s="301"/>
      <c r="G155" s="301"/>
      <c r="H155" s="350"/>
      <c r="I155" s="304"/>
      <c r="J155" s="307"/>
      <c r="K155" s="307"/>
      <c r="L155" s="353"/>
      <c r="M155" s="263"/>
      <c r="N155" s="263"/>
      <c r="O155" s="293"/>
      <c r="P155" s="310"/>
      <c r="Q155" s="266"/>
      <c r="R155" s="260"/>
      <c r="S155" s="251"/>
      <c r="T155" s="254"/>
      <c r="U155" s="248"/>
      <c r="V155" s="254"/>
      <c r="W155" s="254"/>
      <c r="X155" s="254"/>
      <c r="Y155" s="276"/>
      <c r="Z155" s="91"/>
      <c r="AA155" s="92"/>
      <c r="AB155" s="92"/>
      <c r="AC155" s="92"/>
      <c r="AD155" s="93"/>
      <c r="AE155" s="94">
        <f t="shared" ref="AE155:AE159" si="23">IF(OR(AD155="Preventivo",AD155="Preventivo - Detectivo"),"Probabilidad",IF(OR(AD155="Detectivo - Correctivo",AD155="Correctivo"),"Impacto",0))</f>
        <v>0</v>
      </c>
      <c r="AF155" s="93"/>
      <c r="AG155" s="93"/>
      <c r="AH155" s="93"/>
      <c r="AI155" s="93"/>
      <c r="AJ155" s="93"/>
      <c r="AK155" s="93"/>
      <c r="AL155" s="95">
        <f>IFERROR(VLOOKUP(AF155,Criterios!$M$3:$N$6,2,FALSE),0) + IFERROR(VLOOKUP(AG155,Criterios!$O$3:$P$6,2,FALSE),0) + IFERROR(VLOOKUP(AH155,Criterios!$Q$3:$R$7,2,FALSE),0) + IFERROR(VLOOKUP(AI155,Criterios!$S$3:$T$6,2,FALSE),0) + IFERROR(VLOOKUP(AJ155,Criterios!$U$3:$V$5,2,FALSE),0) + IFERROR(VLOOKUP(AK155,Criterios!$W$3:$X$8,2,FALSE),0)</f>
        <v>0</v>
      </c>
      <c r="AM155" s="96" t="str">
        <f>IF(AND(AL155&gt;=Criterios!$AB$8,AL155&lt;Criterios!$AA$8),"Pobre",IF(AND(AL155&gt;=Criterios!$AB$7,AL155&lt;Criterios!$AA$7),"Insatisfactorio",IF(AND(AL155&gt;=Criterios!$AB$6,AL155&lt;Criterios!$AA$6),"Regular",IF(AND(AL155&gt;=Criterios!$AB$5,AL155&lt;Criterios!$AA$5),"Bueno",IF(AND(AL155&gt;=Criterios!$AB$4,AL155&lt;=Criterios!$AA$4),"Excelente",MID(Criterios!$Y$3,1,1))))))</f>
        <v/>
      </c>
      <c r="AN155" s="278"/>
      <c r="AO155" s="280"/>
      <c r="AP155" s="282"/>
      <c r="AQ155" s="273"/>
      <c r="AR155" s="273"/>
      <c r="AS155" s="273"/>
      <c r="AT155" s="273"/>
      <c r="AU155" s="284"/>
      <c r="AV155" s="88" t="s">
        <v>122</v>
      </c>
      <c r="AW155" s="101" t="str">
        <f>IF(AND(T154=1,V154=4),IF(AND(AQ154=1,AS154=4),"RiRr","Ri"),IF(AND(AQ154=1,AS154=4),"Rr",""))</f>
        <v/>
      </c>
      <c r="AX155" s="102" t="str">
        <f>IF(AND(T154=2,V154=4),IF(AND(AQ154=2,AS154=4),"RiRr","Ri"),IF(AND(AQ154=2,AS154=4),"Rr",""))</f>
        <v/>
      </c>
      <c r="AY155" s="102" t="str">
        <f>IF(AND(T154=3,V154=4),IF(AND(AQ154=3,AS154=4),"RiRr","Ri"),IF(AND(AQ154=3,AS154=4),"Rr",""))</f>
        <v/>
      </c>
      <c r="AZ155" s="103" t="str">
        <f>IF(AND(T154=4,V154=4),IF(AND(AQ154=4,AS154=4),"RiRr","Ri"),IF(AND(AQ154=4,AS154=4),"Rr",""))</f>
        <v/>
      </c>
      <c r="BA155" s="103" t="str">
        <f>IF(AND(T154=5,V154=4),IF(AND(AQ154=5,AS154=4),"RiRr","Ri"),IF(AND(AQ154=5,AS154=4),"Rr",""))</f>
        <v/>
      </c>
      <c r="BB155" s="105"/>
    </row>
    <row r="156" spans="1:54" x14ac:dyDescent="0.2">
      <c r="A156" s="287"/>
      <c r="B156" s="290"/>
      <c r="C156" s="298"/>
      <c r="D156" s="301"/>
      <c r="E156" s="301"/>
      <c r="F156" s="301"/>
      <c r="G156" s="301"/>
      <c r="H156" s="350"/>
      <c r="I156" s="304"/>
      <c r="J156" s="307"/>
      <c r="K156" s="307"/>
      <c r="L156" s="353"/>
      <c r="M156" s="263"/>
      <c r="N156" s="263"/>
      <c r="O156" s="293"/>
      <c r="P156" s="310"/>
      <c r="Q156" s="266"/>
      <c r="R156" s="260"/>
      <c r="S156" s="251"/>
      <c r="T156" s="254"/>
      <c r="U156" s="248"/>
      <c r="V156" s="254"/>
      <c r="W156" s="254"/>
      <c r="X156" s="254"/>
      <c r="Y156" s="276"/>
      <c r="Z156" s="91"/>
      <c r="AA156" s="92"/>
      <c r="AB156" s="92"/>
      <c r="AC156" s="92"/>
      <c r="AD156" s="93"/>
      <c r="AE156" s="94">
        <f t="shared" si="23"/>
        <v>0</v>
      </c>
      <c r="AF156" s="93"/>
      <c r="AG156" s="93"/>
      <c r="AH156" s="93"/>
      <c r="AI156" s="93"/>
      <c r="AJ156" s="93"/>
      <c r="AK156" s="93"/>
      <c r="AL156" s="95">
        <f>IFERROR(VLOOKUP(AF156,Criterios!$M$3:$N$6,2,FALSE),0) + IFERROR(VLOOKUP(AG156,Criterios!$O$3:$P$6,2,FALSE),0) + IFERROR(VLOOKUP(AH156,Criterios!$Q$3:$R$7,2,FALSE),0) + IFERROR(VLOOKUP(AI156,Criterios!$S$3:$T$6,2,FALSE),0) + IFERROR(VLOOKUP(AJ156,Criterios!$U$3:$V$5,2,FALSE),0) + IFERROR(VLOOKUP(AK156,Criterios!$W$3:$X$8,2,FALSE),0)</f>
        <v>0</v>
      </c>
      <c r="AM156" s="96" t="str">
        <f>IF(AND(AL156&gt;=Criterios!$AB$8,AL156&lt;Criterios!$AA$8),"Pobre",IF(AND(AL156&gt;=Criterios!$AB$7,AL156&lt;Criterios!$AA$7),"Insatisfactorio",IF(AND(AL156&gt;=Criterios!$AB$6,AL156&lt;Criterios!$AA$6),"Regular",IF(AND(AL156&gt;=Criterios!$AB$5,AL156&lt;Criterios!$AA$5),"Bueno",IF(AND(AL156&gt;=Criterios!$AB$4,AL156&lt;=Criterios!$AA$4),"Excelente",MID(Criterios!$Y$3,1,1))))))</f>
        <v/>
      </c>
      <c r="AN156" s="278"/>
      <c r="AO156" s="280"/>
      <c r="AP156" s="282"/>
      <c r="AQ156" s="273"/>
      <c r="AR156" s="273"/>
      <c r="AS156" s="273"/>
      <c r="AT156" s="273"/>
      <c r="AU156" s="284"/>
      <c r="AV156" s="88" t="s">
        <v>125</v>
      </c>
      <c r="AW156" s="106" t="str">
        <f>IF(AND(T154=1,V154=3),IF(AND(AQ154=1,AS154=3),"RiRr","Ri"),IF(AND(AQ154=1,AS154=3),"Rr",""))</f>
        <v/>
      </c>
      <c r="AX156" s="101" t="str">
        <f>IF(AND(T154=2,V154=3),IF(AND(AQ154=2,AS154=3),"RiRr","Ri"),IF(AND(AQ154=2,AS154=3),"Rr",""))</f>
        <v/>
      </c>
      <c r="AY156" s="102" t="str">
        <f>IF(AND(T154=3,V154=3),IF(AND(AQ154=3,AS154=3),"RiRr","Ri"),IF(AND(AQ154=3,AS154=3),"Rr",""))</f>
        <v>RiRr</v>
      </c>
      <c r="AZ156" s="103" t="str">
        <f>IF(AND(T154=4,V154=3),IF(AND(AQ154=4,AS154=3),"RiRr","Ri"),IF(AND(AQ154=4,AS154=3),"Rr",""))</f>
        <v/>
      </c>
      <c r="BA156" s="103" t="str">
        <f>IF(AND(T154=5,V154=3),IF(AND(AQ154=5,AS154=3),"RiRr","Ri"),IF(AND(AQ154=5,AS154=3),"Rr",""))</f>
        <v/>
      </c>
      <c r="BB156" s="105"/>
    </row>
    <row r="157" spans="1:54" x14ac:dyDescent="0.2">
      <c r="A157" s="287"/>
      <c r="B157" s="290"/>
      <c r="C157" s="298"/>
      <c r="D157" s="301"/>
      <c r="E157" s="301"/>
      <c r="F157" s="301"/>
      <c r="G157" s="301"/>
      <c r="H157" s="350"/>
      <c r="I157" s="304"/>
      <c r="J157" s="307"/>
      <c r="K157" s="307"/>
      <c r="L157" s="353"/>
      <c r="M157" s="263"/>
      <c r="N157" s="263"/>
      <c r="O157" s="293"/>
      <c r="P157" s="310"/>
      <c r="Q157" s="266"/>
      <c r="R157" s="260"/>
      <c r="S157" s="251"/>
      <c r="T157" s="254"/>
      <c r="U157" s="248"/>
      <c r="V157" s="254"/>
      <c r="W157" s="254"/>
      <c r="X157" s="254"/>
      <c r="Y157" s="276"/>
      <c r="Z157" s="91"/>
      <c r="AA157" s="92"/>
      <c r="AB157" s="92"/>
      <c r="AC157" s="92"/>
      <c r="AD157" s="93"/>
      <c r="AE157" s="94">
        <f t="shared" si="23"/>
        <v>0</v>
      </c>
      <c r="AF157" s="93"/>
      <c r="AG157" s="93"/>
      <c r="AH157" s="93"/>
      <c r="AI157" s="93"/>
      <c r="AJ157" s="93"/>
      <c r="AK157" s="93"/>
      <c r="AL157" s="94">
        <f>IFERROR(VLOOKUP(AF157,Criterios!$M$3:$N$6,2,FALSE),0) + IFERROR(VLOOKUP(AG157,Criterios!$O$3:$P$6,2,FALSE),0) + IFERROR(VLOOKUP(AH157,Criterios!$Q$3:$R$7,2,FALSE),0) + IFERROR(VLOOKUP(AI157,Criterios!$S$3:$T$6,2,FALSE),0) + IFERROR(VLOOKUP(AJ157,Criterios!$U$3:$V$5,2,FALSE),0) + IFERROR(VLOOKUP(AK157,Criterios!$W$3:$X$8,2,FALSE),0)</f>
        <v>0</v>
      </c>
      <c r="AM157" s="96" t="str">
        <f>IF(AND(AL157&gt;=Criterios!$AB$8,AL157&lt;Criterios!$AA$8),"Pobre",IF(AND(AL157&gt;=Criterios!$AB$7,AL157&lt;Criterios!$AA$7),"Insatisfactorio",IF(AND(AL157&gt;=Criterios!$AB$6,AL157&lt;Criterios!$AA$6),"Regular",IF(AND(AL157&gt;=Criterios!$AB$5,AL157&lt;Criterios!$AA$5),"Bueno",IF(AND(AL157&gt;=Criterios!$AB$4,AL157&lt;=Criterios!$AA$4),"Excelente",MID(Criterios!$Y$3,1,1))))))</f>
        <v/>
      </c>
      <c r="AN157" s="278"/>
      <c r="AO157" s="280"/>
      <c r="AP157" s="282"/>
      <c r="AQ157" s="273"/>
      <c r="AR157" s="273"/>
      <c r="AS157" s="273"/>
      <c r="AT157" s="273"/>
      <c r="AU157" s="284"/>
      <c r="AV157" s="88" t="s">
        <v>170</v>
      </c>
      <c r="AW157" s="106" t="str">
        <f>IF(AND(T154=1,V154=2),IF(AND(AQ154=1,AS154=2),"RiRr","Ri"),IF(AND(AQ154=1,AS154=2),"Rr",""))</f>
        <v/>
      </c>
      <c r="AX157" s="106" t="str">
        <f>IF(AND(T154=2,V154=2),IF(AND(AQ154=2,AS154=2),"RiRr","Ri"),IF(AND(AQ154=2,AS154=2),"Rr",""))</f>
        <v/>
      </c>
      <c r="AY157" s="101" t="str">
        <f>IF(AND(T154=3,V154=2),IF(AND(AQ154=3,AS154=2),"RiRr","Ri"),IF(AND(AQ154=3,AS154=2),"Rr",""))</f>
        <v/>
      </c>
      <c r="AZ157" s="102" t="str">
        <f>IF(AND(T154=4,V154=2),IF(AND(AQ154=4,AS154=2),"RiRr","Ri"),IF(AND(AQ154=4,AS154=2),"Rr",""))</f>
        <v/>
      </c>
      <c r="BA157" s="103" t="str">
        <f>IF(AND(T154=5,V154=2),IF(AND(AQ154=5,AS154=2),"RiRr","Ri"),IF(AND(AQ154=5,AS154=2),"Rr",""))</f>
        <v/>
      </c>
      <c r="BB157" s="105"/>
    </row>
    <row r="158" spans="1:54" x14ac:dyDescent="0.2">
      <c r="A158" s="287"/>
      <c r="B158" s="290"/>
      <c r="C158" s="298"/>
      <c r="D158" s="301"/>
      <c r="E158" s="301"/>
      <c r="F158" s="301"/>
      <c r="G158" s="301"/>
      <c r="H158" s="350"/>
      <c r="I158" s="304"/>
      <c r="J158" s="307"/>
      <c r="K158" s="307"/>
      <c r="L158" s="353"/>
      <c r="M158" s="263"/>
      <c r="N158" s="263"/>
      <c r="O158" s="293"/>
      <c r="P158" s="310"/>
      <c r="Q158" s="266"/>
      <c r="R158" s="260"/>
      <c r="S158" s="251"/>
      <c r="T158" s="254"/>
      <c r="U158" s="248"/>
      <c r="V158" s="254"/>
      <c r="W158" s="254"/>
      <c r="X158" s="254"/>
      <c r="Y158" s="276"/>
      <c r="Z158" s="91"/>
      <c r="AA158" s="92"/>
      <c r="AB158" s="92"/>
      <c r="AC158" s="92"/>
      <c r="AD158" s="93"/>
      <c r="AE158" s="94">
        <f t="shared" si="23"/>
        <v>0</v>
      </c>
      <c r="AF158" s="93"/>
      <c r="AG158" s="93"/>
      <c r="AH158" s="93"/>
      <c r="AI158" s="93"/>
      <c r="AJ158" s="93"/>
      <c r="AK158" s="93"/>
      <c r="AL158" s="94">
        <f>IFERROR(VLOOKUP(AF158,Criterios!$M$3:$N$6,2,FALSE),0) + IFERROR(VLOOKUP(AG158,Criterios!$O$3:$P$6,2,FALSE),0) + IFERROR(VLOOKUP(AH158,Criterios!$Q$3:$R$7,2,FALSE),0) + IFERROR(VLOOKUP(AI158,Criterios!$S$3:$T$6,2,FALSE),0) + IFERROR(VLOOKUP(AJ158,Criterios!$U$3:$V$5,2,FALSE),0) + IFERROR(VLOOKUP(AK158,Criterios!$W$3:$X$8,2,FALSE),0)</f>
        <v>0</v>
      </c>
      <c r="AM158" s="96" t="str">
        <f>IF(AND(AL158&gt;=Criterios!$AB$8,AL158&lt;Criterios!$AA$8),"Pobre",IF(AND(AL158&gt;=Criterios!$AB$7,AL158&lt;Criterios!$AA$7),"Insatisfactorio",IF(AND(AL158&gt;=Criterios!$AB$6,AL158&lt;Criterios!$AA$6),"Regular",IF(AND(AL158&gt;=Criterios!$AB$5,AL158&lt;Criterios!$AA$5),"Bueno",IF(AND(AL158&gt;=Criterios!$AB$4,AL158&lt;=Criterios!$AA$4),"Excelente",MID(Criterios!$Y$3,1,1))))))</f>
        <v/>
      </c>
      <c r="AN158" s="278"/>
      <c r="AO158" s="280"/>
      <c r="AP158" s="282"/>
      <c r="AQ158" s="273"/>
      <c r="AR158" s="273"/>
      <c r="AS158" s="273"/>
      <c r="AT158" s="273"/>
      <c r="AU158" s="284"/>
      <c r="AV158" s="88" t="s">
        <v>752</v>
      </c>
      <c r="AW158" s="106" t="str">
        <f>IF(AND(T154=1,V154=1),IF(AND(AQ154=1,AS154=1),"RiRr","Ri"),IF(AND(AQ154=1,AS154=1),"Rr",""))</f>
        <v/>
      </c>
      <c r="AX158" s="106" t="str">
        <f>IF(AND(T154=2,V154=1),IF(AND(AQ154=2,AS154=1),"RiRr","Ri"),IF(AND(AQ154=2,AS154=1),"Rr",""))</f>
        <v/>
      </c>
      <c r="AY158" s="101" t="str">
        <f>IF(AND(T154=3,V154=1),IF(AND(AQ154=3,AS154=1),"RiRr","Ri"),IF(AND(AQ154=3,AS154=1),"Rr",""))</f>
        <v/>
      </c>
      <c r="AZ158" s="102" t="str">
        <f>IF(AND(T154=4,V154=1),IF(AND(AQ154=4,AS154=1),"RiRr","Ri"),IF(AND(AQ154=4,AS154=1),"Rr",""))</f>
        <v/>
      </c>
      <c r="BA158" s="102" t="str">
        <f>IF(AND(T154=5,V154=1),IF(AND(AQ154=5,AS154=1),"RiRr","Ri"),IF(AND(AQ154=5,AS154=1),"Rr",""))</f>
        <v/>
      </c>
      <c r="BB158" s="105"/>
    </row>
    <row r="159" spans="1:54" ht="15.75" customHeight="1" thickBot="1" x14ac:dyDescent="0.25">
      <c r="A159" s="288"/>
      <c r="B159" s="291"/>
      <c r="C159" s="299"/>
      <c r="D159" s="302"/>
      <c r="E159" s="302"/>
      <c r="F159" s="302"/>
      <c r="G159" s="302"/>
      <c r="H159" s="351"/>
      <c r="I159" s="305"/>
      <c r="J159" s="308"/>
      <c r="K159" s="308"/>
      <c r="L159" s="354"/>
      <c r="M159" s="264"/>
      <c r="N159" s="264"/>
      <c r="O159" s="294"/>
      <c r="P159" s="311"/>
      <c r="Q159" s="267"/>
      <c r="R159" s="261"/>
      <c r="S159" s="252"/>
      <c r="T159" s="255"/>
      <c r="U159" s="249"/>
      <c r="V159" s="255"/>
      <c r="W159" s="255"/>
      <c r="X159" s="255"/>
      <c r="Y159" s="277"/>
      <c r="Z159" s="108"/>
      <c r="AA159" s="109"/>
      <c r="AB159" s="109"/>
      <c r="AC159" s="109"/>
      <c r="AD159" s="110"/>
      <c r="AE159" s="111">
        <f t="shared" si="23"/>
        <v>0</v>
      </c>
      <c r="AF159" s="110"/>
      <c r="AG159" s="110"/>
      <c r="AH159" s="110"/>
      <c r="AI159" s="110"/>
      <c r="AJ159" s="110"/>
      <c r="AK159" s="110"/>
      <c r="AL159" s="111">
        <f>IFERROR(VLOOKUP(AF159,Criterios!$M$3:$N$6,2,FALSE),0) + IFERROR(VLOOKUP(AG159,Criterios!$O$3:$P$6,2,FALSE),0) + IFERROR(VLOOKUP(AH159,Criterios!$Q$3:$R$7,2,FALSE),0) + IFERROR(VLOOKUP(AI159,Criterios!$S$3:$T$6,2,FALSE),0) + IFERROR(VLOOKUP(AJ159,Criterios!$U$3:$V$5,2,FALSE),0) + IFERROR(VLOOKUP(AK159,Criterios!$W$3:$X$8,2,FALSE),0)</f>
        <v>0</v>
      </c>
      <c r="AM159" s="112" t="str">
        <f>IF(AND(AL159&gt;=Criterios!$AB$8,AL159&lt;Criterios!$AA$8),"Pobre",IF(AND(AL159&gt;=Criterios!$AB$7,AL159&lt;Criterios!$AA$7),"Insatisfactorio",IF(AND(AL159&gt;=Criterios!$AB$6,AL159&lt;Criterios!$AA$6),"Regular",IF(AND(AL159&gt;=Criterios!$AB$5,AL159&lt;Criterios!$AA$5),"Bueno",IF(AND(AL159&gt;=Criterios!$AB$4,AL159&lt;=Criterios!$AA$4),"Excelente",MID(Criterios!$Y$3,1,1))))))</f>
        <v/>
      </c>
      <c r="AN159" s="279"/>
      <c r="AO159" s="281"/>
      <c r="AP159" s="283"/>
      <c r="AQ159" s="274"/>
      <c r="AR159" s="274"/>
      <c r="AS159" s="274"/>
      <c r="AT159" s="274"/>
      <c r="AU159" s="285"/>
      <c r="AW159" s="88" t="s">
        <v>123</v>
      </c>
      <c r="AX159" s="88" t="s">
        <v>124</v>
      </c>
      <c r="AY159" s="88" t="s">
        <v>125</v>
      </c>
      <c r="AZ159" s="88" t="s">
        <v>126</v>
      </c>
      <c r="BA159" s="88" t="s">
        <v>127</v>
      </c>
      <c r="BB159" s="113"/>
    </row>
    <row r="160" spans="1:54" ht="16.5" customHeight="1" thickTop="1" x14ac:dyDescent="0.2">
      <c r="A160" s="286" t="s">
        <v>756</v>
      </c>
      <c r="B160" s="289"/>
      <c r="C160" s="297" t="s">
        <v>495</v>
      </c>
      <c r="D160" s="300" t="s">
        <v>81</v>
      </c>
      <c r="E160" s="300" t="s">
        <v>175</v>
      </c>
      <c r="F160" s="300" t="s">
        <v>187</v>
      </c>
      <c r="G160" s="300" t="s">
        <v>206</v>
      </c>
      <c r="H160" s="349" t="s">
        <v>589</v>
      </c>
      <c r="I160" s="303" t="s">
        <v>74</v>
      </c>
      <c r="J160" s="306" t="s">
        <v>73</v>
      </c>
      <c r="K160" s="306" t="s">
        <v>73</v>
      </c>
      <c r="L160" s="352" t="s">
        <v>74</v>
      </c>
      <c r="M160" s="262"/>
      <c r="N160" s="262"/>
      <c r="O160" s="292" t="s">
        <v>335</v>
      </c>
      <c r="P160" s="338" t="s">
        <v>600</v>
      </c>
      <c r="Q160" s="295"/>
      <c r="R160" s="259"/>
      <c r="S160" s="250" t="s">
        <v>47</v>
      </c>
      <c r="T160" s="253">
        <f>(IFERROR(VLOOKUP(S160,Criterios!$E$3:$F$8,2,FALSE),0))</f>
        <v>4</v>
      </c>
      <c r="U160" s="247" t="s">
        <v>52</v>
      </c>
      <c r="V160" s="253">
        <f>(IFERROR(VLOOKUP(U160,Criterios!$H$3:$I$8,2,FALSE),0))</f>
        <v>3</v>
      </c>
      <c r="W160" s="253">
        <f>(IFERROR(VLOOKUP(S160,Criterios!$E$3:$F$8,2,FALSE),0)) * (IFERROR(VLOOKUP(U160,Criterios!$H$3:$I$8,2,FALSE),0))</f>
        <v>12</v>
      </c>
      <c r="X160" s="253" t="str">
        <f>IFERROR(INDEX(Colorimetría!$D$4:$H$8,MATCH(V160,Colorimetría!$C$4:$C$8,0),MATCH(T160,Colorimetría!$D$3:$H$3,0)),0)</f>
        <v>Extremo</v>
      </c>
      <c r="Y160" s="296"/>
      <c r="Z160" s="91"/>
      <c r="AA160" s="92"/>
      <c r="AB160" s="92"/>
      <c r="AC160" s="92"/>
      <c r="AD160" s="93"/>
      <c r="AE160" s="94">
        <f>IF(OR(AD160="Preventivo",AD160="Preventivo - Detectivo"),"Probabilidad",IF(OR(AD160="Detectivo - Correctivo",AD160="Correctivo"),"Impacto",0))</f>
        <v>0</v>
      </c>
      <c r="AF160" s="93"/>
      <c r="AG160" s="93"/>
      <c r="AH160" s="93"/>
      <c r="AI160" s="93"/>
      <c r="AJ160" s="93"/>
      <c r="AK160" s="93"/>
      <c r="AL160" s="95">
        <f>IFERROR(VLOOKUP(AF160,Criterios!$M$3:$N$6,2,FALSE),0) + IFERROR(VLOOKUP(AG160,Criterios!$O$3:$P$6,2,FALSE),0) + IFERROR(VLOOKUP(AH160,Criterios!$Q$3:$R$7,2,FALSE),0) + IFERROR(VLOOKUP(AI160,Criterios!$S$3:$T$6,2,FALSE),0) + IFERROR(VLOOKUP(AJ160,Criterios!$U$3:$V$5,2,FALSE),0) + IFERROR(VLOOKUP(AK160,Criterios!$W$3:$X$8,2,FALSE),0)</f>
        <v>0</v>
      </c>
      <c r="AM160" s="96" t="str">
        <f>IF(AND(AL160&gt;=Criterios!$AB$8,AL160&lt;Criterios!$AA$8),"Pobre",IF(AND(AL160&gt;=Criterios!$AB$7,AL160&lt;Criterios!$AA$7),"Insatisfactorio",IF(AND(AL160&gt;=Criterios!$AB$6,AL160&lt;Criterios!$AA$6),"Regular",IF(AND(AL160&gt;=Criterios!$AB$5,AL160&lt;Criterios!$AA$5),"Bueno",IF(AND(AL160&gt;=Criterios!$AB$4,AL160&lt;=Criterios!$AA$4),"Excelente",MID(Criterios!$Y$3,1,1))))))</f>
        <v/>
      </c>
      <c r="AN160" s="278">
        <f>(IFERROR(AVERAGEIFS(AL160:AL165,AE160:AE165,"Impacto"),0))/100</f>
        <v>0</v>
      </c>
      <c r="AO160" s="280">
        <f>(IFERROR(AVERAGEIFS(AL160:AL165,AE160:AE165,"Probabilidad"),0))/100</f>
        <v>0</v>
      </c>
      <c r="AP160" s="282" t="str">
        <f>IF(AN160=0,MID(S160,1,15),IF(T160 - AN160*T160&lt;1,VLOOKUP(1,Criterios!$D$4:$E$8,2,FALSE),IF(ROUND(T160 -( T160*AN160),0)=0,VLOOKUP(1,Criterios!$D$4:$E$8,2,FALSE),VLOOKUP(ROUND(T160 -( T160*AN160),0),Criterios!$D$4:$E$8,2,FALSE))))</f>
        <v>Mayor</v>
      </c>
      <c r="AQ160" s="273">
        <f>(IFERROR(VLOOKUP(AP160,Criterios!$E$3:$F$8,2,FALSE),0))</f>
        <v>4</v>
      </c>
      <c r="AR160" s="273" t="str">
        <f>IF(AO160=0,MID(U160,1,15),IF(V160 - AO160*V160&lt;1,VLOOKUP(1,Criterios!$G$4:$H$8,2,FALSE),IF(ROUND(V160 -(V160*AO160),0)=0,VLOOKUP(1,Criterios!$G$4:$H$8,2,FALSE),VLOOKUP(ROUND(V160 -( V160*AO160),0),Criterios!$G$4:$H$8,2,FALSE))))</f>
        <v>Posible</v>
      </c>
      <c r="AS160" s="273">
        <f>(IFERROR(VLOOKUP(AR160,Criterios!$H$3:$I$8,2,FALSE),0))</f>
        <v>3</v>
      </c>
      <c r="AT160" s="273">
        <f>(IFERROR(VLOOKUP(AP160,Criterios!$E$3:$F$8,2,FALSE),0)) * (IFERROR(VLOOKUP(AR160,Criterios!$H$3:$I$8,2,FALSE),0))</f>
        <v>12</v>
      </c>
      <c r="AU160" s="284" t="str">
        <f>IFERROR(INDEX(Colorimetría!$D$4:$H$8,MATCH(AS160,Colorimetría!$C$4:$C$8,0),MATCH(AQ160,Colorimetría!$D$3:$H$3,0)),0)</f>
        <v>Extremo</v>
      </c>
      <c r="AV160" s="88" t="s">
        <v>169</v>
      </c>
      <c r="AW160" s="97" t="str">
        <f>IF(AND(T160=1,V160=5),IF(AND(AQ160=1,AS160=5),"RiRr","Ri"),IF(AND(AQ160=1,AS160=5),"Rr",""))</f>
        <v/>
      </c>
      <c r="AX160" s="97" t="str">
        <f>IF(AND(T160=2,V160=5),IF(AND(AQ160=2,AS160=5),"RiRr","Ri"),IF(AND(AQ160=2,AS160=5),"Rr",""))</f>
        <v/>
      </c>
      <c r="AY160" s="98" t="str">
        <f>IF(AND(T160=3,V160=5),IF(AND(AQ160=3,AS160=5),"RiRr","Ri"),IF(AND(AQ160=3,AS160=5),"Rr",""))</f>
        <v/>
      </c>
      <c r="AZ160" s="98" t="str">
        <f>IF(AND(T160=4,V160=5),IF(AND(AQ160=4,AS160=5),"RiRr","Ri"),IF(AND(AQ160=4,AS160=5),"Rr",""))</f>
        <v/>
      </c>
      <c r="BA160" s="98" t="str">
        <f>IF(AND(T160=5,V160=5),IF(AND(AQ160=5,AS160=5),"RiRr","Ri"),IF(AND(AQ160=5,AS160=5),"Rr",""))</f>
        <v/>
      </c>
      <c r="BB160" s="100"/>
    </row>
    <row r="161" spans="1:54" x14ac:dyDescent="0.2">
      <c r="A161" s="287"/>
      <c r="B161" s="290"/>
      <c r="C161" s="298"/>
      <c r="D161" s="301"/>
      <c r="E161" s="301"/>
      <c r="F161" s="301"/>
      <c r="G161" s="301"/>
      <c r="H161" s="350"/>
      <c r="I161" s="304"/>
      <c r="J161" s="307"/>
      <c r="K161" s="307"/>
      <c r="L161" s="353"/>
      <c r="M161" s="263"/>
      <c r="N161" s="263"/>
      <c r="O161" s="293"/>
      <c r="P161" s="310"/>
      <c r="Q161" s="266"/>
      <c r="R161" s="260"/>
      <c r="S161" s="251"/>
      <c r="T161" s="254"/>
      <c r="U161" s="248"/>
      <c r="V161" s="254"/>
      <c r="W161" s="254"/>
      <c r="X161" s="254"/>
      <c r="Y161" s="276"/>
      <c r="Z161" s="91"/>
      <c r="AA161" s="92"/>
      <c r="AB161" s="92"/>
      <c r="AC161" s="92"/>
      <c r="AD161" s="93"/>
      <c r="AE161" s="94">
        <f t="shared" ref="AE161:AE165" si="24">IF(OR(AD161="Preventivo",AD161="Preventivo - Detectivo"),"Probabilidad",IF(OR(AD161="Detectivo - Correctivo",AD161="Correctivo"),"Impacto",0))</f>
        <v>0</v>
      </c>
      <c r="AF161" s="93"/>
      <c r="AG161" s="93"/>
      <c r="AH161" s="93"/>
      <c r="AI161" s="93"/>
      <c r="AJ161" s="93"/>
      <c r="AK161" s="93"/>
      <c r="AL161" s="95">
        <f>IFERROR(VLOOKUP(AF161,Criterios!$M$3:$N$6,2,FALSE),0) + IFERROR(VLOOKUP(AG161,Criterios!$O$3:$P$6,2,FALSE),0) + IFERROR(VLOOKUP(AH161,Criterios!$Q$3:$R$7,2,FALSE),0) + IFERROR(VLOOKUP(AI161,Criterios!$S$3:$T$6,2,FALSE),0) + IFERROR(VLOOKUP(AJ161,Criterios!$U$3:$V$5,2,FALSE),0) + IFERROR(VLOOKUP(AK161,Criterios!$W$3:$X$8,2,FALSE),0)</f>
        <v>0</v>
      </c>
      <c r="AM161" s="96" t="str">
        <f>IF(AND(AL161&gt;=Criterios!$AB$8,AL161&lt;Criterios!$AA$8),"Pobre",IF(AND(AL161&gt;=Criterios!$AB$7,AL161&lt;Criterios!$AA$7),"Insatisfactorio",IF(AND(AL161&gt;=Criterios!$AB$6,AL161&lt;Criterios!$AA$6),"Regular",IF(AND(AL161&gt;=Criterios!$AB$5,AL161&lt;Criterios!$AA$5),"Bueno",IF(AND(AL161&gt;=Criterios!$AB$4,AL161&lt;=Criterios!$AA$4),"Excelente",MID(Criterios!$Y$3,1,1))))))</f>
        <v/>
      </c>
      <c r="AN161" s="278"/>
      <c r="AO161" s="280"/>
      <c r="AP161" s="282"/>
      <c r="AQ161" s="273"/>
      <c r="AR161" s="273"/>
      <c r="AS161" s="273"/>
      <c r="AT161" s="273"/>
      <c r="AU161" s="284"/>
      <c r="AV161" s="88" t="s">
        <v>122</v>
      </c>
      <c r="AW161" s="101" t="str">
        <f>IF(AND(T160=1,V160=4),IF(AND(AQ160=1,AS160=4),"RiRr","Ri"),IF(AND(AQ160=1,AS160=4),"Rr",""))</f>
        <v/>
      </c>
      <c r="AX161" s="102" t="str">
        <f>IF(AND(T160=2,V160=4),IF(AND(AQ160=2,AS160=4),"RiRr","Ri"),IF(AND(AQ160=2,AS160=4),"Rr",""))</f>
        <v/>
      </c>
      <c r="AY161" s="102" t="str">
        <f>IF(AND(T160=3,V160=4),IF(AND(AQ160=3,AS160=4),"RiRr","Ri"),IF(AND(AQ160=3,AS160=4),"Rr",""))</f>
        <v/>
      </c>
      <c r="AZ161" s="103" t="str">
        <f>IF(AND(T160=4,V160=4),IF(AND(AQ160=4,AS160=4),"RiRr","Ri"),IF(AND(AQ160=4,AS160=4),"Rr",""))</f>
        <v/>
      </c>
      <c r="BA161" s="103" t="str">
        <f>IF(AND(T160=5,V160=4),IF(AND(AQ160=5,AS160=4),"RiRr","Ri"),IF(AND(AQ160=5,AS160=4),"Rr",""))</f>
        <v/>
      </c>
      <c r="BB161" s="105"/>
    </row>
    <row r="162" spans="1:54" x14ac:dyDescent="0.2">
      <c r="A162" s="287"/>
      <c r="B162" s="290"/>
      <c r="C162" s="298"/>
      <c r="D162" s="301"/>
      <c r="E162" s="301"/>
      <c r="F162" s="301"/>
      <c r="G162" s="301"/>
      <c r="H162" s="350"/>
      <c r="I162" s="304"/>
      <c r="J162" s="307"/>
      <c r="K162" s="307"/>
      <c r="L162" s="353"/>
      <c r="M162" s="263"/>
      <c r="N162" s="263"/>
      <c r="O162" s="293"/>
      <c r="P162" s="310"/>
      <c r="Q162" s="266"/>
      <c r="R162" s="260"/>
      <c r="S162" s="251"/>
      <c r="T162" s="254"/>
      <c r="U162" s="248"/>
      <c r="V162" s="254"/>
      <c r="W162" s="254"/>
      <c r="X162" s="254"/>
      <c r="Y162" s="276"/>
      <c r="Z162" s="91"/>
      <c r="AA162" s="92"/>
      <c r="AB162" s="92"/>
      <c r="AC162" s="92"/>
      <c r="AD162" s="93"/>
      <c r="AE162" s="94">
        <f t="shared" si="24"/>
        <v>0</v>
      </c>
      <c r="AF162" s="93"/>
      <c r="AG162" s="93"/>
      <c r="AH162" s="93"/>
      <c r="AI162" s="93"/>
      <c r="AJ162" s="93"/>
      <c r="AK162" s="93"/>
      <c r="AL162" s="95">
        <f>IFERROR(VLOOKUP(AF162,Criterios!$M$3:$N$6,2,FALSE),0) + IFERROR(VLOOKUP(AG162,Criterios!$O$3:$P$6,2,FALSE),0) + IFERROR(VLOOKUP(AH162,Criterios!$Q$3:$R$7,2,FALSE),0) + IFERROR(VLOOKUP(AI162,Criterios!$S$3:$T$6,2,FALSE),0) + IFERROR(VLOOKUP(AJ162,Criterios!$U$3:$V$5,2,FALSE),0) + IFERROR(VLOOKUP(AK162,Criterios!$W$3:$X$8,2,FALSE),0)</f>
        <v>0</v>
      </c>
      <c r="AM162" s="96" t="str">
        <f>IF(AND(AL162&gt;=Criterios!$AB$8,AL162&lt;Criterios!$AA$8),"Pobre",IF(AND(AL162&gt;=Criterios!$AB$7,AL162&lt;Criterios!$AA$7),"Insatisfactorio",IF(AND(AL162&gt;=Criterios!$AB$6,AL162&lt;Criterios!$AA$6),"Regular",IF(AND(AL162&gt;=Criterios!$AB$5,AL162&lt;Criterios!$AA$5),"Bueno",IF(AND(AL162&gt;=Criterios!$AB$4,AL162&lt;=Criterios!$AA$4),"Excelente",MID(Criterios!$Y$3,1,1))))))</f>
        <v/>
      </c>
      <c r="AN162" s="278"/>
      <c r="AO162" s="280"/>
      <c r="AP162" s="282"/>
      <c r="AQ162" s="273"/>
      <c r="AR162" s="273"/>
      <c r="AS162" s="273"/>
      <c r="AT162" s="273"/>
      <c r="AU162" s="284"/>
      <c r="AV162" s="88" t="s">
        <v>125</v>
      </c>
      <c r="AW162" s="106" t="str">
        <f>IF(AND(T160=1,V160=3),IF(AND(AQ160=1,AS160=3),"RiRr","Ri"),IF(AND(AQ160=1,AS160=3),"Rr",""))</f>
        <v/>
      </c>
      <c r="AX162" s="101" t="str">
        <f>IF(AND(T160=2,V160=3),IF(AND(AQ160=2,AS160=3),"RiRr","Ri"),IF(AND(AQ160=2,AS160=3),"Rr",""))</f>
        <v/>
      </c>
      <c r="AY162" s="102" t="str">
        <f>IF(AND(T160=3,V160=3),IF(AND(AQ160=3,AS160=3),"RiRr","Ri"),IF(AND(AQ160=3,AS160=3),"Rr",""))</f>
        <v/>
      </c>
      <c r="AZ162" s="103" t="str">
        <f>IF(AND(T160=4,V160=3),IF(AND(AQ160=4,AS160=3),"RiRr","Ri"),IF(AND(AQ160=4,AS160=3),"Rr",""))</f>
        <v>RiRr</v>
      </c>
      <c r="BA162" s="103" t="str">
        <f>IF(AND(T160=5,V160=3),IF(AND(AQ160=5,AS160=3),"RiRr","Ri"),IF(AND(AQ160=5,AS160=3),"Rr",""))</f>
        <v/>
      </c>
      <c r="BB162" s="105"/>
    </row>
    <row r="163" spans="1:54" x14ac:dyDescent="0.2">
      <c r="A163" s="287"/>
      <c r="B163" s="290"/>
      <c r="C163" s="298"/>
      <c r="D163" s="301"/>
      <c r="E163" s="301"/>
      <c r="F163" s="301"/>
      <c r="G163" s="301"/>
      <c r="H163" s="350"/>
      <c r="I163" s="304"/>
      <c r="J163" s="307"/>
      <c r="K163" s="307"/>
      <c r="L163" s="353"/>
      <c r="M163" s="263"/>
      <c r="N163" s="263"/>
      <c r="O163" s="293"/>
      <c r="P163" s="310"/>
      <c r="Q163" s="266"/>
      <c r="R163" s="260"/>
      <c r="S163" s="251"/>
      <c r="T163" s="254"/>
      <c r="U163" s="248"/>
      <c r="V163" s="254"/>
      <c r="W163" s="254"/>
      <c r="X163" s="254"/>
      <c r="Y163" s="276"/>
      <c r="Z163" s="91"/>
      <c r="AA163" s="92"/>
      <c r="AB163" s="92"/>
      <c r="AC163" s="92"/>
      <c r="AD163" s="93"/>
      <c r="AE163" s="94">
        <f t="shared" si="24"/>
        <v>0</v>
      </c>
      <c r="AF163" s="93"/>
      <c r="AG163" s="93"/>
      <c r="AH163" s="93"/>
      <c r="AI163" s="93"/>
      <c r="AJ163" s="93"/>
      <c r="AK163" s="93"/>
      <c r="AL163" s="94">
        <f>IFERROR(VLOOKUP(AF163,Criterios!$M$3:$N$6,2,FALSE),0) + IFERROR(VLOOKUP(AG163,Criterios!$O$3:$P$6,2,FALSE),0) + IFERROR(VLOOKUP(AH163,Criterios!$Q$3:$R$7,2,FALSE),0) + IFERROR(VLOOKUP(AI163,Criterios!$S$3:$T$6,2,FALSE),0) + IFERROR(VLOOKUP(AJ163,Criterios!$U$3:$V$5,2,FALSE),0) + IFERROR(VLOOKUP(AK163,Criterios!$W$3:$X$8,2,FALSE),0)</f>
        <v>0</v>
      </c>
      <c r="AM163" s="96" t="str">
        <f>IF(AND(AL163&gt;=Criterios!$AB$8,AL163&lt;Criterios!$AA$8),"Pobre",IF(AND(AL163&gt;=Criterios!$AB$7,AL163&lt;Criterios!$AA$7),"Insatisfactorio",IF(AND(AL163&gt;=Criterios!$AB$6,AL163&lt;Criterios!$AA$6),"Regular",IF(AND(AL163&gt;=Criterios!$AB$5,AL163&lt;Criterios!$AA$5),"Bueno",IF(AND(AL163&gt;=Criterios!$AB$4,AL163&lt;=Criterios!$AA$4),"Excelente",MID(Criterios!$Y$3,1,1))))))</f>
        <v/>
      </c>
      <c r="AN163" s="278"/>
      <c r="AO163" s="280"/>
      <c r="AP163" s="282"/>
      <c r="AQ163" s="273"/>
      <c r="AR163" s="273"/>
      <c r="AS163" s="273"/>
      <c r="AT163" s="273"/>
      <c r="AU163" s="284"/>
      <c r="AV163" s="88" t="s">
        <v>170</v>
      </c>
      <c r="AW163" s="106" t="str">
        <f>IF(AND(T160=1,V160=2),IF(AND(AQ160=1,AS160=2),"RiRr","Ri"),IF(AND(AQ160=1,AS160=2),"Rr",""))</f>
        <v/>
      </c>
      <c r="AX163" s="106" t="str">
        <f>IF(AND(T160=2,V160=2),IF(AND(AQ160=2,AS160=2),"RiRr","Ri"),IF(AND(AQ160=2,AS160=2),"Rr",""))</f>
        <v/>
      </c>
      <c r="AY163" s="101" t="str">
        <f>IF(AND(T160=3,V160=2),IF(AND(AQ160=3,AS160=2),"RiRr","Ri"),IF(AND(AQ160=3,AS160=2),"Rr",""))</f>
        <v/>
      </c>
      <c r="AZ163" s="102" t="str">
        <f>IF(AND(T160=4,V160=2),IF(AND(AQ160=4,AS160=2),"RiRr","Ri"),IF(AND(AQ160=4,AS160=2),"Rr",""))</f>
        <v/>
      </c>
      <c r="BA163" s="103" t="str">
        <f>IF(AND(T160=5,V160=2),IF(AND(AQ160=5,AS160=2),"RiRr","Ri"),IF(AND(AQ160=5,AS160=2),"Rr",""))</f>
        <v/>
      </c>
      <c r="BB163" s="105"/>
    </row>
    <row r="164" spans="1:54" x14ac:dyDescent="0.2">
      <c r="A164" s="287"/>
      <c r="B164" s="290"/>
      <c r="C164" s="298"/>
      <c r="D164" s="301"/>
      <c r="E164" s="301"/>
      <c r="F164" s="301"/>
      <c r="G164" s="301"/>
      <c r="H164" s="350"/>
      <c r="I164" s="304"/>
      <c r="J164" s="307"/>
      <c r="K164" s="307"/>
      <c r="L164" s="353"/>
      <c r="M164" s="263"/>
      <c r="N164" s="263"/>
      <c r="O164" s="293"/>
      <c r="P164" s="310"/>
      <c r="Q164" s="266"/>
      <c r="R164" s="260"/>
      <c r="S164" s="251"/>
      <c r="T164" s="254"/>
      <c r="U164" s="248"/>
      <c r="V164" s="254"/>
      <c r="W164" s="254"/>
      <c r="X164" s="254"/>
      <c r="Y164" s="276"/>
      <c r="Z164" s="91"/>
      <c r="AA164" s="92"/>
      <c r="AB164" s="92"/>
      <c r="AC164" s="92"/>
      <c r="AD164" s="93"/>
      <c r="AE164" s="94">
        <f t="shared" si="24"/>
        <v>0</v>
      </c>
      <c r="AF164" s="93"/>
      <c r="AG164" s="93"/>
      <c r="AH164" s="93"/>
      <c r="AI164" s="93"/>
      <c r="AJ164" s="93"/>
      <c r="AK164" s="93"/>
      <c r="AL164" s="94">
        <f>IFERROR(VLOOKUP(AF164,Criterios!$M$3:$N$6,2,FALSE),0) + IFERROR(VLOOKUP(AG164,Criterios!$O$3:$P$6,2,FALSE),0) + IFERROR(VLOOKUP(AH164,Criterios!$Q$3:$R$7,2,FALSE),0) + IFERROR(VLOOKUP(AI164,Criterios!$S$3:$T$6,2,FALSE),0) + IFERROR(VLOOKUP(AJ164,Criterios!$U$3:$V$5,2,FALSE),0) + IFERROR(VLOOKUP(AK164,Criterios!$W$3:$X$8,2,FALSE),0)</f>
        <v>0</v>
      </c>
      <c r="AM164" s="96" t="str">
        <f>IF(AND(AL164&gt;=Criterios!$AB$8,AL164&lt;Criterios!$AA$8),"Pobre",IF(AND(AL164&gt;=Criterios!$AB$7,AL164&lt;Criterios!$AA$7),"Insatisfactorio",IF(AND(AL164&gt;=Criterios!$AB$6,AL164&lt;Criterios!$AA$6),"Regular",IF(AND(AL164&gt;=Criterios!$AB$5,AL164&lt;Criterios!$AA$5),"Bueno",IF(AND(AL164&gt;=Criterios!$AB$4,AL164&lt;=Criterios!$AA$4),"Excelente",MID(Criterios!$Y$3,1,1))))))</f>
        <v/>
      </c>
      <c r="AN164" s="278"/>
      <c r="AO164" s="280"/>
      <c r="AP164" s="282"/>
      <c r="AQ164" s="273"/>
      <c r="AR164" s="273"/>
      <c r="AS164" s="273"/>
      <c r="AT164" s="273"/>
      <c r="AU164" s="284"/>
      <c r="AV164" s="88" t="s">
        <v>752</v>
      </c>
      <c r="AW164" s="106" t="str">
        <f>IF(AND(T160=1,V160=1),IF(AND(AQ160=1,AS160=1),"RiRr","Ri"),IF(AND(AQ160=1,AS160=1),"Rr",""))</f>
        <v/>
      </c>
      <c r="AX164" s="106" t="str">
        <f>IF(AND(T160=2,V160=1),IF(AND(AQ160=2,AS160=1),"RiRr","Ri"),IF(AND(AQ160=2,AS160=1),"Rr",""))</f>
        <v/>
      </c>
      <c r="AY164" s="101" t="str">
        <f>IF(AND(T160=3,V160=1),IF(AND(AQ160=3,AS160=1),"RiRr","Ri"),IF(AND(AQ160=3,AS160=1),"Rr",""))</f>
        <v/>
      </c>
      <c r="AZ164" s="102" t="str">
        <f>IF(AND(T160=4,V160=1),IF(AND(AQ160=4,AS160=1),"RiRr","Ri"),IF(AND(AQ160=4,AS160=1),"Rr",""))</f>
        <v/>
      </c>
      <c r="BA164" s="102" t="str">
        <f>IF(AND(T160=5,V160=1),IF(AND(AQ160=5,AS160=1),"RiRr","Ri"),IF(AND(AQ160=5,AS160=1),"Rr",""))</f>
        <v/>
      </c>
      <c r="BB164" s="105"/>
    </row>
    <row r="165" spans="1:54" ht="15.75" customHeight="1" thickBot="1" x14ac:dyDescent="0.25">
      <c r="A165" s="288"/>
      <c r="B165" s="291"/>
      <c r="C165" s="299"/>
      <c r="D165" s="302"/>
      <c r="E165" s="302"/>
      <c r="F165" s="302"/>
      <c r="G165" s="302"/>
      <c r="H165" s="351"/>
      <c r="I165" s="305"/>
      <c r="J165" s="308"/>
      <c r="K165" s="308"/>
      <c r="L165" s="354"/>
      <c r="M165" s="264"/>
      <c r="N165" s="264"/>
      <c r="O165" s="294"/>
      <c r="P165" s="311"/>
      <c r="Q165" s="267"/>
      <c r="R165" s="261"/>
      <c r="S165" s="252"/>
      <c r="T165" s="255"/>
      <c r="U165" s="249"/>
      <c r="V165" s="255"/>
      <c r="W165" s="255"/>
      <c r="X165" s="255"/>
      <c r="Y165" s="277"/>
      <c r="Z165" s="108"/>
      <c r="AA165" s="109"/>
      <c r="AB165" s="109"/>
      <c r="AC165" s="109"/>
      <c r="AD165" s="110"/>
      <c r="AE165" s="111">
        <f t="shared" si="24"/>
        <v>0</v>
      </c>
      <c r="AF165" s="110"/>
      <c r="AG165" s="110"/>
      <c r="AH165" s="110"/>
      <c r="AI165" s="110"/>
      <c r="AJ165" s="110"/>
      <c r="AK165" s="110"/>
      <c r="AL165" s="111">
        <f>IFERROR(VLOOKUP(AF165,Criterios!$M$3:$N$6,2,FALSE),0) + IFERROR(VLOOKUP(AG165,Criterios!$O$3:$P$6,2,FALSE),0) + IFERROR(VLOOKUP(AH165,Criterios!$Q$3:$R$7,2,FALSE),0) + IFERROR(VLOOKUP(AI165,Criterios!$S$3:$T$6,2,FALSE),0) + IFERROR(VLOOKUP(AJ165,Criterios!$U$3:$V$5,2,FALSE),0) + IFERROR(VLOOKUP(AK165,Criterios!$W$3:$X$8,2,FALSE),0)</f>
        <v>0</v>
      </c>
      <c r="AM165" s="112" t="str">
        <f>IF(AND(AL165&gt;=Criterios!$AB$8,AL165&lt;Criterios!$AA$8),"Pobre",IF(AND(AL165&gt;=Criterios!$AB$7,AL165&lt;Criterios!$AA$7),"Insatisfactorio",IF(AND(AL165&gt;=Criterios!$AB$6,AL165&lt;Criterios!$AA$6),"Regular",IF(AND(AL165&gt;=Criterios!$AB$5,AL165&lt;Criterios!$AA$5),"Bueno",IF(AND(AL165&gt;=Criterios!$AB$4,AL165&lt;=Criterios!$AA$4),"Excelente",MID(Criterios!$Y$3,1,1))))))</f>
        <v/>
      </c>
      <c r="AN165" s="279"/>
      <c r="AO165" s="281"/>
      <c r="AP165" s="283"/>
      <c r="AQ165" s="274"/>
      <c r="AR165" s="274"/>
      <c r="AS165" s="274"/>
      <c r="AT165" s="274"/>
      <c r="AU165" s="285"/>
      <c r="AW165" s="88" t="s">
        <v>123</v>
      </c>
      <c r="AX165" s="88" t="s">
        <v>124</v>
      </c>
      <c r="AY165" s="88" t="s">
        <v>125</v>
      </c>
      <c r="AZ165" s="88" t="s">
        <v>126</v>
      </c>
      <c r="BA165" s="88" t="s">
        <v>127</v>
      </c>
      <c r="BB165" s="113"/>
    </row>
    <row r="166" spans="1:54" ht="16.5" customHeight="1" thickTop="1" x14ac:dyDescent="0.2">
      <c r="A166" s="286" t="s">
        <v>756</v>
      </c>
      <c r="B166" s="289"/>
      <c r="C166" s="297" t="s">
        <v>301</v>
      </c>
      <c r="D166" s="300" t="s">
        <v>81</v>
      </c>
      <c r="E166" s="300" t="s">
        <v>176</v>
      </c>
      <c r="F166" s="300" t="s">
        <v>189</v>
      </c>
      <c r="G166" s="300" t="s">
        <v>226</v>
      </c>
      <c r="H166" s="349" t="s">
        <v>589</v>
      </c>
      <c r="I166" s="303" t="s">
        <v>74</v>
      </c>
      <c r="J166" s="306" t="s">
        <v>73</v>
      </c>
      <c r="K166" s="306" t="s">
        <v>73</v>
      </c>
      <c r="L166" s="352" t="s">
        <v>74</v>
      </c>
      <c r="M166" s="262"/>
      <c r="N166" s="262"/>
      <c r="O166" s="292" t="s">
        <v>336</v>
      </c>
      <c r="P166" s="309" t="s">
        <v>734</v>
      </c>
      <c r="Q166" s="295"/>
      <c r="R166" s="259"/>
      <c r="S166" s="250" t="s">
        <v>47</v>
      </c>
      <c r="T166" s="253">
        <f>(IFERROR(VLOOKUP(S166,Criterios!$E$3:$F$8,2,FALSE),0))</f>
        <v>4</v>
      </c>
      <c r="U166" s="247" t="s">
        <v>52</v>
      </c>
      <c r="V166" s="253">
        <f>(IFERROR(VLOOKUP(U166,Criterios!$H$3:$I$8,2,FALSE),0))</f>
        <v>3</v>
      </c>
      <c r="W166" s="253">
        <f>(IFERROR(VLOOKUP(S166,Criterios!$E$3:$F$8,2,FALSE),0)) * (IFERROR(VLOOKUP(U166,Criterios!$H$3:$I$8,2,FALSE),0))</f>
        <v>12</v>
      </c>
      <c r="X166" s="253" t="str">
        <f>IFERROR(INDEX(Colorimetría!$D$4:$H$8,MATCH(V166,Colorimetría!$C$4:$C$8,0),MATCH(T166,Colorimetría!$D$3:$H$3,0)),0)</f>
        <v>Extremo</v>
      </c>
      <c r="Y166" s="296"/>
      <c r="Z166" s="91"/>
      <c r="AA166" s="92"/>
      <c r="AB166" s="92"/>
      <c r="AC166" s="92"/>
      <c r="AD166" s="93"/>
      <c r="AE166" s="94">
        <f>IF(OR(AD166="Preventivo",AD166="Preventivo - Detectivo"),"Probabilidad",IF(OR(AD166="Detectivo - Correctivo",AD166="Correctivo"),"Impacto",0))</f>
        <v>0</v>
      </c>
      <c r="AF166" s="93"/>
      <c r="AG166" s="93"/>
      <c r="AH166" s="93"/>
      <c r="AI166" s="93"/>
      <c r="AJ166" s="93"/>
      <c r="AK166" s="93"/>
      <c r="AL166" s="95">
        <f>IFERROR(VLOOKUP(AF166,Criterios!$M$3:$N$6,2,FALSE),0) + IFERROR(VLOOKUP(AG166,Criterios!$O$3:$P$6,2,FALSE),0) + IFERROR(VLOOKUP(AH166,Criterios!$Q$3:$R$7,2,FALSE),0) + IFERROR(VLOOKUP(AI166,Criterios!$S$3:$T$6,2,FALSE),0) + IFERROR(VLOOKUP(AJ166,Criterios!$U$3:$V$5,2,FALSE),0) + IFERROR(VLOOKUP(AK166,Criterios!$W$3:$X$8,2,FALSE),0)</f>
        <v>0</v>
      </c>
      <c r="AM166" s="96" t="str">
        <f>IF(AND(AL166&gt;=Criterios!$AB$8,AL166&lt;Criterios!$AA$8),"Pobre",IF(AND(AL166&gt;=Criterios!$AB$7,AL166&lt;Criterios!$AA$7),"Insatisfactorio",IF(AND(AL166&gt;=Criterios!$AB$6,AL166&lt;Criterios!$AA$6),"Regular",IF(AND(AL166&gt;=Criterios!$AB$5,AL166&lt;Criterios!$AA$5),"Bueno",IF(AND(AL166&gt;=Criterios!$AB$4,AL166&lt;=Criterios!$AA$4),"Excelente",MID(Criterios!$Y$3,1,1))))))</f>
        <v/>
      </c>
      <c r="AN166" s="278">
        <f>(IFERROR(AVERAGEIFS(AL166:AL171,AE166:AE171,"Impacto"),0))/100</f>
        <v>0</v>
      </c>
      <c r="AO166" s="280">
        <f>(IFERROR(AVERAGEIFS(AL166:AL171,AE166:AE171,"Probabilidad"),0))/100</f>
        <v>0</v>
      </c>
      <c r="AP166" s="282" t="str">
        <f>IF(AN166=0,MID(S166,1,15),IF(T166 - AN166*T166&lt;1,VLOOKUP(1,Criterios!$D$4:$E$8,2,FALSE),IF(ROUND(T166 -( T166*AN166),0)=0,VLOOKUP(1,Criterios!$D$4:$E$8,2,FALSE),VLOOKUP(ROUND(T166 -( T166*AN166),0),Criterios!$D$4:$E$8,2,FALSE))))</f>
        <v>Mayor</v>
      </c>
      <c r="AQ166" s="273">
        <f>(IFERROR(VLOOKUP(AP166,Criterios!$E$3:$F$8,2,FALSE),0))</f>
        <v>4</v>
      </c>
      <c r="AR166" s="273" t="str">
        <f>IF(AO166=0,MID(U166,1,15),IF(V166 - AO166*V166&lt;1,VLOOKUP(1,Criterios!$G$4:$H$8,2,FALSE),IF(ROUND(V166 -(V166*AO166),0)=0,VLOOKUP(1,Criterios!$G$4:$H$8,2,FALSE),VLOOKUP(ROUND(V166 -( V166*AO166),0),Criterios!$G$4:$H$8,2,FALSE))))</f>
        <v>Posible</v>
      </c>
      <c r="AS166" s="273">
        <f>(IFERROR(VLOOKUP(AR166,Criterios!$H$3:$I$8,2,FALSE),0))</f>
        <v>3</v>
      </c>
      <c r="AT166" s="273">
        <f>(IFERROR(VLOOKUP(AP166,Criterios!$E$3:$F$8,2,FALSE),0)) * (IFERROR(VLOOKUP(AR166,Criterios!$H$3:$I$8,2,FALSE),0))</f>
        <v>12</v>
      </c>
      <c r="AU166" s="284" t="str">
        <f>IFERROR(INDEX(Colorimetría!$D$4:$H$8,MATCH(AS166,Colorimetría!$C$4:$C$8,0),MATCH(AQ166,Colorimetría!$D$3:$H$3,0)),0)</f>
        <v>Extremo</v>
      </c>
      <c r="AV166" s="88" t="s">
        <v>169</v>
      </c>
      <c r="AW166" s="97" t="str">
        <f>IF(AND(T166=1,V166=5),IF(AND(AQ166=1,AS166=5),"RiRr","Ri"),IF(AND(AQ166=1,AS166=5),"Rr",""))</f>
        <v/>
      </c>
      <c r="AX166" s="97" t="str">
        <f>IF(AND(T166=2,V166=5),IF(AND(AQ166=2,AS166=5),"RiRr","Ri"),IF(AND(AQ166=2,AS166=5),"Rr",""))</f>
        <v/>
      </c>
      <c r="AY166" s="98" t="str">
        <f>IF(AND(T166=3,V166=5),IF(AND(AQ166=3,AS166=5),"RiRr","Ri"),IF(AND(AQ166=3,AS166=5),"Rr",""))</f>
        <v/>
      </c>
      <c r="AZ166" s="98" t="str">
        <f>IF(AND(T166=4,V166=5),IF(AND(AQ166=4,AS166=5),"RiRr","Ri"),IF(AND(AQ166=4,AS166=5),"Rr",""))</f>
        <v/>
      </c>
      <c r="BA166" s="98" t="str">
        <f>IF(AND(T166=5,V166=5),IF(AND(AQ166=5,AS166=5),"RiRr","Ri"),IF(AND(AQ166=5,AS166=5),"Rr",""))</f>
        <v/>
      </c>
      <c r="BB166" s="100"/>
    </row>
    <row r="167" spans="1:54" x14ac:dyDescent="0.2">
      <c r="A167" s="287"/>
      <c r="B167" s="290"/>
      <c r="C167" s="298"/>
      <c r="D167" s="301"/>
      <c r="E167" s="301"/>
      <c r="F167" s="301"/>
      <c r="G167" s="301"/>
      <c r="H167" s="350"/>
      <c r="I167" s="304"/>
      <c r="J167" s="307"/>
      <c r="K167" s="307"/>
      <c r="L167" s="353"/>
      <c r="M167" s="263"/>
      <c r="N167" s="263"/>
      <c r="O167" s="293"/>
      <c r="P167" s="310"/>
      <c r="Q167" s="266"/>
      <c r="R167" s="260"/>
      <c r="S167" s="251"/>
      <c r="T167" s="254"/>
      <c r="U167" s="248"/>
      <c r="V167" s="254"/>
      <c r="W167" s="254"/>
      <c r="X167" s="254"/>
      <c r="Y167" s="276"/>
      <c r="Z167" s="91"/>
      <c r="AA167" s="92"/>
      <c r="AB167" s="92"/>
      <c r="AC167" s="92"/>
      <c r="AD167" s="93"/>
      <c r="AE167" s="94">
        <f t="shared" ref="AE167:AE171" si="25">IF(OR(AD167="Preventivo",AD167="Preventivo - Detectivo"),"Probabilidad",IF(OR(AD167="Detectivo - Correctivo",AD167="Correctivo"),"Impacto",0))</f>
        <v>0</v>
      </c>
      <c r="AF167" s="93"/>
      <c r="AG167" s="93"/>
      <c r="AH167" s="93"/>
      <c r="AI167" s="93"/>
      <c r="AJ167" s="93"/>
      <c r="AK167" s="93"/>
      <c r="AL167" s="95">
        <f>IFERROR(VLOOKUP(AF167,Criterios!$M$3:$N$6,2,FALSE),0) + IFERROR(VLOOKUP(AG167,Criterios!$O$3:$P$6,2,FALSE),0) + IFERROR(VLOOKUP(AH167,Criterios!$Q$3:$R$7,2,FALSE),0) + IFERROR(VLOOKUP(AI167,Criterios!$S$3:$T$6,2,FALSE),0) + IFERROR(VLOOKUP(AJ167,Criterios!$U$3:$V$5,2,FALSE),0) + IFERROR(VLOOKUP(AK167,Criterios!$W$3:$X$8,2,FALSE),0)</f>
        <v>0</v>
      </c>
      <c r="AM167" s="96" t="str">
        <f>IF(AND(AL167&gt;=Criterios!$AB$8,AL167&lt;Criterios!$AA$8),"Pobre",IF(AND(AL167&gt;=Criterios!$AB$7,AL167&lt;Criterios!$AA$7),"Insatisfactorio",IF(AND(AL167&gt;=Criterios!$AB$6,AL167&lt;Criterios!$AA$6),"Regular",IF(AND(AL167&gt;=Criterios!$AB$5,AL167&lt;Criterios!$AA$5),"Bueno",IF(AND(AL167&gt;=Criterios!$AB$4,AL167&lt;=Criterios!$AA$4),"Excelente",MID(Criterios!$Y$3,1,1))))))</f>
        <v/>
      </c>
      <c r="AN167" s="278"/>
      <c r="AO167" s="280"/>
      <c r="AP167" s="282"/>
      <c r="AQ167" s="273"/>
      <c r="AR167" s="273"/>
      <c r="AS167" s="273"/>
      <c r="AT167" s="273"/>
      <c r="AU167" s="284"/>
      <c r="AV167" s="88" t="s">
        <v>122</v>
      </c>
      <c r="AW167" s="101" t="str">
        <f>IF(AND(T166=1,V166=4),IF(AND(AQ166=1,AS166=4),"RiRr","Ri"),IF(AND(AQ166=1,AS166=4),"Rr",""))</f>
        <v/>
      </c>
      <c r="AX167" s="102" t="str">
        <f>IF(AND(T166=2,V166=4),IF(AND(AQ166=2,AS166=4),"RiRr","Ri"),IF(AND(AQ166=2,AS166=4),"Rr",""))</f>
        <v/>
      </c>
      <c r="AY167" s="102" t="str">
        <f>IF(AND(T166=3,V166=4),IF(AND(AQ166=3,AS166=4),"RiRr","Ri"),IF(AND(AQ166=3,AS166=4),"Rr",""))</f>
        <v/>
      </c>
      <c r="AZ167" s="103" t="str">
        <f>IF(AND(T166=4,V166=4),IF(AND(AQ166=4,AS166=4),"RiRr","Ri"),IF(AND(AQ166=4,AS166=4),"Rr",""))</f>
        <v/>
      </c>
      <c r="BA167" s="103" t="str">
        <f>IF(AND(T166=5,V166=4),IF(AND(AQ166=5,AS166=4),"RiRr","Ri"),IF(AND(AQ166=5,AS166=4),"Rr",""))</f>
        <v/>
      </c>
      <c r="BB167" s="105"/>
    </row>
    <row r="168" spans="1:54" x14ac:dyDescent="0.2">
      <c r="A168" s="287"/>
      <c r="B168" s="290"/>
      <c r="C168" s="298"/>
      <c r="D168" s="301"/>
      <c r="E168" s="301"/>
      <c r="F168" s="301"/>
      <c r="G168" s="301"/>
      <c r="H168" s="350"/>
      <c r="I168" s="304"/>
      <c r="J168" s="307"/>
      <c r="K168" s="307"/>
      <c r="L168" s="353"/>
      <c r="M168" s="263"/>
      <c r="N168" s="263"/>
      <c r="O168" s="293"/>
      <c r="P168" s="310"/>
      <c r="Q168" s="266"/>
      <c r="R168" s="260"/>
      <c r="S168" s="251"/>
      <c r="T168" s="254"/>
      <c r="U168" s="248"/>
      <c r="V168" s="254"/>
      <c r="W168" s="254"/>
      <c r="X168" s="254"/>
      <c r="Y168" s="276"/>
      <c r="Z168" s="91"/>
      <c r="AA168" s="92"/>
      <c r="AB168" s="92"/>
      <c r="AC168" s="92"/>
      <c r="AD168" s="93"/>
      <c r="AE168" s="94">
        <f t="shared" si="25"/>
        <v>0</v>
      </c>
      <c r="AF168" s="93"/>
      <c r="AG168" s="93"/>
      <c r="AH168" s="93"/>
      <c r="AI168" s="93"/>
      <c r="AJ168" s="93"/>
      <c r="AK168" s="93"/>
      <c r="AL168" s="95">
        <f>IFERROR(VLOOKUP(AF168,Criterios!$M$3:$N$6,2,FALSE),0) + IFERROR(VLOOKUP(AG168,Criterios!$O$3:$P$6,2,FALSE),0) + IFERROR(VLOOKUP(AH168,Criterios!$Q$3:$R$7,2,FALSE),0) + IFERROR(VLOOKUP(AI168,Criterios!$S$3:$T$6,2,FALSE),0) + IFERROR(VLOOKUP(AJ168,Criterios!$U$3:$V$5,2,FALSE),0) + IFERROR(VLOOKUP(AK168,Criterios!$W$3:$X$8,2,FALSE),0)</f>
        <v>0</v>
      </c>
      <c r="AM168" s="96" t="str">
        <f>IF(AND(AL168&gt;=Criterios!$AB$8,AL168&lt;Criterios!$AA$8),"Pobre",IF(AND(AL168&gt;=Criterios!$AB$7,AL168&lt;Criterios!$AA$7),"Insatisfactorio",IF(AND(AL168&gt;=Criterios!$AB$6,AL168&lt;Criterios!$AA$6),"Regular",IF(AND(AL168&gt;=Criterios!$AB$5,AL168&lt;Criterios!$AA$5),"Bueno",IF(AND(AL168&gt;=Criterios!$AB$4,AL168&lt;=Criterios!$AA$4),"Excelente",MID(Criterios!$Y$3,1,1))))))</f>
        <v/>
      </c>
      <c r="AN168" s="278"/>
      <c r="AO168" s="280"/>
      <c r="AP168" s="282"/>
      <c r="AQ168" s="273"/>
      <c r="AR168" s="273"/>
      <c r="AS168" s="273"/>
      <c r="AT168" s="273"/>
      <c r="AU168" s="284"/>
      <c r="AV168" s="88" t="s">
        <v>125</v>
      </c>
      <c r="AW168" s="106" t="str">
        <f>IF(AND(T166=1,V166=3),IF(AND(AQ166=1,AS166=3),"RiRr","Ri"),IF(AND(AQ166=1,AS166=3),"Rr",""))</f>
        <v/>
      </c>
      <c r="AX168" s="101" t="str">
        <f>IF(AND(T166=2,V166=3),IF(AND(AQ166=2,AS166=3),"RiRr","Ri"),IF(AND(AQ166=2,AS166=3),"Rr",""))</f>
        <v/>
      </c>
      <c r="AY168" s="102" t="str">
        <f>IF(AND(T166=3,V166=3),IF(AND(AQ166=3,AS166=3),"RiRr","Ri"),IF(AND(AQ166=3,AS166=3),"Rr",""))</f>
        <v/>
      </c>
      <c r="AZ168" s="103" t="str">
        <f>IF(AND(T166=4,V166=3),IF(AND(AQ166=4,AS166=3),"RiRr","Ri"),IF(AND(AQ166=4,AS166=3),"Rr",""))</f>
        <v>RiRr</v>
      </c>
      <c r="BA168" s="103" t="str">
        <f>IF(AND(T166=5,V166=3),IF(AND(AQ166=5,AS166=3),"RiRr","Ri"),IF(AND(AQ166=5,AS166=3),"Rr",""))</f>
        <v/>
      </c>
      <c r="BB168" s="105"/>
    </row>
    <row r="169" spans="1:54" x14ac:dyDescent="0.2">
      <c r="A169" s="287"/>
      <c r="B169" s="290"/>
      <c r="C169" s="298"/>
      <c r="D169" s="301"/>
      <c r="E169" s="301"/>
      <c r="F169" s="301"/>
      <c r="G169" s="301"/>
      <c r="H169" s="350"/>
      <c r="I169" s="304"/>
      <c r="J169" s="307"/>
      <c r="K169" s="307"/>
      <c r="L169" s="353"/>
      <c r="M169" s="263"/>
      <c r="N169" s="263"/>
      <c r="O169" s="293"/>
      <c r="P169" s="310"/>
      <c r="Q169" s="266"/>
      <c r="R169" s="260"/>
      <c r="S169" s="251"/>
      <c r="T169" s="254"/>
      <c r="U169" s="248"/>
      <c r="V169" s="254"/>
      <c r="W169" s="254"/>
      <c r="X169" s="254"/>
      <c r="Y169" s="276"/>
      <c r="Z169" s="91"/>
      <c r="AA169" s="92"/>
      <c r="AB169" s="92"/>
      <c r="AC169" s="92"/>
      <c r="AD169" s="93"/>
      <c r="AE169" s="94">
        <f t="shared" si="25"/>
        <v>0</v>
      </c>
      <c r="AF169" s="93"/>
      <c r="AG169" s="93"/>
      <c r="AH169" s="93"/>
      <c r="AI169" s="93"/>
      <c r="AJ169" s="93"/>
      <c r="AK169" s="93"/>
      <c r="AL169" s="94">
        <f>IFERROR(VLOOKUP(AF169,Criterios!$M$3:$N$6,2,FALSE),0) + IFERROR(VLOOKUP(AG169,Criterios!$O$3:$P$6,2,FALSE),0) + IFERROR(VLOOKUP(AH169,Criterios!$Q$3:$R$7,2,FALSE),0) + IFERROR(VLOOKUP(AI169,Criterios!$S$3:$T$6,2,FALSE),0) + IFERROR(VLOOKUP(AJ169,Criterios!$U$3:$V$5,2,FALSE),0) + IFERROR(VLOOKUP(AK169,Criterios!$W$3:$X$8,2,FALSE),0)</f>
        <v>0</v>
      </c>
      <c r="AM169" s="96" t="str">
        <f>IF(AND(AL169&gt;=Criterios!$AB$8,AL169&lt;Criterios!$AA$8),"Pobre",IF(AND(AL169&gt;=Criterios!$AB$7,AL169&lt;Criterios!$AA$7),"Insatisfactorio",IF(AND(AL169&gt;=Criterios!$AB$6,AL169&lt;Criterios!$AA$6),"Regular",IF(AND(AL169&gt;=Criterios!$AB$5,AL169&lt;Criterios!$AA$5),"Bueno",IF(AND(AL169&gt;=Criterios!$AB$4,AL169&lt;=Criterios!$AA$4),"Excelente",MID(Criterios!$Y$3,1,1))))))</f>
        <v/>
      </c>
      <c r="AN169" s="278"/>
      <c r="AO169" s="280"/>
      <c r="AP169" s="282"/>
      <c r="AQ169" s="273"/>
      <c r="AR169" s="273"/>
      <c r="AS169" s="273"/>
      <c r="AT169" s="273"/>
      <c r="AU169" s="284"/>
      <c r="AV169" s="88" t="s">
        <v>170</v>
      </c>
      <c r="AW169" s="106" t="str">
        <f>IF(AND(T166=1,V166=2),IF(AND(AQ166=1,AS166=2),"RiRr","Ri"),IF(AND(AQ166=1,AS166=2),"Rr",""))</f>
        <v/>
      </c>
      <c r="AX169" s="106" t="str">
        <f>IF(AND(T166=2,V166=2),IF(AND(AQ166=2,AS166=2),"RiRr","Ri"),IF(AND(AQ166=2,AS166=2),"Rr",""))</f>
        <v/>
      </c>
      <c r="AY169" s="101" t="str">
        <f>IF(AND(T166=3,V166=2),IF(AND(AQ166=3,AS166=2),"RiRr","Ri"),IF(AND(AQ166=3,AS166=2),"Rr",""))</f>
        <v/>
      </c>
      <c r="AZ169" s="102" t="str">
        <f>IF(AND(T166=4,V166=2),IF(AND(AQ166=4,AS166=2),"RiRr","Ri"),IF(AND(AQ166=4,AS166=2),"Rr",""))</f>
        <v/>
      </c>
      <c r="BA169" s="103" t="str">
        <f>IF(AND(T166=5,V166=2),IF(AND(AQ166=5,AS166=2),"RiRr","Ri"),IF(AND(AQ166=5,AS166=2),"Rr",""))</f>
        <v/>
      </c>
      <c r="BB169" s="105"/>
    </row>
    <row r="170" spans="1:54" x14ac:dyDescent="0.2">
      <c r="A170" s="287"/>
      <c r="B170" s="290"/>
      <c r="C170" s="298"/>
      <c r="D170" s="301"/>
      <c r="E170" s="301"/>
      <c r="F170" s="301"/>
      <c r="G170" s="301"/>
      <c r="H170" s="350"/>
      <c r="I170" s="304"/>
      <c r="J170" s="307"/>
      <c r="K170" s="307"/>
      <c r="L170" s="353"/>
      <c r="M170" s="263"/>
      <c r="N170" s="263"/>
      <c r="O170" s="293"/>
      <c r="P170" s="310"/>
      <c r="Q170" s="266"/>
      <c r="R170" s="260"/>
      <c r="S170" s="251"/>
      <c r="T170" s="254"/>
      <c r="U170" s="248"/>
      <c r="V170" s="254"/>
      <c r="W170" s="254"/>
      <c r="X170" s="254"/>
      <c r="Y170" s="276"/>
      <c r="Z170" s="91"/>
      <c r="AA170" s="92"/>
      <c r="AB170" s="92"/>
      <c r="AC170" s="92"/>
      <c r="AD170" s="93"/>
      <c r="AE170" s="94">
        <f t="shared" si="25"/>
        <v>0</v>
      </c>
      <c r="AF170" s="93"/>
      <c r="AG170" s="93"/>
      <c r="AH170" s="93"/>
      <c r="AI170" s="93"/>
      <c r="AJ170" s="93"/>
      <c r="AK170" s="93"/>
      <c r="AL170" s="94">
        <f>IFERROR(VLOOKUP(AF170,Criterios!$M$3:$N$6,2,FALSE),0) + IFERROR(VLOOKUP(AG170,Criterios!$O$3:$P$6,2,FALSE),0) + IFERROR(VLOOKUP(AH170,Criterios!$Q$3:$R$7,2,FALSE),0) + IFERROR(VLOOKUP(AI170,Criterios!$S$3:$T$6,2,FALSE),0) + IFERROR(VLOOKUP(AJ170,Criterios!$U$3:$V$5,2,FALSE),0) + IFERROR(VLOOKUP(AK170,Criterios!$W$3:$X$8,2,FALSE),0)</f>
        <v>0</v>
      </c>
      <c r="AM170" s="96" t="str">
        <f>IF(AND(AL170&gt;=Criterios!$AB$8,AL170&lt;Criterios!$AA$8),"Pobre",IF(AND(AL170&gt;=Criterios!$AB$7,AL170&lt;Criterios!$AA$7),"Insatisfactorio",IF(AND(AL170&gt;=Criterios!$AB$6,AL170&lt;Criterios!$AA$6),"Regular",IF(AND(AL170&gt;=Criterios!$AB$5,AL170&lt;Criterios!$AA$5),"Bueno",IF(AND(AL170&gt;=Criterios!$AB$4,AL170&lt;=Criterios!$AA$4),"Excelente",MID(Criterios!$Y$3,1,1))))))</f>
        <v/>
      </c>
      <c r="AN170" s="278"/>
      <c r="AO170" s="280"/>
      <c r="AP170" s="282"/>
      <c r="AQ170" s="273"/>
      <c r="AR170" s="273"/>
      <c r="AS170" s="273"/>
      <c r="AT170" s="273"/>
      <c r="AU170" s="284"/>
      <c r="AV170" s="88" t="s">
        <v>752</v>
      </c>
      <c r="AW170" s="106" t="str">
        <f>IF(AND(T166=1,V166=1),IF(AND(AQ166=1,AS166=1),"RiRr","Ri"),IF(AND(AQ166=1,AS166=1),"Rr",""))</f>
        <v/>
      </c>
      <c r="AX170" s="106" t="str">
        <f>IF(AND(T166=2,V166=1),IF(AND(AQ166=2,AS166=1),"RiRr","Ri"),IF(AND(AQ166=2,AS166=1),"Rr",""))</f>
        <v/>
      </c>
      <c r="AY170" s="101" t="str">
        <f>IF(AND(T166=3,V166=1),IF(AND(AQ166=3,AS166=1),"RiRr","Ri"),IF(AND(AQ166=3,AS166=1),"Rr",""))</f>
        <v/>
      </c>
      <c r="AZ170" s="102" t="str">
        <f>IF(AND(T166=4,V166=1),IF(AND(AQ166=4,AS166=1),"RiRr","Ri"),IF(AND(AQ166=4,AS166=1),"Rr",""))</f>
        <v/>
      </c>
      <c r="BA170" s="102" t="str">
        <f>IF(AND(T166=5,V166=1),IF(AND(AQ166=5,AS166=1),"RiRr","Ri"),IF(AND(AQ166=5,AS166=1),"Rr",""))</f>
        <v/>
      </c>
      <c r="BB170" s="105"/>
    </row>
    <row r="171" spans="1:54" ht="15.75" customHeight="1" thickBot="1" x14ac:dyDescent="0.25">
      <c r="A171" s="288"/>
      <c r="B171" s="291"/>
      <c r="C171" s="299"/>
      <c r="D171" s="302"/>
      <c r="E171" s="302"/>
      <c r="F171" s="302"/>
      <c r="G171" s="302"/>
      <c r="H171" s="351"/>
      <c r="I171" s="305"/>
      <c r="J171" s="308"/>
      <c r="K171" s="308"/>
      <c r="L171" s="354"/>
      <c r="M171" s="264"/>
      <c r="N171" s="264"/>
      <c r="O171" s="294"/>
      <c r="P171" s="311"/>
      <c r="Q171" s="267"/>
      <c r="R171" s="261"/>
      <c r="S171" s="252"/>
      <c r="T171" s="255"/>
      <c r="U171" s="249"/>
      <c r="V171" s="255"/>
      <c r="W171" s="255"/>
      <c r="X171" s="255"/>
      <c r="Y171" s="277"/>
      <c r="Z171" s="108"/>
      <c r="AA171" s="109"/>
      <c r="AB171" s="109"/>
      <c r="AC171" s="109"/>
      <c r="AD171" s="110"/>
      <c r="AE171" s="111">
        <f t="shared" si="25"/>
        <v>0</v>
      </c>
      <c r="AF171" s="110"/>
      <c r="AG171" s="110"/>
      <c r="AH171" s="110"/>
      <c r="AI171" s="110"/>
      <c r="AJ171" s="110"/>
      <c r="AK171" s="110"/>
      <c r="AL171" s="111">
        <f>IFERROR(VLOOKUP(AF171,Criterios!$M$3:$N$6,2,FALSE),0) + IFERROR(VLOOKUP(AG171,Criterios!$O$3:$P$6,2,FALSE),0) + IFERROR(VLOOKUP(AH171,Criterios!$Q$3:$R$7,2,FALSE),0) + IFERROR(VLOOKUP(AI171,Criterios!$S$3:$T$6,2,FALSE),0) + IFERROR(VLOOKUP(AJ171,Criterios!$U$3:$V$5,2,FALSE),0) + IFERROR(VLOOKUP(AK171,Criterios!$W$3:$X$8,2,FALSE),0)</f>
        <v>0</v>
      </c>
      <c r="AM171" s="112" t="str">
        <f>IF(AND(AL171&gt;=Criterios!$AB$8,AL171&lt;Criterios!$AA$8),"Pobre",IF(AND(AL171&gt;=Criterios!$AB$7,AL171&lt;Criterios!$AA$7),"Insatisfactorio",IF(AND(AL171&gt;=Criterios!$AB$6,AL171&lt;Criterios!$AA$6),"Regular",IF(AND(AL171&gt;=Criterios!$AB$5,AL171&lt;Criterios!$AA$5),"Bueno",IF(AND(AL171&gt;=Criterios!$AB$4,AL171&lt;=Criterios!$AA$4),"Excelente",MID(Criterios!$Y$3,1,1))))))</f>
        <v/>
      </c>
      <c r="AN171" s="279"/>
      <c r="AO171" s="281"/>
      <c r="AP171" s="283"/>
      <c r="AQ171" s="274"/>
      <c r="AR171" s="274"/>
      <c r="AS171" s="274"/>
      <c r="AT171" s="274"/>
      <c r="AU171" s="285"/>
      <c r="AW171" s="88" t="s">
        <v>123</v>
      </c>
      <c r="AX171" s="88" t="s">
        <v>124</v>
      </c>
      <c r="AY171" s="88" t="s">
        <v>125</v>
      </c>
      <c r="AZ171" s="88" t="s">
        <v>126</v>
      </c>
      <c r="BA171" s="88" t="s">
        <v>127</v>
      </c>
      <c r="BB171" s="113"/>
    </row>
    <row r="172" spans="1:54" ht="16.5" customHeight="1" thickTop="1" x14ac:dyDescent="0.2">
      <c r="A172" s="286" t="s">
        <v>756</v>
      </c>
      <c r="B172" s="289"/>
      <c r="C172" s="297" t="s">
        <v>301</v>
      </c>
      <c r="D172" s="300" t="s">
        <v>81</v>
      </c>
      <c r="E172" s="300" t="s">
        <v>176</v>
      </c>
      <c r="F172" s="300" t="s">
        <v>189</v>
      </c>
      <c r="G172" s="300" t="s">
        <v>226</v>
      </c>
      <c r="H172" s="349" t="s">
        <v>589</v>
      </c>
      <c r="I172" s="303" t="s">
        <v>74</v>
      </c>
      <c r="J172" s="306" t="s">
        <v>73</v>
      </c>
      <c r="K172" s="306" t="s">
        <v>73</v>
      </c>
      <c r="L172" s="352" t="s">
        <v>74</v>
      </c>
      <c r="M172" s="262"/>
      <c r="N172" s="262"/>
      <c r="O172" s="292" t="s">
        <v>337</v>
      </c>
      <c r="P172" s="338" t="s">
        <v>601</v>
      </c>
      <c r="Q172" s="295"/>
      <c r="R172" s="259"/>
      <c r="S172" s="250" t="s">
        <v>47</v>
      </c>
      <c r="T172" s="253">
        <f>(IFERROR(VLOOKUP(S172,Criterios!$E$3:$F$8,2,FALSE),0))</f>
        <v>4</v>
      </c>
      <c r="U172" s="247" t="s">
        <v>52</v>
      </c>
      <c r="V172" s="253">
        <f>(IFERROR(VLOOKUP(U172,Criterios!$H$3:$I$8,2,FALSE),0))</f>
        <v>3</v>
      </c>
      <c r="W172" s="253">
        <f>(IFERROR(VLOOKUP(S172,Criterios!$E$3:$F$8,2,FALSE),0)) * (IFERROR(VLOOKUP(U172,Criterios!$H$3:$I$8,2,FALSE),0))</f>
        <v>12</v>
      </c>
      <c r="X172" s="253" t="str">
        <f>IFERROR(INDEX(Colorimetría!$D$4:$H$8,MATCH(V172,Colorimetría!$C$4:$C$8,0),MATCH(T172,Colorimetría!$D$3:$H$3,0)),0)</f>
        <v>Extremo</v>
      </c>
      <c r="Y172" s="296"/>
      <c r="Z172" s="91"/>
      <c r="AA172" s="92"/>
      <c r="AB172" s="92"/>
      <c r="AC172" s="92"/>
      <c r="AD172" s="93"/>
      <c r="AE172" s="94">
        <f>IF(OR(AD172="Preventivo",AD172="Preventivo - Detectivo"),"Probabilidad",IF(OR(AD172="Detectivo - Correctivo",AD172="Correctivo"),"Impacto",0))</f>
        <v>0</v>
      </c>
      <c r="AF172" s="93"/>
      <c r="AG172" s="93"/>
      <c r="AH172" s="93"/>
      <c r="AI172" s="93"/>
      <c r="AJ172" s="93"/>
      <c r="AK172" s="93"/>
      <c r="AL172" s="95">
        <f>IFERROR(VLOOKUP(AF172,Criterios!$M$3:$N$6,2,FALSE),0) + IFERROR(VLOOKUP(AG172,Criterios!$O$3:$P$6,2,FALSE),0) + IFERROR(VLOOKUP(AH172,Criterios!$Q$3:$R$7,2,FALSE),0) + IFERROR(VLOOKUP(AI172,Criterios!$S$3:$T$6,2,FALSE),0) + IFERROR(VLOOKUP(AJ172,Criterios!$U$3:$V$5,2,FALSE),0) + IFERROR(VLOOKUP(AK172,Criterios!$W$3:$X$8,2,FALSE),0)</f>
        <v>0</v>
      </c>
      <c r="AM172" s="96" t="str">
        <f>IF(AND(AL172&gt;=Criterios!$AB$8,AL172&lt;Criterios!$AA$8),"Pobre",IF(AND(AL172&gt;=Criterios!$AB$7,AL172&lt;Criterios!$AA$7),"Insatisfactorio",IF(AND(AL172&gt;=Criterios!$AB$6,AL172&lt;Criterios!$AA$6),"Regular",IF(AND(AL172&gt;=Criterios!$AB$5,AL172&lt;Criterios!$AA$5),"Bueno",IF(AND(AL172&gt;=Criterios!$AB$4,AL172&lt;=Criterios!$AA$4),"Excelente",MID(Criterios!$Y$3,1,1))))))</f>
        <v/>
      </c>
      <c r="AN172" s="278">
        <f>(IFERROR(AVERAGEIFS(AL172:AL177,AE172:AE177,"Impacto"),0))/100</f>
        <v>0</v>
      </c>
      <c r="AO172" s="280">
        <f>(IFERROR(AVERAGEIFS(AL172:AL177,AE172:AE177,"Probabilidad"),0))/100</f>
        <v>0</v>
      </c>
      <c r="AP172" s="282" t="str">
        <f>IF(AN172=0,MID(S172,1,15),IF(T172 - AN172*T172&lt;1,VLOOKUP(1,Criterios!$D$4:$E$8,2,FALSE),IF(ROUND(T172 -( T172*AN172),0)=0,VLOOKUP(1,Criterios!$D$4:$E$8,2,FALSE),VLOOKUP(ROUND(T172 -( T172*AN172),0),Criterios!$D$4:$E$8,2,FALSE))))</f>
        <v>Mayor</v>
      </c>
      <c r="AQ172" s="273">
        <f>(IFERROR(VLOOKUP(AP172,Criterios!$E$3:$F$8,2,FALSE),0))</f>
        <v>4</v>
      </c>
      <c r="AR172" s="273" t="str">
        <f>IF(AO172=0,MID(U172,1,15),IF(V172 - AO172*V172&lt;1,VLOOKUP(1,Criterios!$G$4:$H$8,2,FALSE),IF(ROUND(V172 -(V172*AO172),0)=0,VLOOKUP(1,Criterios!$G$4:$H$8,2,FALSE),VLOOKUP(ROUND(V172 -( V172*AO172),0),Criterios!$G$4:$H$8,2,FALSE))))</f>
        <v>Posible</v>
      </c>
      <c r="AS172" s="273">
        <f>(IFERROR(VLOOKUP(AR172,Criterios!$H$3:$I$8,2,FALSE),0))</f>
        <v>3</v>
      </c>
      <c r="AT172" s="273">
        <f>(IFERROR(VLOOKUP(AP172,Criterios!$E$3:$F$8,2,FALSE),0)) * (IFERROR(VLOOKUP(AR172,Criterios!$H$3:$I$8,2,FALSE),0))</f>
        <v>12</v>
      </c>
      <c r="AU172" s="284" t="str">
        <f>IFERROR(INDEX(Colorimetría!$D$4:$H$8,MATCH(AS172,Colorimetría!$C$4:$C$8,0),MATCH(AQ172,Colorimetría!$D$3:$H$3,0)),0)</f>
        <v>Extremo</v>
      </c>
      <c r="AV172" s="88" t="s">
        <v>169</v>
      </c>
      <c r="AW172" s="97" t="str">
        <f>IF(AND(T172=1,V172=5),IF(AND(AQ172=1,AS172=5),"RiRr","Ri"),IF(AND(AQ172=1,AS172=5),"Rr",""))</f>
        <v/>
      </c>
      <c r="AX172" s="97" t="str">
        <f>IF(AND(T172=2,V172=5),IF(AND(AQ172=2,AS172=5),"RiRr","Ri"),IF(AND(AQ172=2,AS172=5),"Rr",""))</f>
        <v/>
      </c>
      <c r="AY172" s="98" t="str">
        <f>IF(AND(T172=3,V172=5),IF(AND(AQ172=3,AS172=5),"RiRr","Ri"),IF(AND(AQ172=3,AS172=5),"Rr",""))</f>
        <v/>
      </c>
      <c r="AZ172" s="98" t="str">
        <f>IF(AND(T172=4,V172=5),IF(AND(AQ172=4,AS172=5),"RiRr","Ri"),IF(AND(AQ172=4,AS172=5),"Rr",""))</f>
        <v/>
      </c>
      <c r="BA172" s="98" t="str">
        <f>IF(AND(T172=5,V172=5),IF(AND(AQ172=5,AS172=5),"RiRr","Ri"),IF(AND(AQ172=5,AS172=5),"Rr",""))</f>
        <v/>
      </c>
      <c r="BB172" s="100"/>
    </row>
    <row r="173" spans="1:54" x14ac:dyDescent="0.2">
      <c r="A173" s="287"/>
      <c r="B173" s="290"/>
      <c r="C173" s="298"/>
      <c r="D173" s="301"/>
      <c r="E173" s="301"/>
      <c r="F173" s="301"/>
      <c r="G173" s="301"/>
      <c r="H173" s="350"/>
      <c r="I173" s="304"/>
      <c r="J173" s="307"/>
      <c r="K173" s="307"/>
      <c r="L173" s="353"/>
      <c r="M173" s="263"/>
      <c r="N173" s="263"/>
      <c r="O173" s="293"/>
      <c r="P173" s="310"/>
      <c r="Q173" s="266"/>
      <c r="R173" s="260"/>
      <c r="S173" s="251"/>
      <c r="T173" s="254"/>
      <c r="U173" s="248"/>
      <c r="V173" s="254"/>
      <c r="W173" s="254"/>
      <c r="X173" s="254"/>
      <c r="Y173" s="276"/>
      <c r="Z173" s="91"/>
      <c r="AA173" s="92"/>
      <c r="AB173" s="92"/>
      <c r="AC173" s="92"/>
      <c r="AD173" s="93"/>
      <c r="AE173" s="94">
        <f t="shared" ref="AE173:AE177" si="26">IF(OR(AD173="Preventivo",AD173="Preventivo - Detectivo"),"Probabilidad",IF(OR(AD173="Detectivo - Correctivo",AD173="Correctivo"),"Impacto",0))</f>
        <v>0</v>
      </c>
      <c r="AF173" s="93"/>
      <c r="AG173" s="93"/>
      <c r="AH173" s="93"/>
      <c r="AI173" s="93"/>
      <c r="AJ173" s="93"/>
      <c r="AK173" s="93"/>
      <c r="AL173" s="95">
        <f>IFERROR(VLOOKUP(AF173,Criterios!$M$3:$N$6,2,FALSE),0) + IFERROR(VLOOKUP(AG173,Criterios!$O$3:$P$6,2,FALSE),0) + IFERROR(VLOOKUP(AH173,Criterios!$Q$3:$R$7,2,FALSE),0) + IFERROR(VLOOKUP(AI173,Criterios!$S$3:$T$6,2,FALSE),0) + IFERROR(VLOOKUP(AJ173,Criterios!$U$3:$V$5,2,FALSE),0) + IFERROR(VLOOKUP(AK173,Criterios!$W$3:$X$8,2,FALSE),0)</f>
        <v>0</v>
      </c>
      <c r="AM173" s="96" t="str">
        <f>IF(AND(AL173&gt;=Criterios!$AB$8,AL173&lt;Criterios!$AA$8),"Pobre",IF(AND(AL173&gt;=Criterios!$AB$7,AL173&lt;Criterios!$AA$7),"Insatisfactorio",IF(AND(AL173&gt;=Criterios!$AB$6,AL173&lt;Criterios!$AA$6),"Regular",IF(AND(AL173&gt;=Criterios!$AB$5,AL173&lt;Criterios!$AA$5),"Bueno",IF(AND(AL173&gt;=Criterios!$AB$4,AL173&lt;=Criterios!$AA$4),"Excelente",MID(Criterios!$Y$3,1,1))))))</f>
        <v/>
      </c>
      <c r="AN173" s="278"/>
      <c r="AO173" s="280"/>
      <c r="AP173" s="282"/>
      <c r="AQ173" s="273"/>
      <c r="AR173" s="273"/>
      <c r="AS173" s="273"/>
      <c r="AT173" s="273"/>
      <c r="AU173" s="284"/>
      <c r="AV173" s="88" t="s">
        <v>122</v>
      </c>
      <c r="AW173" s="101" t="str">
        <f>IF(AND(T172=1,V172=4),IF(AND(AQ172=1,AS172=4),"RiRr","Ri"),IF(AND(AQ172=1,AS172=4),"Rr",""))</f>
        <v/>
      </c>
      <c r="AX173" s="102" t="str">
        <f>IF(AND(T172=2,V172=4),IF(AND(AQ172=2,AS172=4),"RiRr","Ri"),IF(AND(AQ172=2,AS172=4),"Rr",""))</f>
        <v/>
      </c>
      <c r="AY173" s="102" t="str">
        <f>IF(AND(T172=3,V172=4),IF(AND(AQ172=3,AS172=4),"RiRr","Ri"),IF(AND(AQ172=3,AS172=4),"Rr",""))</f>
        <v/>
      </c>
      <c r="AZ173" s="103" t="str">
        <f>IF(AND(T172=4,V172=4),IF(AND(AQ172=4,AS172=4),"RiRr","Ri"),IF(AND(AQ172=4,AS172=4),"Rr",""))</f>
        <v/>
      </c>
      <c r="BA173" s="103" t="str">
        <f>IF(AND(T172=5,V172=4),IF(AND(AQ172=5,AS172=4),"RiRr","Ri"),IF(AND(AQ172=5,AS172=4),"Rr",""))</f>
        <v/>
      </c>
      <c r="BB173" s="105"/>
    </row>
    <row r="174" spans="1:54" x14ac:dyDescent="0.2">
      <c r="A174" s="287"/>
      <c r="B174" s="290"/>
      <c r="C174" s="298"/>
      <c r="D174" s="301"/>
      <c r="E174" s="301"/>
      <c r="F174" s="301"/>
      <c r="G174" s="301"/>
      <c r="H174" s="350"/>
      <c r="I174" s="304"/>
      <c r="J174" s="307"/>
      <c r="K174" s="307"/>
      <c r="L174" s="353"/>
      <c r="M174" s="263"/>
      <c r="N174" s="263"/>
      <c r="O174" s="293"/>
      <c r="P174" s="310"/>
      <c r="Q174" s="266"/>
      <c r="R174" s="260"/>
      <c r="S174" s="251"/>
      <c r="T174" s="254"/>
      <c r="U174" s="248"/>
      <c r="V174" s="254"/>
      <c r="W174" s="254"/>
      <c r="X174" s="254"/>
      <c r="Y174" s="276"/>
      <c r="Z174" s="91"/>
      <c r="AA174" s="92"/>
      <c r="AB174" s="92"/>
      <c r="AC174" s="92"/>
      <c r="AD174" s="93"/>
      <c r="AE174" s="94">
        <f t="shared" si="26"/>
        <v>0</v>
      </c>
      <c r="AF174" s="93"/>
      <c r="AG174" s="93"/>
      <c r="AH174" s="93"/>
      <c r="AI174" s="93"/>
      <c r="AJ174" s="93"/>
      <c r="AK174" s="93"/>
      <c r="AL174" s="95">
        <f>IFERROR(VLOOKUP(AF174,Criterios!$M$3:$N$6,2,FALSE),0) + IFERROR(VLOOKUP(AG174,Criterios!$O$3:$P$6,2,FALSE),0) + IFERROR(VLOOKUP(AH174,Criterios!$Q$3:$R$7,2,FALSE),0) + IFERROR(VLOOKUP(AI174,Criterios!$S$3:$T$6,2,FALSE),0) + IFERROR(VLOOKUP(AJ174,Criterios!$U$3:$V$5,2,FALSE),0) + IFERROR(VLOOKUP(AK174,Criterios!$W$3:$X$8,2,FALSE),0)</f>
        <v>0</v>
      </c>
      <c r="AM174" s="96" t="str">
        <f>IF(AND(AL174&gt;=Criterios!$AB$8,AL174&lt;Criterios!$AA$8),"Pobre",IF(AND(AL174&gt;=Criterios!$AB$7,AL174&lt;Criterios!$AA$7),"Insatisfactorio",IF(AND(AL174&gt;=Criterios!$AB$6,AL174&lt;Criterios!$AA$6),"Regular",IF(AND(AL174&gt;=Criterios!$AB$5,AL174&lt;Criterios!$AA$5),"Bueno",IF(AND(AL174&gt;=Criterios!$AB$4,AL174&lt;=Criterios!$AA$4),"Excelente",MID(Criterios!$Y$3,1,1))))))</f>
        <v/>
      </c>
      <c r="AN174" s="278"/>
      <c r="AO174" s="280"/>
      <c r="AP174" s="282"/>
      <c r="AQ174" s="273"/>
      <c r="AR174" s="273"/>
      <c r="AS174" s="273"/>
      <c r="AT174" s="273"/>
      <c r="AU174" s="284"/>
      <c r="AV174" s="88" t="s">
        <v>125</v>
      </c>
      <c r="AW174" s="106" t="str">
        <f>IF(AND(T172=1,V172=3),IF(AND(AQ172=1,AS172=3),"RiRr","Ri"),IF(AND(AQ172=1,AS172=3),"Rr",""))</f>
        <v/>
      </c>
      <c r="AX174" s="101" t="str">
        <f>IF(AND(T172=2,V172=3),IF(AND(AQ172=2,AS172=3),"RiRr","Ri"),IF(AND(AQ172=2,AS172=3),"Rr",""))</f>
        <v/>
      </c>
      <c r="AY174" s="102" t="str">
        <f>IF(AND(T172=3,V172=3),IF(AND(AQ172=3,AS172=3),"RiRr","Ri"),IF(AND(AQ172=3,AS172=3),"Rr",""))</f>
        <v/>
      </c>
      <c r="AZ174" s="103" t="str">
        <f>IF(AND(T172=4,V172=3),IF(AND(AQ172=4,AS172=3),"RiRr","Ri"),IF(AND(AQ172=4,AS172=3),"Rr",""))</f>
        <v>RiRr</v>
      </c>
      <c r="BA174" s="103" t="str">
        <f>IF(AND(T172=5,V172=3),IF(AND(AQ172=5,AS172=3),"RiRr","Ri"),IF(AND(AQ172=5,AS172=3),"Rr",""))</f>
        <v/>
      </c>
      <c r="BB174" s="105"/>
    </row>
    <row r="175" spans="1:54" x14ac:dyDescent="0.2">
      <c r="A175" s="287"/>
      <c r="B175" s="290"/>
      <c r="C175" s="298"/>
      <c r="D175" s="301"/>
      <c r="E175" s="301"/>
      <c r="F175" s="301"/>
      <c r="G175" s="301"/>
      <c r="H175" s="350"/>
      <c r="I175" s="304"/>
      <c r="J175" s="307"/>
      <c r="K175" s="307"/>
      <c r="L175" s="353"/>
      <c r="M175" s="263"/>
      <c r="N175" s="263"/>
      <c r="O175" s="293"/>
      <c r="P175" s="310"/>
      <c r="Q175" s="266"/>
      <c r="R175" s="260"/>
      <c r="S175" s="251"/>
      <c r="T175" s="254"/>
      <c r="U175" s="248"/>
      <c r="V175" s="254"/>
      <c r="W175" s="254"/>
      <c r="X175" s="254"/>
      <c r="Y175" s="276"/>
      <c r="Z175" s="91"/>
      <c r="AA175" s="92"/>
      <c r="AB175" s="92"/>
      <c r="AC175" s="92"/>
      <c r="AD175" s="93"/>
      <c r="AE175" s="94">
        <f t="shared" si="26"/>
        <v>0</v>
      </c>
      <c r="AF175" s="93"/>
      <c r="AG175" s="93"/>
      <c r="AH175" s="93"/>
      <c r="AI175" s="93"/>
      <c r="AJ175" s="93"/>
      <c r="AK175" s="93"/>
      <c r="AL175" s="94">
        <f>IFERROR(VLOOKUP(AF175,Criterios!$M$3:$N$6,2,FALSE),0) + IFERROR(VLOOKUP(AG175,Criterios!$O$3:$P$6,2,FALSE),0) + IFERROR(VLOOKUP(AH175,Criterios!$Q$3:$R$7,2,FALSE),0) + IFERROR(VLOOKUP(AI175,Criterios!$S$3:$T$6,2,FALSE),0) + IFERROR(VLOOKUP(AJ175,Criterios!$U$3:$V$5,2,FALSE),0) + IFERROR(VLOOKUP(AK175,Criterios!$W$3:$X$8,2,FALSE),0)</f>
        <v>0</v>
      </c>
      <c r="AM175" s="96" t="str">
        <f>IF(AND(AL175&gt;=Criterios!$AB$8,AL175&lt;Criterios!$AA$8),"Pobre",IF(AND(AL175&gt;=Criterios!$AB$7,AL175&lt;Criterios!$AA$7),"Insatisfactorio",IF(AND(AL175&gt;=Criterios!$AB$6,AL175&lt;Criterios!$AA$6),"Regular",IF(AND(AL175&gt;=Criterios!$AB$5,AL175&lt;Criterios!$AA$5),"Bueno",IF(AND(AL175&gt;=Criterios!$AB$4,AL175&lt;=Criterios!$AA$4),"Excelente",MID(Criterios!$Y$3,1,1))))))</f>
        <v/>
      </c>
      <c r="AN175" s="278"/>
      <c r="AO175" s="280"/>
      <c r="AP175" s="282"/>
      <c r="AQ175" s="273"/>
      <c r="AR175" s="273"/>
      <c r="AS175" s="273"/>
      <c r="AT175" s="273"/>
      <c r="AU175" s="284"/>
      <c r="AV175" s="88" t="s">
        <v>170</v>
      </c>
      <c r="AW175" s="106" t="str">
        <f>IF(AND(T172=1,V172=2),IF(AND(AQ172=1,AS172=2),"RiRr","Ri"),IF(AND(AQ172=1,AS172=2),"Rr",""))</f>
        <v/>
      </c>
      <c r="AX175" s="106" t="str">
        <f>IF(AND(T172=2,V172=2),IF(AND(AQ172=2,AS172=2),"RiRr","Ri"),IF(AND(AQ172=2,AS172=2),"Rr",""))</f>
        <v/>
      </c>
      <c r="AY175" s="101" t="str">
        <f>IF(AND(T172=3,V172=2),IF(AND(AQ172=3,AS172=2),"RiRr","Ri"),IF(AND(AQ172=3,AS172=2),"Rr",""))</f>
        <v/>
      </c>
      <c r="AZ175" s="102" t="str">
        <f>IF(AND(T172=4,V172=2),IF(AND(AQ172=4,AS172=2),"RiRr","Ri"),IF(AND(AQ172=4,AS172=2),"Rr",""))</f>
        <v/>
      </c>
      <c r="BA175" s="103" t="str">
        <f>IF(AND(T172=5,V172=2),IF(AND(AQ172=5,AS172=2),"RiRr","Ri"),IF(AND(AQ172=5,AS172=2),"Rr",""))</f>
        <v/>
      </c>
      <c r="BB175" s="105"/>
    </row>
    <row r="176" spans="1:54" x14ac:dyDescent="0.2">
      <c r="A176" s="287"/>
      <c r="B176" s="290"/>
      <c r="C176" s="298"/>
      <c r="D176" s="301"/>
      <c r="E176" s="301"/>
      <c r="F176" s="301"/>
      <c r="G176" s="301"/>
      <c r="H176" s="350"/>
      <c r="I176" s="304"/>
      <c r="J176" s="307"/>
      <c r="K176" s="307"/>
      <c r="L176" s="353"/>
      <c r="M176" s="263"/>
      <c r="N176" s="263"/>
      <c r="O176" s="293"/>
      <c r="P176" s="310"/>
      <c r="Q176" s="266"/>
      <c r="R176" s="260"/>
      <c r="S176" s="251"/>
      <c r="T176" s="254"/>
      <c r="U176" s="248"/>
      <c r="V176" s="254"/>
      <c r="W176" s="254"/>
      <c r="X176" s="254"/>
      <c r="Y176" s="276"/>
      <c r="Z176" s="91"/>
      <c r="AA176" s="92"/>
      <c r="AB176" s="92"/>
      <c r="AC176" s="92"/>
      <c r="AD176" s="93"/>
      <c r="AE176" s="94">
        <f t="shared" si="26"/>
        <v>0</v>
      </c>
      <c r="AF176" s="93"/>
      <c r="AG176" s="93"/>
      <c r="AH176" s="93"/>
      <c r="AI176" s="93"/>
      <c r="AJ176" s="93"/>
      <c r="AK176" s="93"/>
      <c r="AL176" s="94">
        <f>IFERROR(VLOOKUP(AF176,Criterios!$M$3:$N$6,2,FALSE),0) + IFERROR(VLOOKUP(AG176,Criterios!$O$3:$P$6,2,FALSE),0) + IFERROR(VLOOKUP(AH176,Criterios!$Q$3:$R$7,2,FALSE),0) + IFERROR(VLOOKUP(AI176,Criterios!$S$3:$T$6,2,FALSE),0) + IFERROR(VLOOKUP(AJ176,Criterios!$U$3:$V$5,2,FALSE),0) + IFERROR(VLOOKUP(AK176,Criterios!$W$3:$X$8,2,FALSE),0)</f>
        <v>0</v>
      </c>
      <c r="AM176" s="96" t="str">
        <f>IF(AND(AL176&gt;=Criterios!$AB$8,AL176&lt;Criterios!$AA$8),"Pobre",IF(AND(AL176&gt;=Criterios!$AB$7,AL176&lt;Criterios!$AA$7),"Insatisfactorio",IF(AND(AL176&gt;=Criterios!$AB$6,AL176&lt;Criterios!$AA$6),"Regular",IF(AND(AL176&gt;=Criterios!$AB$5,AL176&lt;Criterios!$AA$5),"Bueno",IF(AND(AL176&gt;=Criterios!$AB$4,AL176&lt;=Criterios!$AA$4),"Excelente",MID(Criterios!$Y$3,1,1))))))</f>
        <v/>
      </c>
      <c r="AN176" s="278"/>
      <c r="AO176" s="280"/>
      <c r="AP176" s="282"/>
      <c r="AQ176" s="273"/>
      <c r="AR176" s="273"/>
      <c r="AS176" s="273"/>
      <c r="AT176" s="273"/>
      <c r="AU176" s="284"/>
      <c r="AV176" s="88" t="s">
        <v>752</v>
      </c>
      <c r="AW176" s="106" t="str">
        <f>IF(AND(T172=1,V172=1),IF(AND(AQ172=1,AS172=1),"RiRr","Ri"),IF(AND(AQ172=1,AS172=1),"Rr",""))</f>
        <v/>
      </c>
      <c r="AX176" s="106" t="str">
        <f>IF(AND(T172=2,V172=1),IF(AND(AQ172=2,AS172=1),"RiRr","Ri"),IF(AND(AQ172=2,AS172=1),"Rr",""))</f>
        <v/>
      </c>
      <c r="AY176" s="101" t="str">
        <f>IF(AND(T172=3,V172=1),IF(AND(AQ172=3,AS172=1),"RiRr","Ri"),IF(AND(AQ172=3,AS172=1),"Rr",""))</f>
        <v/>
      </c>
      <c r="AZ176" s="102" t="str">
        <f>IF(AND(T172=4,V172=1),IF(AND(AQ172=4,AS172=1),"RiRr","Ri"),IF(AND(AQ172=4,AS172=1),"Rr",""))</f>
        <v/>
      </c>
      <c r="BA176" s="102" t="str">
        <f>IF(AND(T172=5,V172=1),IF(AND(AQ172=5,AS172=1),"RiRr","Ri"),IF(AND(AQ172=5,AS172=1),"Rr",""))</f>
        <v/>
      </c>
      <c r="BB176" s="105"/>
    </row>
    <row r="177" spans="1:54" ht="15.75" customHeight="1" thickBot="1" x14ac:dyDescent="0.25">
      <c r="A177" s="288"/>
      <c r="B177" s="291"/>
      <c r="C177" s="299"/>
      <c r="D177" s="302"/>
      <c r="E177" s="302"/>
      <c r="F177" s="302"/>
      <c r="G177" s="302"/>
      <c r="H177" s="351"/>
      <c r="I177" s="305"/>
      <c r="J177" s="308"/>
      <c r="K177" s="308"/>
      <c r="L177" s="354"/>
      <c r="M177" s="264"/>
      <c r="N177" s="264"/>
      <c r="O177" s="294"/>
      <c r="P177" s="311"/>
      <c r="Q177" s="267"/>
      <c r="R177" s="261"/>
      <c r="S177" s="252"/>
      <c r="T177" s="255"/>
      <c r="U177" s="249"/>
      <c r="V177" s="255"/>
      <c r="W177" s="255"/>
      <c r="X177" s="255"/>
      <c r="Y177" s="277"/>
      <c r="Z177" s="108"/>
      <c r="AA177" s="109"/>
      <c r="AB177" s="109"/>
      <c r="AC177" s="109"/>
      <c r="AD177" s="110"/>
      <c r="AE177" s="111">
        <f t="shared" si="26"/>
        <v>0</v>
      </c>
      <c r="AF177" s="110"/>
      <c r="AG177" s="110"/>
      <c r="AH177" s="110"/>
      <c r="AI177" s="110"/>
      <c r="AJ177" s="110"/>
      <c r="AK177" s="110"/>
      <c r="AL177" s="111">
        <f>IFERROR(VLOOKUP(AF177,Criterios!$M$3:$N$6,2,FALSE),0) + IFERROR(VLOOKUP(AG177,Criterios!$O$3:$P$6,2,FALSE),0) + IFERROR(VLOOKUP(AH177,Criterios!$Q$3:$R$7,2,FALSE),0) + IFERROR(VLOOKUP(AI177,Criterios!$S$3:$T$6,2,FALSE),0) + IFERROR(VLOOKUP(AJ177,Criterios!$U$3:$V$5,2,FALSE),0) + IFERROR(VLOOKUP(AK177,Criterios!$W$3:$X$8,2,FALSE),0)</f>
        <v>0</v>
      </c>
      <c r="AM177" s="112" t="str">
        <f>IF(AND(AL177&gt;=Criterios!$AB$8,AL177&lt;Criterios!$AA$8),"Pobre",IF(AND(AL177&gt;=Criterios!$AB$7,AL177&lt;Criterios!$AA$7),"Insatisfactorio",IF(AND(AL177&gt;=Criterios!$AB$6,AL177&lt;Criterios!$AA$6),"Regular",IF(AND(AL177&gt;=Criterios!$AB$5,AL177&lt;Criterios!$AA$5),"Bueno",IF(AND(AL177&gt;=Criterios!$AB$4,AL177&lt;=Criterios!$AA$4),"Excelente",MID(Criterios!$Y$3,1,1))))))</f>
        <v/>
      </c>
      <c r="AN177" s="279"/>
      <c r="AO177" s="281"/>
      <c r="AP177" s="283"/>
      <c r="AQ177" s="274"/>
      <c r="AR177" s="274"/>
      <c r="AS177" s="274"/>
      <c r="AT177" s="274"/>
      <c r="AU177" s="285"/>
      <c r="AW177" s="88" t="s">
        <v>123</v>
      </c>
      <c r="AX177" s="88" t="s">
        <v>124</v>
      </c>
      <c r="AY177" s="88" t="s">
        <v>125</v>
      </c>
      <c r="AZ177" s="88" t="s">
        <v>126</v>
      </c>
      <c r="BA177" s="88" t="s">
        <v>127</v>
      </c>
      <c r="BB177" s="113"/>
    </row>
    <row r="178" spans="1:54" ht="16.5" customHeight="1" thickTop="1" x14ac:dyDescent="0.2">
      <c r="A178" s="286" t="s">
        <v>756</v>
      </c>
      <c r="B178" s="289"/>
      <c r="C178" s="297" t="s">
        <v>301</v>
      </c>
      <c r="D178" s="300" t="s">
        <v>80</v>
      </c>
      <c r="E178" s="300" t="s">
        <v>173</v>
      </c>
      <c r="F178" s="300" t="s">
        <v>181</v>
      </c>
      <c r="G178" s="300" t="s">
        <v>200</v>
      </c>
      <c r="H178" s="349" t="s">
        <v>593</v>
      </c>
      <c r="I178" s="303" t="s">
        <v>74</v>
      </c>
      <c r="J178" s="306" t="s">
        <v>73</v>
      </c>
      <c r="K178" s="306" t="s">
        <v>73</v>
      </c>
      <c r="L178" s="352" t="s">
        <v>74</v>
      </c>
      <c r="M178" s="262"/>
      <c r="N178" s="262"/>
      <c r="O178" s="292" t="s">
        <v>338</v>
      </c>
      <c r="P178" s="338" t="s">
        <v>602</v>
      </c>
      <c r="Q178" s="295"/>
      <c r="R178" s="259"/>
      <c r="S178" s="250" t="s">
        <v>47</v>
      </c>
      <c r="T178" s="253">
        <f>(IFERROR(VLOOKUP(S178,Criterios!$E$3:$F$8,2,FALSE),0))</f>
        <v>4</v>
      </c>
      <c r="U178" s="247" t="s">
        <v>753</v>
      </c>
      <c r="V178" s="253">
        <f>(IFERROR(VLOOKUP(U178,Criterios!$H$3:$I$8,2,FALSE),0))</f>
        <v>2</v>
      </c>
      <c r="W178" s="253">
        <f>(IFERROR(VLOOKUP(S178,Criterios!$E$3:$F$8,2,FALSE),0)) * (IFERROR(VLOOKUP(U178,Criterios!$H$3:$I$8,2,FALSE),0))</f>
        <v>8</v>
      </c>
      <c r="X178" s="253" t="str">
        <f>IFERROR(INDEX(Colorimetría!$D$4:$H$8,MATCH(V178,Colorimetría!$C$4:$C$8,0),MATCH(T178,Colorimetría!$D$3:$H$3,0)),0)</f>
        <v>Alto</v>
      </c>
      <c r="Y178" s="296"/>
      <c r="Z178" s="91"/>
      <c r="AA178" s="92"/>
      <c r="AB178" s="92"/>
      <c r="AC178" s="92"/>
      <c r="AD178" s="93"/>
      <c r="AE178" s="94">
        <f>IF(OR(AD178="Preventivo",AD178="Preventivo - Detectivo"),"Probabilidad",IF(OR(AD178="Detectivo - Correctivo",AD178="Correctivo"),"Impacto",0))</f>
        <v>0</v>
      </c>
      <c r="AF178" s="93"/>
      <c r="AG178" s="93"/>
      <c r="AH178" s="93"/>
      <c r="AI178" s="93"/>
      <c r="AJ178" s="93"/>
      <c r="AK178" s="93"/>
      <c r="AL178" s="95">
        <f>IFERROR(VLOOKUP(AF178,Criterios!$M$3:$N$6,2,FALSE),0) + IFERROR(VLOOKUP(AG178,Criterios!$O$3:$P$6,2,FALSE),0) + IFERROR(VLOOKUP(AH178,Criterios!$Q$3:$R$7,2,FALSE),0) + IFERROR(VLOOKUP(AI178,Criterios!$S$3:$T$6,2,FALSE),0) + IFERROR(VLOOKUP(AJ178,Criterios!$U$3:$V$5,2,FALSE),0) + IFERROR(VLOOKUP(AK178,Criterios!$W$3:$X$8,2,FALSE),0)</f>
        <v>0</v>
      </c>
      <c r="AM178" s="96" t="str">
        <f>IF(AND(AL178&gt;=Criterios!$AB$8,AL178&lt;Criterios!$AA$8),"Pobre",IF(AND(AL178&gt;=Criterios!$AB$7,AL178&lt;Criterios!$AA$7),"Insatisfactorio",IF(AND(AL178&gt;=Criterios!$AB$6,AL178&lt;Criterios!$AA$6),"Regular",IF(AND(AL178&gt;=Criterios!$AB$5,AL178&lt;Criterios!$AA$5),"Bueno",IF(AND(AL178&gt;=Criterios!$AB$4,AL178&lt;=Criterios!$AA$4),"Excelente",MID(Criterios!$Y$3,1,1))))))</f>
        <v/>
      </c>
      <c r="AN178" s="278">
        <f>(IFERROR(AVERAGEIFS(AL178:AL183,AE178:AE183,"Impacto"),0))/100</f>
        <v>0</v>
      </c>
      <c r="AO178" s="280">
        <f>(IFERROR(AVERAGEIFS(AL178:AL183,AE178:AE183,"Probabilidad"),0))/100</f>
        <v>0</v>
      </c>
      <c r="AP178" s="282" t="str">
        <f>IF(AN178=0,MID(S178,1,15),IF(T178 - AN178*T178&lt;1,VLOOKUP(1,Criterios!$D$4:$E$8,2,FALSE),IF(ROUND(T178 -( T178*AN178),0)=0,VLOOKUP(1,Criterios!$D$4:$E$8,2,FALSE),VLOOKUP(ROUND(T178 -( T178*AN178),0),Criterios!$D$4:$E$8,2,FALSE))))</f>
        <v>Mayor</v>
      </c>
      <c r="AQ178" s="273">
        <f>(IFERROR(VLOOKUP(AP178,Criterios!$E$3:$F$8,2,FALSE),0))</f>
        <v>4</v>
      </c>
      <c r="AR178" s="273" t="str">
        <f>IF(AO178=0,MID(U178,1,15),IF(V178 - AO178*V178&lt;1,VLOOKUP(1,Criterios!$G$4:$H$8,2,FALSE),IF(ROUND(V178 -(V178*AO178),0)=0,VLOOKUP(1,Criterios!$G$4:$H$8,2,FALSE),VLOOKUP(ROUND(V178 -( V178*AO178),0),Criterios!$G$4:$H$8,2,FALSE))))</f>
        <v>ImModerado</v>
      </c>
      <c r="AS178" s="273">
        <f>(IFERROR(VLOOKUP(AR178,Criterios!$H$3:$I$8,2,FALSE),0))</f>
        <v>2</v>
      </c>
      <c r="AT178" s="273">
        <f>(IFERROR(VLOOKUP(AP178,Criterios!$E$3:$F$8,2,FALSE),0)) * (IFERROR(VLOOKUP(AR178,Criterios!$H$3:$I$8,2,FALSE),0))</f>
        <v>8</v>
      </c>
      <c r="AU178" s="284" t="str">
        <f>IFERROR(INDEX(Colorimetría!$D$4:$H$8,MATCH(AS178,Colorimetría!$C$4:$C$8,0),MATCH(AQ178,Colorimetría!$D$3:$H$3,0)),0)</f>
        <v>Alto</v>
      </c>
      <c r="AV178" s="88" t="s">
        <v>169</v>
      </c>
      <c r="AW178" s="97" t="str">
        <f>IF(AND(T178=1,V178=5),IF(AND(AQ178=1,AS178=5),"RiRr","Ri"),IF(AND(AQ178=1,AS178=5),"Rr",""))</f>
        <v/>
      </c>
      <c r="AX178" s="97" t="str">
        <f>IF(AND(T178=2,V178=5),IF(AND(AQ178=2,AS178=5),"RiRr","Ri"),IF(AND(AQ178=2,AS178=5),"Rr",""))</f>
        <v/>
      </c>
      <c r="AY178" s="98" t="str">
        <f>IF(AND(T178=3,V178=5),IF(AND(AQ178=3,AS178=5),"RiRr","Ri"),IF(AND(AQ178=3,AS178=5),"Rr",""))</f>
        <v/>
      </c>
      <c r="AZ178" s="98" t="str">
        <f>IF(AND(T178=4,V178=5),IF(AND(AQ178=4,AS178=5),"RiRr","Ri"),IF(AND(AQ178=4,AS178=5),"Rr",""))</f>
        <v/>
      </c>
      <c r="BA178" s="98" t="str">
        <f>IF(AND(T178=5,V178=5),IF(AND(AQ178=5,AS178=5),"RiRr","Ri"),IF(AND(AQ178=5,AS178=5),"Rr",""))</f>
        <v/>
      </c>
      <c r="BB178" s="100"/>
    </row>
    <row r="179" spans="1:54" x14ac:dyDescent="0.2">
      <c r="A179" s="287"/>
      <c r="B179" s="290"/>
      <c r="C179" s="298"/>
      <c r="D179" s="301"/>
      <c r="E179" s="301"/>
      <c r="F179" s="301"/>
      <c r="G179" s="301"/>
      <c r="H179" s="350"/>
      <c r="I179" s="304"/>
      <c r="J179" s="307"/>
      <c r="K179" s="307"/>
      <c r="L179" s="353"/>
      <c r="M179" s="263"/>
      <c r="N179" s="263"/>
      <c r="O179" s="293"/>
      <c r="P179" s="310"/>
      <c r="Q179" s="266"/>
      <c r="R179" s="260"/>
      <c r="S179" s="251"/>
      <c r="T179" s="254"/>
      <c r="U179" s="248"/>
      <c r="V179" s="254"/>
      <c r="W179" s="254"/>
      <c r="X179" s="254"/>
      <c r="Y179" s="276"/>
      <c r="Z179" s="91"/>
      <c r="AA179" s="92"/>
      <c r="AB179" s="92"/>
      <c r="AC179" s="92"/>
      <c r="AD179" s="93"/>
      <c r="AE179" s="94">
        <f t="shared" ref="AE179:AE183" si="27">IF(OR(AD179="Preventivo",AD179="Preventivo - Detectivo"),"Probabilidad",IF(OR(AD179="Detectivo - Correctivo",AD179="Correctivo"),"Impacto",0))</f>
        <v>0</v>
      </c>
      <c r="AF179" s="93"/>
      <c r="AG179" s="93"/>
      <c r="AH179" s="93"/>
      <c r="AI179" s="93"/>
      <c r="AJ179" s="93"/>
      <c r="AK179" s="93"/>
      <c r="AL179" s="95">
        <f>IFERROR(VLOOKUP(AF179,Criterios!$M$3:$N$6,2,FALSE),0) + IFERROR(VLOOKUP(AG179,Criterios!$O$3:$P$6,2,FALSE),0) + IFERROR(VLOOKUP(AH179,Criterios!$Q$3:$R$7,2,FALSE),0) + IFERROR(VLOOKUP(AI179,Criterios!$S$3:$T$6,2,FALSE),0) + IFERROR(VLOOKUP(AJ179,Criterios!$U$3:$V$5,2,FALSE),0) + IFERROR(VLOOKUP(AK179,Criterios!$W$3:$X$8,2,FALSE),0)</f>
        <v>0</v>
      </c>
      <c r="AM179" s="96" t="str">
        <f>IF(AND(AL179&gt;=Criterios!$AB$8,AL179&lt;Criterios!$AA$8),"Pobre",IF(AND(AL179&gt;=Criterios!$AB$7,AL179&lt;Criterios!$AA$7),"Insatisfactorio",IF(AND(AL179&gt;=Criterios!$AB$6,AL179&lt;Criterios!$AA$6),"Regular",IF(AND(AL179&gt;=Criterios!$AB$5,AL179&lt;Criterios!$AA$5),"Bueno",IF(AND(AL179&gt;=Criterios!$AB$4,AL179&lt;=Criterios!$AA$4),"Excelente",MID(Criterios!$Y$3,1,1))))))</f>
        <v/>
      </c>
      <c r="AN179" s="278"/>
      <c r="AO179" s="280"/>
      <c r="AP179" s="282"/>
      <c r="AQ179" s="273"/>
      <c r="AR179" s="273"/>
      <c r="AS179" s="273"/>
      <c r="AT179" s="273"/>
      <c r="AU179" s="284"/>
      <c r="AV179" s="88" t="s">
        <v>122</v>
      </c>
      <c r="AW179" s="101" t="str">
        <f>IF(AND(T178=1,V178=4),IF(AND(AQ178=1,AS178=4),"RiRr","Ri"),IF(AND(AQ178=1,AS178=4),"Rr",""))</f>
        <v/>
      </c>
      <c r="AX179" s="102" t="str">
        <f>IF(AND(T178=2,V178=4),IF(AND(AQ178=2,AS178=4),"RiRr","Ri"),IF(AND(AQ178=2,AS178=4),"Rr",""))</f>
        <v/>
      </c>
      <c r="AY179" s="102" t="str">
        <f>IF(AND(T178=3,V178=4),IF(AND(AQ178=3,AS178=4),"RiRr","Ri"),IF(AND(AQ178=3,AS178=4),"Rr",""))</f>
        <v/>
      </c>
      <c r="AZ179" s="103" t="str">
        <f>IF(AND(T178=4,V178=4),IF(AND(AQ178=4,AS178=4),"RiRr","Ri"),IF(AND(AQ178=4,AS178=4),"Rr",""))</f>
        <v/>
      </c>
      <c r="BA179" s="103" t="str">
        <f>IF(AND(T178=5,V178=4),IF(AND(AQ178=5,AS178=4),"RiRr","Ri"),IF(AND(AQ178=5,AS178=4),"Rr",""))</f>
        <v/>
      </c>
      <c r="BB179" s="105"/>
    </row>
    <row r="180" spans="1:54" x14ac:dyDescent="0.2">
      <c r="A180" s="287"/>
      <c r="B180" s="290"/>
      <c r="C180" s="298"/>
      <c r="D180" s="301"/>
      <c r="E180" s="301"/>
      <c r="F180" s="301"/>
      <c r="G180" s="301"/>
      <c r="H180" s="350"/>
      <c r="I180" s="304"/>
      <c r="J180" s="307"/>
      <c r="K180" s="307"/>
      <c r="L180" s="353"/>
      <c r="M180" s="263"/>
      <c r="N180" s="263"/>
      <c r="O180" s="293"/>
      <c r="P180" s="310"/>
      <c r="Q180" s="266"/>
      <c r="R180" s="260"/>
      <c r="S180" s="251"/>
      <c r="T180" s="254"/>
      <c r="U180" s="248"/>
      <c r="V180" s="254"/>
      <c r="W180" s="254"/>
      <c r="X180" s="254"/>
      <c r="Y180" s="276"/>
      <c r="Z180" s="91"/>
      <c r="AA180" s="92"/>
      <c r="AB180" s="92"/>
      <c r="AC180" s="92"/>
      <c r="AD180" s="93"/>
      <c r="AE180" s="94">
        <f t="shared" si="27"/>
        <v>0</v>
      </c>
      <c r="AF180" s="93"/>
      <c r="AG180" s="93"/>
      <c r="AH180" s="93"/>
      <c r="AI180" s="93"/>
      <c r="AJ180" s="93"/>
      <c r="AK180" s="93"/>
      <c r="AL180" s="95">
        <f>IFERROR(VLOOKUP(AF180,Criterios!$M$3:$N$6,2,FALSE),0) + IFERROR(VLOOKUP(AG180,Criterios!$O$3:$P$6,2,FALSE),0) + IFERROR(VLOOKUP(AH180,Criterios!$Q$3:$R$7,2,FALSE),0) + IFERROR(VLOOKUP(AI180,Criterios!$S$3:$T$6,2,FALSE),0) + IFERROR(VLOOKUP(AJ180,Criterios!$U$3:$V$5,2,FALSE),0) + IFERROR(VLOOKUP(AK180,Criterios!$W$3:$X$8,2,FALSE),0)</f>
        <v>0</v>
      </c>
      <c r="AM180" s="96" t="str">
        <f>IF(AND(AL180&gt;=Criterios!$AB$8,AL180&lt;Criterios!$AA$8),"Pobre",IF(AND(AL180&gt;=Criterios!$AB$7,AL180&lt;Criterios!$AA$7),"Insatisfactorio",IF(AND(AL180&gt;=Criterios!$AB$6,AL180&lt;Criterios!$AA$6),"Regular",IF(AND(AL180&gt;=Criterios!$AB$5,AL180&lt;Criterios!$AA$5),"Bueno",IF(AND(AL180&gt;=Criterios!$AB$4,AL180&lt;=Criterios!$AA$4),"Excelente",MID(Criterios!$Y$3,1,1))))))</f>
        <v/>
      </c>
      <c r="AN180" s="278"/>
      <c r="AO180" s="280"/>
      <c r="AP180" s="282"/>
      <c r="AQ180" s="273"/>
      <c r="AR180" s="273"/>
      <c r="AS180" s="273"/>
      <c r="AT180" s="273"/>
      <c r="AU180" s="284"/>
      <c r="AV180" s="88" t="s">
        <v>125</v>
      </c>
      <c r="AW180" s="106" t="str">
        <f>IF(AND(T178=1,V178=3),IF(AND(AQ178=1,AS178=3),"RiRr","Ri"),IF(AND(AQ178=1,AS178=3),"Rr",""))</f>
        <v/>
      </c>
      <c r="AX180" s="101" t="str">
        <f>IF(AND(T178=2,V178=3),IF(AND(AQ178=2,AS178=3),"RiRr","Ri"),IF(AND(AQ178=2,AS178=3),"Rr",""))</f>
        <v/>
      </c>
      <c r="AY180" s="102" t="str">
        <f>IF(AND(T178=3,V178=3),IF(AND(AQ178=3,AS178=3),"RiRr","Ri"),IF(AND(AQ178=3,AS178=3),"Rr",""))</f>
        <v/>
      </c>
      <c r="AZ180" s="103" t="str">
        <f>IF(AND(T178=4,V178=3),IF(AND(AQ178=4,AS178=3),"RiRr","Ri"),IF(AND(AQ178=4,AS178=3),"Rr",""))</f>
        <v/>
      </c>
      <c r="BA180" s="103" t="str">
        <f>IF(AND(T178=5,V178=3),IF(AND(AQ178=5,AS178=3),"RiRr","Ri"),IF(AND(AQ178=5,AS178=3),"Rr",""))</f>
        <v/>
      </c>
      <c r="BB180" s="105"/>
    </row>
    <row r="181" spans="1:54" x14ac:dyDescent="0.2">
      <c r="A181" s="287"/>
      <c r="B181" s="290"/>
      <c r="C181" s="298"/>
      <c r="D181" s="301"/>
      <c r="E181" s="301"/>
      <c r="F181" s="301"/>
      <c r="G181" s="301"/>
      <c r="H181" s="350"/>
      <c r="I181" s="304"/>
      <c r="J181" s="307"/>
      <c r="K181" s="307"/>
      <c r="L181" s="353"/>
      <c r="M181" s="263"/>
      <c r="N181" s="263"/>
      <c r="O181" s="293"/>
      <c r="P181" s="310"/>
      <c r="Q181" s="266"/>
      <c r="R181" s="260"/>
      <c r="S181" s="251"/>
      <c r="T181" s="254"/>
      <c r="U181" s="248"/>
      <c r="V181" s="254"/>
      <c r="W181" s="254"/>
      <c r="X181" s="254"/>
      <c r="Y181" s="276"/>
      <c r="Z181" s="91"/>
      <c r="AA181" s="92"/>
      <c r="AB181" s="92"/>
      <c r="AC181" s="92"/>
      <c r="AD181" s="93"/>
      <c r="AE181" s="94">
        <f t="shared" si="27"/>
        <v>0</v>
      </c>
      <c r="AF181" s="93"/>
      <c r="AG181" s="93"/>
      <c r="AH181" s="93"/>
      <c r="AI181" s="93"/>
      <c r="AJ181" s="93"/>
      <c r="AK181" s="93"/>
      <c r="AL181" s="94">
        <f>IFERROR(VLOOKUP(AF181,Criterios!$M$3:$N$6,2,FALSE),0) + IFERROR(VLOOKUP(AG181,Criterios!$O$3:$P$6,2,FALSE),0) + IFERROR(VLOOKUP(AH181,Criterios!$Q$3:$R$7,2,FALSE),0) + IFERROR(VLOOKUP(AI181,Criterios!$S$3:$T$6,2,FALSE),0) + IFERROR(VLOOKUP(AJ181,Criterios!$U$3:$V$5,2,FALSE),0) + IFERROR(VLOOKUP(AK181,Criterios!$W$3:$X$8,2,FALSE),0)</f>
        <v>0</v>
      </c>
      <c r="AM181" s="96" t="str">
        <f>IF(AND(AL181&gt;=Criterios!$AB$8,AL181&lt;Criterios!$AA$8),"Pobre",IF(AND(AL181&gt;=Criterios!$AB$7,AL181&lt;Criterios!$AA$7),"Insatisfactorio",IF(AND(AL181&gt;=Criterios!$AB$6,AL181&lt;Criterios!$AA$6),"Regular",IF(AND(AL181&gt;=Criterios!$AB$5,AL181&lt;Criterios!$AA$5),"Bueno",IF(AND(AL181&gt;=Criterios!$AB$4,AL181&lt;=Criterios!$AA$4),"Excelente",MID(Criterios!$Y$3,1,1))))))</f>
        <v/>
      </c>
      <c r="AN181" s="278"/>
      <c r="AO181" s="280"/>
      <c r="AP181" s="282"/>
      <c r="AQ181" s="273"/>
      <c r="AR181" s="273"/>
      <c r="AS181" s="273"/>
      <c r="AT181" s="273"/>
      <c r="AU181" s="284"/>
      <c r="AV181" s="88" t="s">
        <v>170</v>
      </c>
      <c r="AW181" s="106" t="str">
        <f>IF(AND(T178=1,V178=2),IF(AND(AQ178=1,AS178=2),"RiRr","Ri"),IF(AND(AQ178=1,AS178=2),"Rr",""))</f>
        <v/>
      </c>
      <c r="AX181" s="106" t="str">
        <f>IF(AND(T178=2,V178=2),IF(AND(AQ178=2,AS178=2),"RiRr","Ri"),IF(AND(AQ178=2,AS178=2),"Rr",""))</f>
        <v/>
      </c>
      <c r="AY181" s="101" t="str">
        <f>IF(AND(T178=3,V178=2),IF(AND(AQ178=3,AS178=2),"RiRr","Ri"),IF(AND(AQ178=3,AS178=2),"Rr",""))</f>
        <v/>
      </c>
      <c r="AZ181" s="102" t="str">
        <f>IF(AND(T178=4,V178=2),IF(AND(AQ178=4,AS178=2),"RiRr","Ri"),IF(AND(AQ178=4,AS178=2),"Rr",""))</f>
        <v>RiRr</v>
      </c>
      <c r="BA181" s="103" t="str">
        <f>IF(AND(T178=5,V178=2),IF(AND(AQ178=5,AS178=2),"RiRr","Ri"),IF(AND(AQ178=5,AS178=2),"Rr",""))</f>
        <v/>
      </c>
      <c r="BB181" s="105"/>
    </row>
    <row r="182" spans="1:54" x14ac:dyDescent="0.2">
      <c r="A182" s="287"/>
      <c r="B182" s="290"/>
      <c r="C182" s="298"/>
      <c r="D182" s="301"/>
      <c r="E182" s="301"/>
      <c r="F182" s="301"/>
      <c r="G182" s="301"/>
      <c r="H182" s="350"/>
      <c r="I182" s="304"/>
      <c r="J182" s="307"/>
      <c r="K182" s="307"/>
      <c r="L182" s="353"/>
      <c r="M182" s="263"/>
      <c r="N182" s="263"/>
      <c r="O182" s="293"/>
      <c r="P182" s="310"/>
      <c r="Q182" s="266"/>
      <c r="R182" s="260"/>
      <c r="S182" s="251"/>
      <c r="T182" s="254"/>
      <c r="U182" s="248"/>
      <c r="V182" s="254"/>
      <c r="W182" s="254"/>
      <c r="X182" s="254"/>
      <c r="Y182" s="276"/>
      <c r="Z182" s="91"/>
      <c r="AA182" s="92"/>
      <c r="AB182" s="92"/>
      <c r="AC182" s="92"/>
      <c r="AD182" s="93"/>
      <c r="AE182" s="94">
        <f t="shared" si="27"/>
        <v>0</v>
      </c>
      <c r="AF182" s="93"/>
      <c r="AG182" s="93"/>
      <c r="AH182" s="93"/>
      <c r="AI182" s="93"/>
      <c r="AJ182" s="93"/>
      <c r="AK182" s="93"/>
      <c r="AL182" s="94">
        <f>IFERROR(VLOOKUP(AF182,Criterios!$M$3:$N$6,2,FALSE),0) + IFERROR(VLOOKUP(AG182,Criterios!$O$3:$P$6,2,FALSE),0) + IFERROR(VLOOKUP(AH182,Criterios!$Q$3:$R$7,2,FALSE),0) + IFERROR(VLOOKUP(AI182,Criterios!$S$3:$T$6,2,FALSE),0) + IFERROR(VLOOKUP(AJ182,Criterios!$U$3:$V$5,2,FALSE),0) + IFERROR(VLOOKUP(AK182,Criterios!$W$3:$X$8,2,FALSE),0)</f>
        <v>0</v>
      </c>
      <c r="AM182" s="96" t="str">
        <f>IF(AND(AL182&gt;=Criterios!$AB$8,AL182&lt;Criterios!$AA$8),"Pobre",IF(AND(AL182&gt;=Criterios!$AB$7,AL182&lt;Criterios!$AA$7),"Insatisfactorio",IF(AND(AL182&gt;=Criterios!$AB$6,AL182&lt;Criterios!$AA$6),"Regular",IF(AND(AL182&gt;=Criterios!$AB$5,AL182&lt;Criterios!$AA$5),"Bueno",IF(AND(AL182&gt;=Criterios!$AB$4,AL182&lt;=Criterios!$AA$4),"Excelente",MID(Criterios!$Y$3,1,1))))))</f>
        <v/>
      </c>
      <c r="AN182" s="278"/>
      <c r="AO182" s="280"/>
      <c r="AP182" s="282"/>
      <c r="AQ182" s="273"/>
      <c r="AR182" s="273"/>
      <c r="AS182" s="273"/>
      <c r="AT182" s="273"/>
      <c r="AU182" s="284"/>
      <c r="AV182" s="88" t="s">
        <v>752</v>
      </c>
      <c r="AW182" s="106" t="str">
        <f>IF(AND(T178=1,V178=1),IF(AND(AQ178=1,AS178=1),"RiRr","Ri"),IF(AND(AQ178=1,AS178=1),"Rr",""))</f>
        <v/>
      </c>
      <c r="AX182" s="106" t="str">
        <f>IF(AND(T178=2,V178=1),IF(AND(AQ178=2,AS178=1),"RiRr","Ri"),IF(AND(AQ178=2,AS178=1),"Rr",""))</f>
        <v/>
      </c>
      <c r="AY182" s="101" t="str">
        <f>IF(AND(T178=3,V178=1),IF(AND(AQ178=3,AS178=1),"RiRr","Ri"),IF(AND(AQ178=3,AS178=1),"Rr",""))</f>
        <v/>
      </c>
      <c r="AZ182" s="102" t="str">
        <f>IF(AND(T178=4,V178=1),IF(AND(AQ178=4,AS178=1),"RiRr","Ri"),IF(AND(AQ178=4,AS178=1),"Rr",""))</f>
        <v/>
      </c>
      <c r="BA182" s="102" t="str">
        <f>IF(AND(T178=5,V178=1),IF(AND(AQ178=5,AS178=1),"RiRr","Ri"),IF(AND(AQ178=5,AS178=1),"Rr",""))</f>
        <v/>
      </c>
      <c r="BB182" s="105"/>
    </row>
    <row r="183" spans="1:54" ht="15.75" customHeight="1" thickBot="1" x14ac:dyDescent="0.25">
      <c r="A183" s="288"/>
      <c r="B183" s="291"/>
      <c r="C183" s="299"/>
      <c r="D183" s="302"/>
      <c r="E183" s="302"/>
      <c r="F183" s="302"/>
      <c r="G183" s="302"/>
      <c r="H183" s="351"/>
      <c r="I183" s="305"/>
      <c r="J183" s="308"/>
      <c r="K183" s="308"/>
      <c r="L183" s="354"/>
      <c r="M183" s="264"/>
      <c r="N183" s="264"/>
      <c r="O183" s="294"/>
      <c r="P183" s="311"/>
      <c r="Q183" s="267"/>
      <c r="R183" s="261"/>
      <c r="S183" s="252"/>
      <c r="T183" s="255"/>
      <c r="U183" s="249"/>
      <c r="V183" s="255"/>
      <c r="W183" s="255"/>
      <c r="X183" s="255"/>
      <c r="Y183" s="277"/>
      <c r="Z183" s="108"/>
      <c r="AA183" s="109"/>
      <c r="AB183" s="109"/>
      <c r="AC183" s="109"/>
      <c r="AD183" s="110"/>
      <c r="AE183" s="111">
        <f t="shared" si="27"/>
        <v>0</v>
      </c>
      <c r="AF183" s="110"/>
      <c r="AG183" s="110"/>
      <c r="AH183" s="110"/>
      <c r="AI183" s="110"/>
      <c r="AJ183" s="110"/>
      <c r="AK183" s="110"/>
      <c r="AL183" s="111">
        <f>IFERROR(VLOOKUP(AF183,Criterios!$M$3:$N$6,2,FALSE),0) + IFERROR(VLOOKUP(AG183,Criterios!$O$3:$P$6,2,FALSE),0) + IFERROR(VLOOKUP(AH183,Criterios!$Q$3:$R$7,2,FALSE),0) + IFERROR(VLOOKUP(AI183,Criterios!$S$3:$T$6,2,FALSE),0) + IFERROR(VLOOKUP(AJ183,Criterios!$U$3:$V$5,2,FALSE),0) + IFERROR(VLOOKUP(AK183,Criterios!$W$3:$X$8,2,FALSE),0)</f>
        <v>0</v>
      </c>
      <c r="AM183" s="112" t="str">
        <f>IF(AND(AL183&gt;=Criterios!$AB$8,AL183&lt;Criterios!$AA$8),"Pobre",IF(AND(AL183&gt;=Criterios!$AB$7,AL183&lt;Criterios!$AA$7),"Insatisfactorio",IF(AND(AL183&gt;=Criterios!$AB$6,AL183&lt;Criterios!$AA$6),"Regular",IF(AND(AL183&gt;=Criterios!$AB$5,AL183&lt;Criterios!$AA$5),"Bueno",IF(AND(AL183&gt;=Criterios!$AB$4,AL183&lt;=Criterios!$AA$4),"Excelente",MID(Criterios!$Y$3,1,1))))))</f>
        <v/>
      </c>
      <c r="AN183" s="279"/>
      <c r="AO183" s="281"/>
      <c r="AP183" s="283"/>
      <c r="AQ183" s="274"/>
      <c r="AR183" s="274"/>
      <c r="AS183" s="274"/>
      <c r="AT183" s="274"/>
      <c r="AU183" s="285"/>
      <c r="AW183" s="88" t="s">
        <v>123</v>
      </c>
      <c r="AX183" s="88" t="s">
        <v>124</v>
      </c>
      <c r="AY183" s="88" t="s">
        <v>125</v>
      </c>
      <c r="AZ183" s="88" t="s">
        <v>126</v>
      </c>
      <c r="BA183" s="88" t="s">
        <v>127</v>
      </c>
      <c r="BB183" s="113"/>
    </row>
    <row r="184" spans="1:54" ht="16.5" customHeight="1" thickTop="1" x14ac:dyDescent="0.2">
      <c r="A184" s="286" t="s">
        <v>756</v>
      </c>
      <c r="B184" s="289"/>
      <c r="C184" s="297" t="s">
        <v>603</v>
      </c>
      <c r="D184" s="300" t="s">
        <v>81</v>
      </c>
      <c r="E184" s="300" t="s">
        <v>179</v>
      </c>
      <c r="F184" s="300" t="s">
        <v>193</v>
      </c>
      <c r="G184" s="300" t="s">
        <v>267</v>
      </c>
      <c r="H184" s="349" t="s">
        <v>598</v>
      </c>
      <c r="I184" s="303" t="s">
        <v>74</v>
      </c>
      <c r="J184" s="306" t="s">
        <v>73</v>
      </c>
      <c r="K184" s="306" t="s">
        <v>73</v>
      </c>
      <c r="L184" s="352" t="s">
        <v>74</v>
      </c>
      <c r="M184" s="262"/>
      <c r="N184" s="262"/>
      <c r="O184" s="292" t="s">
        <v>339</v>
      </c>
      <c r="P184" s="338" t="s">
        <v>604</v>
      </c>
      <c r="Q184" s="295"/>
      <c r="R184" s="259"/>
      <c r="S184" s="250" t="s">
        <v>47</v>
      </c>
      <c r="T184" s="253">
        <f>(IFERROR(VLOOKUP(S184,Criterios!$E$3:$F$8,2,FALSE),0))</f>
        <v>4</v>
      </c>
      <c r="U184" s="247" t="s">
        <v>52</v>
      </c>
      <c r="V184" s="253">
        <f>(IFERROR(VLOOKUP(U184,Criterios!$H$3:$I$8,2,FALSE),0))</f>
        <v>3</v>
      </c>
      <c r="W184" s="253">
        <f>(IFERROR(VLOOKUP(S184,Criterios!$E$3:$F$8,2,FALSE),0)) * (IFERROR(VLOOKUP(U184,Criterios!$H$3:$I$8,2,FALSE),0))</f>
        <v>12</v>
      </c>
      <c r="X184" s="253" t="str">
        <f>IFERROR(INDEX(Colorimetría!$D$4:$H$8,MATCH(V184,Colorimetría!$C$4:$C$8,0),MATCH(T184,Colorimetría!$D$3:$H$3,0)),0)</f>
        <v>Extremo</v>
      </c>
      <c r="Y184" s="296"/>
      <c r="Z184" s="91"/>
      <c r="AA184" s="92"/>
      <c r="AB184" s="92"/>
      <c r="AC184" s="92"/>
      <c r="AD184" s="93"/>
      <c r="AE184" s="94"/>
      <c r="AF184" s="93"/>
      <c r="AG184" s="93"/>
      <c r="AH184" s="93"/>
      <c r="AI184" s="93"/>
      <c r="AJ184" s="93"/>
      <c r="AK184" s="93"/>
      <c r="AL184" s="95"/>
      <c r="AM184" s="96"/>
      <c r="AN184" s="278"/>
      <c r="AO184" s="280"/>
      <c r="AP184" s="282"/>
      <c r="AQ184" s="273"/>
      <c r="AR184" s="273"/>
      <c r="AS184" s="273"/>
      <c r="AT184" s="273"/>
      <c r="AU184" s="284"/>
      <c r="AV184" s="88" t="s">
        <v>169</v>
      </c>
      <c r="AW184" s="97" t="str">
        <f>IF(AND(T184=1,V184=5),IF(AND(AQ184=1,AS184=5),"RiRr","Ri"),IF(AND(AQ184=1,AS184=5),"Rr",""))</f>
        <v/>
      </c>
      <c r="AX184" s="97" t="str">
        <f>IF(AND(T184=2,V184=5),IF(AND(AQ184=2,AS184=5),"RiRr","Ri"),IF(AND(AQ184=2,AS184=5),"Rr",""))</f>
        <v/>
      </c>
      <c r="AY184" s="98" t="str">
        <f>IF(AND(T184=3,V184=5),IF(AND(AQ184=3,AS184=5),"RiRr","Ri"),IF(AND(AQ184=3,AS184=5),"Rr",""))</f>
        <v/>
      </c>
      <c r="AZ184" s="98" t="str">
        <f>IF(AND(T184=4,V184=5),IF(AND(AQ184=4,AS184=5),"RiRr","Ri"),IF(AND(AQ184=4,AS184=5),"Rr",""))</f>
        <v/>
      </c>
      <c r="BA184" s="98" t="str">
        <f>IF(AND(T184=5,V184=5),IF(AND(AQ184=5,AS184=5),"RiRr","Ri"),IF(AND(AQ184=5,AS184=5),"Rr",""))</f>
        <v/>
      </c>
      <c r="BB184" s="100"/>
    </row>
    <row r="185" spans="1:54" x14ac:dyDescent="0.2">
      <c r="A185" s="287"/>
      <c r="B185" s="290"/>
      <c r="C185" s="298"/>
      <c r="D185" s="301"/>
      <c r="E185" s="301"/>
      <c r="F185" s="301"/>
      <c r="G185" s="301"/>
      <c r="H185" s="350"/>
      <c r="I185" s="304"/>
      <c r="J185" s="307"/>
      <c r="K185" s="307"/>
      <c r="L185" s="353"/>
      <c r="M185" s="263"/>
      <c r="N185" s="263"/>
      <c r="O185" s="293"/>
      <c r="P185" s="310"/>
      <c r="Q185" s="266"/>
      <c r="R185" s="260"/>
      <c r="S185" s="251"/>
      <c r="T185" s="254"/>
      <c r="U185" s="248"/>
      <c r="V185" s="254"/>
      <c r="W185" s="254"/>
      <c r="X185" s="254"/>
      <c r="Y185" s="276"/>
      <c r="Z185" s="91"/>
      <c r="AA185" s="92"/>
      <c r="AB185" s="92"/>
      <c r="AC185" s="92"/>
      <c r="AD185" s="93"/>
      <c r="AE185" s="94"/>
      <c r="AF185" s="93"/>
      <c r="AG185" s="93"/>
      <c r="AH185" s="93"/>
      <c r="AI185" s="93"/>
      <c r="AJ185" s="93"/>
      <c r="AK185" s="93"/>
      <c r="AL185" s="95"/>
      <c r="AM185" s="96"/>
      <c r="AN185" s="278"/>
      <c r="AO185" s="280"/>
      <c r="AP185" s="282"/>
      <c r="AQ185" s="273"/>
      <c r="AR185" s="273"/>
      <c r="AS185" s="273"/>
      <c r="AT185" s="273"/>
      <c r="AU185" s="284"/>
      <c r="AV185" s="88" t="s">
        <v>122</v>
      </c>
      <c r="AW185" s="101" t="str">
        <f>IF(AND(T184=1,V184=4),IF(AND(AQ184=1,AS184=4),"RiRr","Ri"),IF(AND(AQ184=1,AS184=4),"Rr",""))</f>
        <v/>
      </c>
      <c r="AX185" s="102" t="str">
        <f>IF(AND(T184=2,V184=4),IF(AND(AQ184=2,AS184=4),"RiRr","Ri"),IF(AND(AQ184=2,AS184=4),"Rr",""))</f>
        <v/>
      </c>
      <c r="AY185" s="102" t="str">
        <f>IF(AND(T184=3,V184=4),IF(AND(AQ184=3,AS184=4),"RiRr","Ri"),IF(AND(AQ184=3,AS184=4),"Rr",""))</f>
        <v/>
      </c>
      <c r="AZ185" s="103" t="str">
        <f>IF(AND(T184=4,V184=4),IF(AND(AQ184=4,AS184=4),"RiRr","Ri"),IF(AND(AQ184=4,AS184=4),"Rr",""))</f>
        <v/>
      </c>
      <c r="BA185" s="103" t="str">
        <f>IF(AND(T184=5,V184=4),IF(AND(AQ184=5,AS184=4),"RiRr","Ri"),IF(AND(AQ184=5,AS184=4),"Rr",""))</f>
        <v/>
      </c>
      <c r="BB185" s="105"/>
    </row>
    <row r="186" spans="1:54" x14ac:dyDescent="0.2">
      <c r="A186" s="287"/>
      <c r="B186" s="290"/>
      <c r="C186" s="298"/>
      <c r="D186" s="301"/>
      <c r="E186" s="301"/>
      <c r="F186" s="301"/>
      <c r="G186" s="301"/>
      <c r="H186" s="350"/>
      <c r="I186" s="304"/>
      <c r="J186" s="307"/>
      <c r="K186" s="307"/>
      <c r="L186" s="353"/>
      <c r="M186" s="263"/>
      <c r="N186" s="263"/>
      <c r="O186" s="293"/>
      <c r="P186" s="310"/>
      <c r="Q186" s="266"/>
      <c r="R186" s="260"/>
      <c r="S186" s="251"/>
      <c r="T186" s="254"/>
      <c r="U186" s="248"/>
      <c r="V186" s="254"/>
      <c r="W186" s="254"/>
      <c r="X186" s="254"/>
      <c r="Y186" s="276"/>
      <c r="Z186" s="91"/>
      <c r="AA186" s="92"/>
      <c r="AB186" s="92"/>
      <c r="AC186" s="92"/>
      <c r="AD186" s="93"/>
      <c r="AE186" s="94"/>
      <c r="AF186" s="93"/>
      <c r="AG186" s="93"/>
      <c r="AH186" s="93"/>
      <c r="AI186" s="93"/>
      <c r="AJ186" s="93"/>
      <c r="AK186" s="93"/>
      <c r="AL186" s="95"/>
      <c r="AM186" s="96"/>
      <c r="AN186" s="278"/>
      <c r="AO186" s="280"/>
      <c r="AP186" s="282"/>
      <c r="AQ186" s="273"/>
      <c r="AR186" s="273"/>
      <c r="AS186" s="273"/>
      <c r="AT186" s="273"/>
      <c r="AU186" s="284"/>
      <c r="AV186" s="88" t="s">
        <v>125</v>
      </c>
      <c r="AW186" s="106" t="str">
        <f>IF(AND(T184=1,V184=3),IF(AND(AQ184=1,AS184=3),"RiRr","Ri"),IF(AND(AQ184=1,AS184=3),"Rr",""))</f>
        <v/>
      </c>
      <c r="AX186" s="101" t="str">
        <f>IF(AND(T184=2,V184=3),IF(AND(AQ184=2,AS184=3),"RiRr","Ri"),IF(AND(AQ184=2,AS184=3),"Rr",""))</f>
        <v/>
      </c>
      <c r="AY186" s="102" t="str">
        <f>IF(AND(T184=3,V184=3),IF(AND(AQ184=3,AS184=3),"RiRr","Ri"),IF(AND(AQ184=3,AS184=3),"Rr",""))</f>
        <v/>
      </c>
      <c r="AZ186" s="103" t="str">
        <f>IF(AND(T184=4,V184=3),IF(AND(AQ184=4,AS184=3),"RiRr","Ri"),IF(AND(AQ184=4,AS184=3),"Rr",""))</f>
        <v>Ri</v>
      </c>
      <c r="BA186" s="103" t="str">
        <f>IF(AND(T184=5,V184=3),IF(AND(AQ184=5,AS184=3),"RiRr","Ri"),IF(AND(AQ184=5,AS184=3),"Rr",""))</f>
        <v/>
      </c>
      <c r="BB186" s="105"/>
    </row>
    <row r="187" spans="1:54" x14ac:dyDescent="0.2">
      <c r="A187" s="287"/>
      <c r="B187" s="290"/>
      <c r="C187" s="298"/>
      <c r="D187" s="301"/>
      <c r="E187" s="301"/>
      <c r="F187" s="301"/>
      <c r="G187" s="301"/>
      <c r="H187" s="350"/>
      <c r="I187" s="304"/>
      <c r="J187" s="307"/>
      <c r="K187" s="307"/>
      <c r="L187" s="353"/>
      <c r="M187" s="263"/>
      <c r="N187" s="263"/>
      <c r="O187" s="293"/>
      <c r="P187" s="310"/>
      <c r="Q187" s="266"/>
      <c r="R187" s="260"/>
      <c r="S187" s="251"/>
      <c r="T187" s="254"/>
      <c r="U187" s="248"/>
      <c r="V187" s="254"/>
      <c r="W187" s="254"/>
      <c r="X187" s="254"/>
      <c r="Y187" s="276"/>
      <c r="Z187" s="91"/>
      <c r="AA187" s="92"/>
      <c r="AB187" s="92"/>
      <c r="AC187" s="92"/>
      <c r="AD187" s="93"/>
      <c r="AE187" s="94"/>
      <c r="AF187" s="93"/>
      <c r="AG187" s="93"/>
      <c r="AH187" s="93"/>
      <c r="AI187" s="93"/>
      <c r="AJ187" s="93"/>
      <c r="AK187" s="93"/>
      <c r="AL187" s="94"/>
      <c r="AM187" s="96"/>
      <c r="AN187" s="278"/>
      <c r="AO187" s="280"/>
      <c r="AP187" s="282"/>
      <c r="AQ187" s="273"/>
      <c r="AR187" s="273"/>
      <c r="AS187" s="273"/>
      <c r="AT187" s="273"/>
      <c r="AU187" s="284"/>
      <c r="AV187" s="88" t="s">
        <v>170</v>
      </c>
      <c r="AW187" s="106" t="str">
        <f>IF(AND(T184=1,V184=2),IF(AND(AQ184=1,AS184=2),"RiRr","Ri"),IF(AND(AQ184=1,AS184=2),"Rr",""))</f>
        <v/>
      </c>
      <c r="AX187" s="106" t="str">
        <f>IF(AND(T184=2,V184=2),IF(AND(AQ184=2,AS184=2),"RiRr","Ri"),IF(AND(AQ184=2,AS184=2),"Rr",""))</f>
        <v/>
      </c>
      <c r="AY187" s="101" t="str">
        <f>IF(AND(T184=3,V184=2),IF(AND(AQ184=3,AS184=2),"RiRr","Ri"),IF(AND(AQ184=3,AS184=2),"Rr",""))</f>
        <v/>
      </c>
      <c r="AZ187" s="102" t="str">
        <f>IF(AND(T184=4,V184=2),IF(AND(AQ184=4,AS184=2),"RiRr","Ri"),IF(AND(AQ184=4,AS184=2),"Rr",""))</f>
        <v/>
      </c>
      <c r="BA187" s="103" t="str">
        <f>IF(AND(T184=5,V184=2),IF(AND(AQ184=5,AS184=2),"RiRr","Ri"),IF(AND(AQ184=5,AS184=2),"Rr",""))</f>
        <v/>
      </c>
      <c r="BB187" s="105"/>
    </row>
    <row r="188" spans="1:54" x14ac:dyDescent="0.2">
      <c r="A188" s="287"/>
      <c r="B188" s="290"/>
      <c r="C188" s="298"/>
      <c r="D188" s="301"/>
      <c r="E188" s="301"/>
      <c r="F188" s="301"/>
      <c r="G188" s="301"/>
      <c r="H188" s="350"/>
      <c r="I188" s="304"/>
      <c r="J188" s="307"/>
      <c r="K188" s="307"/>
      <c r="L188" s="353"/>
      <c r="M188" s="263"/>
      <c r="N188" s="263"/>
      <c r="O188" s="293"/>
      <c r="P188" s="310"/>
      <c r="Q188" s="266"/>
      <c r="R188" s="260"/>
      <c r="S188" s="251"/>
      <c r="T188" s="254"/>
      <c r="U188" s="248"/>
      <c r="V188" s="254"/>
      <c r="W188" s="254"/>
      <c r="X188" s="254"/>
      <c r="Y188" s="276"/>
      <c r="Z188" s="91"/>
      <c r="AA188" s="92"/>
      <c r="AB188" s="92"/>
      <c r="AC188" s="92"/>
      <c r="AD188" s="93"/>
      <c r="AE188" s="94"/>
      <c r="AF188" s="93"/>
      <c r="AG188" s="93"/>
      <c r="AH188" s="93"/>
      <c r="AI188" s="93"/>
      <c r="AJ188" s="93"/>
      <c r="AK188" s="93"/>
      <c r="AL188" s="94"/>
      <c r="AM188" s="96"/>
      <c r="AN188" s="278"/>
      <c r="AO188" s="280"/>
      <c r="AP188" s="282"/>
      <c r="AQ188" s="273"/>
      <c r="AR188" s="273"/>
      <c r="AS188" s="273"/>
      <c r="AT188" s="273"/>
      <c r="AU188" s="284"/>
      <c r="AV188" s="88" t="s">
        <v>752</v>
      </c>
      <c r="AW188" s="106" t="str">
        <f>IF(AND(T184=1,V184=1),IF(AND(AQ184=1,AS184=1),"RiRr","Ri"),IF(AND(AQ184=1,AS184=1),"Rr",""))</f>
        <v/>
      </c>
      <c r="AX188" s="106" t="str">
        <f>IF(AND(T184=2,V184=1),IF(AND(AQ184=2,AS184=1),"RiRr","Ri"),IF(AND(AQ184=2,AS184=1),"Rr",""))</f>
        <v/>
      </c>
      <c r="AY188" s="101" t="str">
        <f>IF(AND(T184=3,V184=1),IF(AND(AQ184=3,AS184=1),"RiRr","Ri"),IF(AND(AQ184=3,AS184=1),"Rr",""))</f>
        <v/>
      </c>
      <c r="AZ188" s="102" t="str">
        <f>IF(AND(T184=4,V184=1),IF(AND(AQ184=4,AS184=1),"RiRr","Ri"),IF(AND(AQ184=4,AS184=1),"Rr",""))</f>
        <v/>
      </c>
      <c r="BA188" s="102" t="str">
        <f>IF(AND(T184=5,V184=1),IF(AND(AQ184=5,AS184=1),"RiRr","Ri"),IF(AND(AQ184=5,AS184=1),"Rr",""))</f>
        <v/>
      </c>
      <c r="BB188" s="105"/>
    </row>
    <row r="189" spans="1:54" ht="15.75" customHeight="1" thickBot="1" x14ac:dyDescent="0.25">
      <c r="A189" s="288"/>
      <c r="B189" s="291"/>
      <c r="C189" s="299"/>
      <c r="D189" s="302"/>
      <c r="E189" s="302"/>
      <c r="F189" s="302"/>
      <c r="G189" s="302"/>
      <c r="H189" s="351"/>
      <c r="I189" s="305"/>
      <c r="J189" s="308"/>
      <c r="K189" s="308"/>
      <c r="L189" s="354"/>
      <c r="M189" s="264"/>
      <c r="N189" s="264"/>
      <c r="O189" s="294"/>
      <c r="P189" s="311"/>
      <c r="Q189" s="267"/>
      <c r="R189" s="261"/>
      <c r="S189" s="252"/>
      <c r="T189" s="255"/>
      <c r="U189" s="249"/>
      <c r="V189" s="255"/>
      <c r="W189" s="255"/>
      <c r="X189" s="255"/>
      <c r="Y189" s="277"/>
      <c r="Z189" s="108"/>
      <c r="AA189" s="109"/>
      <c r="AB189" s="109"/>
      <c r="AC189" s="109"/>
      <c r="AD189" s="110"/>
      <c r="AE189" s="111"/>
      <c r="AF189" s="110"/>
      <c r="AG189" s="110"/>
      <c r="AH189" s="110"/>
      <c r="AI189" s="110"/>
      <c r="AJ189" s="110"/>
      <c r="AK189" s="110"/>
      <c r="AL189" s="111"/>
      <c r="AM189" s="112"/>
      <c r="AN189" s="279"/>
      <c r="AO189" s="281"/>
      <c r="AP189" s="283"/>
      <c r="AQ189" s="274"/>
      <c r="AR189" s="274"/>
      <c r="AS189" s="274"/>
      <c r="AT189" s="274"/>
      <c r="AU189" s="285"/>
      <c r="AW189" s="88" t="s">
        <v>123</v>
      </c>
      <c r="AX189" s="88" t="s">
        <v>124</v>
      </c>
      <c r="AY189" s="88" t="s">
        <v>125</v>
      </c>
      <c r="AZ189" s="88" t="s">
        <v>126</v>
      </c>
      <c r="BA189" s="88" t="s">
        <v>127</v>
      </c>
      <c r="BB189" s="113"/>
    </row>
    <row r="190" spans="1:54" ht="16.5" customHeight="1" thickTop="1" x14ac:dyDescent="0.2">
      <c r="A190" s="286" t="s">
        <v>756</v>
      </c>
      <c r="B190" s="289"/>
      <c r="C190" s="297" t="s">
        <v>301</v>
      </c>
      <c r="D190" s="300" t="s">
        <v>80</v>
      </c>
      <c r="E190" s="300" t="s">
        <v>173</v>
      </c>
      <c r="F190" s="300" t="s">
        <v>181</v>
      </c>
      <c r="G190" s="300" t="s">
        <v>200</v>
      </c>
      <c r="H190" s="349" t="s">
        <v>593</v>
      </c>
      <c r="I190" s="303" t="s">
        <v>74</v>
      </c>
      <c r="J190" s="306" t="s">
        <v>74</v>
      </c>
      <c r="K190" s="306" t="s">
        <v>73</v>
      </c>
      <c r="L190" s="352" t="s">
        <v>74</v>
      </c>
      <c r="M190" s="262"/>
      <c r="N190" s="262"/>
      <c r="O190" s="292" t="s">
        <v>340</v>
      </c>
      <c r="P190" s="338" t="s">
        <v>605</v>
      </c>
      <c r="Q190" s="295"/>
      <c r="R190" s="259"/>
      <c r="S190" s="250" t="s">
        <v>47</v>
      </c>
      <c r="T190" s="253">
        <f>(IFERROR(VLOOKUP(S190,Criterios!$E$3:$F$8,2,FALSE),0))</f>
        <v>4</v>
      </c>
      <c r="U190" s="247" t="s">
        <v>753</v>
      </c>
      <c r="V190" s="253">
        <f>(IFERROR(VLOOKUP(U190,Criterios!$H$3:$I$8,2,FALSE),0))</f>
        <v>2</v>
      </c>
      <c r="W190" s="253">
        <f>(IFERROR(VLOOKUP(S190,Criterios!$E$3:$F$8,2,FALSE),0)) * (IFERROR(VLOOKUP(U190,Criterios!$H$3:$I$8,2,FALSE),0))</f>
        <v>8</v>
      </c>
      <c r="X190" s="253" t="str">
        <f>IFERROR(INDEX(Colorimetría!$D$4:$H$8,MATCH(V190,Colorimetría!$C$4:$C$8,0),MATCH(T190,Colorimetría!$D$3:$H$3,0)),0)</f>
        <v>Alto</v>
      </c>
      <c r="Y190" s="296"/>
      <c r="Z190" s="91"/>
      <c r="AA190" s="92"/>
      <c r="AB190" s="92"/>
      <c r="AC190" s="92"/>
      <c r="AD190" s="93"/>
      <c r="AE190" s="94"/>
      <c r="AF190" s="93"/>
      <c r="AG190" s="93"/>
      <c r="AH190" s="93"/>
      <c r="AI190" s="93"/>
      <c r="AJ190" s="93"/>
      <c r="AK190" s="93"/>
      <c r="AL190" s="95"/>
      <c r="AM190" s="96"/>
      <c r="AN190" s="278"/>
      <c r="AO190" s="280"/>
      <c r="AP190" s="282"/>
      <c r="AQ190" s="273"/>
      <c r="AR190" s="273"/>
      <c r="AS190" s="273"/>
      <c r="AT190" s="273"/>
      <c r="AU190" s="284"/>
      <c r="AV190" s="88" t="s">
        <v>169</v>
      </c>
      <c r="AW190" s="97" t="str">
        <f>IF(AND(T190=1,V190=5),IF(AND(AQ190=1,AS190=5),"RiRr","Ri"),IF(AND(AQ190=1,AS190=5),"Rr",""))</f>
        <v/>
      </c>
      <c r="AX190" s="97" t="str">
        <f>IF(AND(T190=2,V190=5),IF(AND(AQ190=2,AS190=5),"RiRr","Ri"),IF(AND(AQ190=2,AS190=5),"Rr",""))</f>
        <v/>
      </c>
      <c r="AY190" s="98" t="str">
        <f>IF(AND(T190=3,V190=5),IF(AND(AQ190=3,AS190=5),"RiRr","Ri"),IF(AND(AQ190=3,AS190=5),"Rr",""))</f>
        <v/>
      </c>
      <c r="AZ190" s="98" t="str">
        <f>IF(AND(T190=4,V190=5),IF(AND(AQ190=4,AS190=5),"RiRr","Ri"),IF(AND(AQ190=4,AS190=5),"Rr",""))</f>
        <v/>
      </c>
      <c r="BA190" s="98" t="str">
        <f>IF(AND(T190=5,V190=5),IF(AND(AQ190=5,AS190=5),"RiRr","Ri"),IF(AND(AQ190=5,AS190=5),"Rr",""))</f>
        <v/>
      </c>
      <c r="BB190" s="100"/>
    </row>
    <row r="191" spans="1:54" x14ac:dyDescent="0.2">
      <c r="A191" s="287"/>
      <c r="B191" s="290"/>
      <c r="C191" s="298"/>
      <c r="D191" s="301"/>
      <c r="E191" s="301"/>
      <c r="F191" s="301"/>
      <c r="G191" s="301"/>
      <c r="H191" s="350"/>
      <c r="I191" s="304"/>
      <c r="J191" s="307"/>
      <c r="K191" s="307"/>
      <c r="L191" s="353"/>
      <c r="M191" s="263"/>
      <c r="N191" s="263"/>
      <c r="O191" s="293"/>
      <c r="P191" s="310"/>
      <c r="Q191" s="266"/>
      <c r="R191" s="260"/>
      <c r="S191" s="251"/>
      <c r="T191" s="254"/>
      <c r="U191" s="248"/>
      <c r="V191" s="254"/>
      <c r="W191" s="254"/>
      <c r="X191" s="254"/>
      <c r="Y191" s="276"/>
      <c r="Z191" s="91"/>
      <c r="AA191" s="92"/>
      <c r="AB191" s="92"/>
      <c r="AC191" s="92"/>
      <c r="AD191" s="93"/>
      <c r="AE191" s="94"/>
      <c r="AF191" s="93"/>
      <c r="AG191" s="93"/>
      <c r="AH191" s="93"/>
      <c r="AI191" s="93"/>
      <c r="AJ191" s="93"/>
      <c r="AK191" s="93"/>
      <c r="AL191" s="95"/>
      <c r="AM191" s="96"/>
      <c r="AN191" s="278"/>
      <c r="AO191" s="280"/>
      <c r="AP191" s="282"/>
      <c r="AQ191" s="273"/>
      <c r="AR191" s="273"/>
      <c r="AS191" s="273"/>
      <c r="AT191" s="273"/>
      <c r="AU191" s="284"/>
      <c r="AV191" s="88" t="s">
        <v>122</v>
      </c>
      <c r="AW191" s="101" t="str">
        <f>IF(AND(T190=1,V190=4),IF(AND(AQ190=1,AS190=4),"RiRr","Ri"),IF(AND(AQ190=1,AS190=4),"Rr",""))</f>
        <v/>
      </c>
      <c r="AX191" s="102" t="str">
        <f>IF(AND(T190=2,V190=4),IF(AND(AQ190=2,AS190=4),"RiRr","Ri"),IF(AND(AQ190=2,AS190=4),"Rr",""))</f>
        <v/>
      </c>
      <c r="AY191" s="102" t="str">
        <f>IF(AND(T190=3,V190=4),IF(AND(AQ190=3,AS190=4),"RiRr","Ri"),IF(AND(AQ190=3,AS190=4),"Rr",""))</f>
        <v/>
      </c>
      <c r="AZ191" s="103" t="str">
        <f>IF(AND(T190=4,V190=4),IF(AND(AQ190=4,AS190=4),"RiRr","Ri"),IF(AND(AQ190=4,AS190=4),"Rr",""))</f>
        <v/>
      </c>
      <c r="BA191" s="103" t="str">
        <f>IF(AND(T190=5,V190=4),IF(AND(AQ190=5,AS190=4),"RiRr","Ri"),IF(AND(AQ190=5,AS190=4),"Rr",""))</f>
        <v/>
      </c>
      <c r="BB191" s="105"/>
    </row>
    <row r="192" spans="1:54" x14ac:dyDescent="0.2">
      <c r="A192" s="287"/>
      <c r="B192" s="290"/>
      <c r="C192" s="298"/>
      <c r="D192" s="301"/>
      <c r="E192" s="301"/>
      <c r="F192" s="301"/>
      <c r="G192" s="301"/>
      <c r="H192" s="350"/>
      <c r="I192" s="304"/>
      <c r="J192" s="307"/>
      <c r="K192" s="307"/>
      <c r="L192" s="353"/>
      <c r="M192" s="263"/>
      <c r="N192" s="263"/>
      <c r="O192" s="293"/>
      <c r="P192" s="310"/>
      <c r="Q192" s="266"/>
      <c r="R192" s="260"/>
      <c r="S192" s="251"/>
      <c r="T192" s="254"/>
      <c r="U192" s="248"/>
      <c r="V192" s="254"/>
      <c r="W192" s="254"/>
      <c r="X192" s="254"/>
      <c r="Y192" s="276"/>
      <c r="Z192" s="91"/>
      <c r="AA192" s="92"/>
      <c r="AB192" s="92"/>
      <c r="AC192" s="92"/>
      <c r="AD192" s="93"/>
      <c r="AE192" s="94"/>
      <c r="AF192" s="93"/>
      <c r="AG192" s="93"/>
      <c r="AH192" s="93"/>
      <c r="AI192" s="93"/>
      <c r="AJ192" s="93"/>
      <c r="AK192" s="93"/>
      <c r="AL192" s="95"/>
      <c r="AM192" s="96"/>
      <c r="AN192" s="278"/>
      <c r="AO192" s="280"/>
      <c r="AP192" s="282"/>
      <c r="AQ192" s="273"/>
      <c r="AR192" s="273"/>
      <c r="AS192" s="273"/>
      <c r="AT192" s="273"/>
      <c r="AU192" s="284"/>
      <c r="AV192" s="88" t="s">
        <v>125</v>
      </c>
      <c r="AW192" s="106" t="str">
        <f>IF(AND(T190=1,V190=3),IF(AND(AQ190=1,AS190=3),"RiRr","Ri"),IF(AND(AQ190=1,AS190=3),"Rr",""))</f>
        <v/>
      </c>
      <c r="AX192" s="101" t="str">
        <f>IF(AND(T190=2,V190=3),IF(AND(AQ190=2,AS190=3),"RiRr","Ri"),IF(AND(AQ190=2,AS190=3),"Rr",""))</f>
        <v/>
      </c>
      <c r="AY192" s="102" t="str">
        <f>IF(AND(T190=3,V190=3),IF(AND(AQ190=3,AS190=3),"RiRr","Ri"),IF(AND(AQ190=3,AS190=3),"Rr",""))</f>
        <v/>
      </c>
      <c r="AZ192" s="103" t="str">
        <f>IF(AND(T190=4,V190=3),IF(AND(AQ190=4,AS190=3),"RiRr","Ri"),IF(AND(AQ190=4,AS190=3),"Rr",""))</f>
        <v/>
      </c>
      <c r="BA192" s="103" t="str">
        <f>IF(AND(T190=5,V190=3),IF(AND(AQ190=5,AS190=3),"RiRr","Ri"),IF(AND(AQ190=5,AS190=3),"Rr",""))</f>
        <v/>
      </c>
      <c r="BB192" s="105"/>
    </row>
    <row r="193" spans="1:54" x14ac:dyDescent="0.2">
      <c r="A193" s="287"/>
      <c r="B193" s="290"/>
      <c r="C193" s="298"/>
      <c r="D193" s="301"/>
      <c r="E193" s="301"/>
      <c r="F193" s="301"/>
      <c r="G193" s="301"/>
      <c r="H193" s="350"/>
      <c r="I193" s="304"/>
      <c r="J193" s="307"/>
      <c r="K193" s="307"/>
      <c r="L193" s="353"/>
      <c r="M193" s="263"/>
      <c r="N193" s="263"/>
      <c r="O193" s="293"/>
      <c r="P193" s="310"/>
      <c r="Q193" s="266"/>
      <c r="R193" s="260"/>
      <c r="S193" s="251"/>
      <c r="T193" s="254"/>
      <c r="U193" s="248"/>
      <c r="V193" s="254"/>
      <c r="W193" s="254"/>
      <c r="X193" s="254"/>
      <c r="Y193" s="276"/>
      <c r="Z193" s="91"/>
      <c r="AA193" s="92"/>
      <c r="AB193" s="92"/>
      <c r="AC193" s="92"/>
      <c r="AD193" s="93"/>
      <c r="AE193" s="94"/>
      <c r="AF193" s="93"/>
      <c r="AG193" s="93"/>
      <c r="AH193" s="93"/>
      <c r="AI193" s="93"/>
      <c r="AJ193" s="93"/>
      <c r="AK193" s="93"/>
      <c r="AL193" s="94"/>
      <c r="AM193" s="96"/>
      <c r="AN193" s="278"/>
      <c r="AO193" s="280"/>
      <c r="AP193" s="282"/>
      <c r="AQ193" s="273"/>
      <c r="AR193" s="273"/>
      <c r="AS193" s="273"/>
      <c r="AT193" s="273"/>
      <c r="AU193" s="284"/>
      <c r="AV193" s="88" t="s">
        <v>170</v>
      </c>
      <c r="AW193" s="106" t="str">
        <f>IF(AND(T190=1,V190=2),IF(AND(AQ190=1,AS190=2),"RiRr","Ri"),IF(AND(AQ190=1,AS190=2),"Rr",""))</f>
        <v/>
      </c>
      <c r="AX193" s="106" t="str">
        <f>IF(AND(T190=2,V190=2),IF(AND(AQ190=2,AS190=2),"RiRr","Ri"),IF(AND(AQ190=2,AS190=2),"Rr",""))</f>
        <v/>
      </c>
      <c r="AY193" s="101" t="str">
        <f>IF(AND(T190=3,V190=2),IF(AND(AQ190=3,AS190=2),"RiRr","Ri"),IF(AND(AQ190=3,AS190=2),"Rr",""))</f>
        <v/>
      </c>
      <c r="AZ193" s="102" t="str">
        <f>IF(AND(T190=4,V190=2),IF(AND(AQ190=4,AS190=2),"RiRr","Ri"),IF(AND(AQ190=4,AS190=2),"Rr",""))</f>
        <v>Ri</v>
      </c>
      <c r="BA193" s="103" t="str">
        <f>IF(AND(T190=5,V190=2),IF(AND(AQ190=5,AS190=2),"RiRr","Ri"),IF(AND(AQ190=5,AS190=2),"Rr",""))</f>
        <v/>
      </c>
      <c r="BB193" s="105"/>
    </row>
    <row r="194" spans="1:54" x14ac:dyDescent="0.2">
      <c r="A194" s="287"/>
      <c r="B194" s="290"/>
      <c r="C194" s="298"/>
      <c r="D194" s="301"/>
      <c r="E194" s="301"/>
      <c r="F194" s="301"/>
      <c r="G194" s="301"/>
      <c r="H194" s="350"/>
      <c r="I194" s="304"/>
      <c r="J194" s="307"/>
      <c r="K194" s="307"/>
      <c r="L194" s="353"/>
      <c r="M194" s="263"/>
      <c r="N194" s="263"/>
      <c r="O194" s="293"/>
      <c r="P194" s="310"/>
      <c r="Q194" s="266"/>
      <c r="R194" s="260"/>
      <c r="S194" s="251"/>
      <c r="T194" s="254"/>
      <c r="U194" s="248"/>
      <c r="V194" s="254"/>
      <c r="W194" s="254"/>
      <c r="X194" s="254"/>
      <c r="Y194" s="276"/>
      <c r="Z194" s="91"/>
      <c r="AA194" s="92"/>
      <c r="AB194" s="92"/>
      <c r="AC194" s="92"/>
      <c r="AD194" s="93"/>
      <c r="AE194" s="94"/>
      <c r="AF194" s="93"/>
      <c r="AG194" s="93"/>
      <c r="AH194" s="93"/>
      <c r="AI194" s="93"/>
      <c r="AJ194" s="93"/>
      <c r="AK194" s="93"/>
      <c r="AL194" s="94"/>
      <c r="AM194" s="96"/>
      <c r="AN194" s="278"/>
      <c r="AO194" s="280"/>
      <c r="AP194" s="282"/>
      <c r="AQ194" s="273"/>
      <c r="AR194" s="273"/>
      <c r="AS194" s="273"/>
      <c r="AT194" s="273"/>
      <c r="AU194" s="284"/>
      <c r="AV194" s="88" t="s">
        <v>752</v>
      </c>
      <c r="AW194" s="106" t="str">
        <f>IF(AND(T190=1,V190=1),IF(AND(AQ190=1,AS190=1),"RiRr","Ri"),IF(AND(AQ190=1,AS190=1),"Rr",""))</f>
        <v/>
      </c>
      <c r="AX194" s="106" t="str">
        <f>IF(AND(T190=2,V190=1),IF(AND(AQ190=2,AS190=1),"RiRr","Ri"),IF(AND(AQ190=2,AS190=1),"Rr",""))</f>
        <v/>
      </c>
      <c r="AY194" s="101" t="str">
        <f>IF(AND(T190=3,V190=1),IF(AND(AQ190=3,AS190=1),"RiRr","Ri"),IF(AND(AQ190=3,AS190=1),"Rr",""))</f>
        <v/>
      </c>
      <c r="AZ194" s="102" t="str">
        <f>IF(AND(T190=4,V190=1),IF(AND(AQ190=4,AS190=1),"RiRr","Ri"),IF(AND(AQ190=4,AS190=1),"Rr",""))</f>
        <v/>
      </c>
      <c r="BA194" s="102" t="str">
        <f>IF(AND(T190=5,V190=1),IF(AND(AQ190=5,AS190=1),"RiRr","Ri"),IF(AND(AQ190=5,AS190=1),"Rr",""))</f>
        <v/>
      </c>
      <c r="BB194" s="105"/>
    </row>
    <row r="195" spans="1:54" ht="15.75" customHeight="1" thickBot="1" x14ac:dyDescent="0.25">
      <c r="A195" s="288"/>
      <c r="B195" s="291"/>
      <c r="C195" s="299"/>
      <c r="D195" s="302"/>
      <c r="E195" s="302"/>
      <c r="F195" s="302"/>
      <c r="G195" s="302"/>
      <c r="H195" s="351"/>
      <c r="I195" s="305"/>
      <c r="J195" s="308"/>
      <c r="K195" s="308"/>
      <c r="L195" s="354"/>
      <c r="M195" s="264"/>
      <c r="N195" s="264"/>
      <c r="O195" s="294"/>
      <c r="P195" s="311"/>
      <c r="Q195" s="267"/>
      <c r="R195" s="261"/>
      <c r="S195" s="252"/>
      <c r="T195" s="255"/>
      <c r="U195" s="249"/>
      <c r="V195" s="255"/>
      <c r="W195" s="255"/>
      <c r="X195" s="255"/>
      <c r="Y195" s="277"/>
      <c r="Z195" s="108"/>
      <c r="AA195" s="109"/>
      <c r="AB195" s="109"/>
      <c r="AC195" s="109"/>
      <c r="AD195" s="110"/>
      <c r="AE195" s="111"/>
      <c r="AF195" s="110"/>
      <c r="AG195" s="110"/>
      <c r="AH195" s="110"/>
      <c r="AI195" s="110"/>
      <c r="AJ195" s="110"/>
      <c r="AK195" s="110"/>
      <c r="AL195" s="111"/>
      <c r="AM195" s="112"/>
      <c r="AN195" s="279"/>
      <c r="AO195" s="281"/>
      <c r="AP195" s="283"/>
      <c r="AQ195" s="274"/>
      <c r="AR195" s="274"/>
      <c r="AS195" s="274"/>
      <c r="AT195" s="274"/>
      <c r="AU195" s="285"/>
      <c r="AW195" s="88" t="s">
        <v>123</v>
      </c>
      <c r="AX195" s="88" t="s">
        <v>124</v>
      </c>
      <c r="AY195" s="88" t="s">
        <v>125</v>
      </c>
      <c r="AZ195" s="88" t="s">
        <v>126</v>
      </c>
      <c r="BA195" s="88" t="s">
        <v>127</v>
      </c>
      <c r="BB195" s="113"/>
    </row>
    <row r="196" spans="1:54" ht="16.5" customHeight="1" thickTop="1" x14ac:dyDescent="0.2">
      <c r="A196" s="286" t="s">
        <v>756</v>
      </c>
      <c r="B196" s="289"/>
      <c r="C196" s="297" t="s">
        <v>301</v>
      </c>
      <c r="D196" s="300" t="s">
        <v>80</v>
      </c>
      <c r="E196" s="300" t="s">
        <v>179</v>
      </c>
      <c r="F196" s="300" t="s">
        <v>193</v>
      </c>
      <c r="G196" s="300" t="s">
        <v>265</v>
      </c>
      <c r="H196" s="349" t="s">
        <v>593</v>
      </c>
      <c r="I196" s="303" t="s">
        <v>74</v>
      </c>
      <c r="J196" s="306" t="s">
        <v>73</v>
      </c>
      <c r="K196" s="306" t="s">
        <v>73</v>
      </c>
      <c r="L196" s="352" t="s">
        <v>74</v>
      </c>
      <c r="M196" s="262"/>
      <c r="N196" s="262"/>
      <c r="O196" s="292" t="s">
        <v>341</v>
      </c>
      <c r="P196" s="338" t="s">
        <v>606</v>
      </c>
      <c r="Q196" s="295"/>
      <c r="R196" s="259"/>
      <c r="S196" s="250" t="s">
        <v>56</v>
      </c>
      <c r="T196" s="253">
        <f>(IFERROR(VLOOKUP(S196,Criterios!$E$3:$F$8,2,FALSE),0))</f>
        <v>0</v>
      </c>
      <c r="U196" s="247" t="s">
        <v>753</v>
      </c>
      <c r="V196" s="253">
        <f>(IFERROR(VLOOKUP(U196,Criterios!$H$3:$I$8,2,FALSE),0))</f>
        <v>2</v>
      </c>
      <c r="W196" s="253">
        <f>(IFERROR(VLOOKUP(S196,Criterios!$E$3:$F$8,2,FALSE),0)) * (IFERROR(VLOOKUP(U196,Criterios!$H$3:$I$8,2,FALSE),0))</f>
        <v>0</v>
      </c>
      <c r="X196" s="253">
        <f>IFERROR(INDEX(Colorimetría!$D$4:$H$8,MATCH(V196,Colorimetría!$C$4:$C$8,0),MATCH(T196,Colorimetría!$D$3:$H$3,0)),0)</f>
        <v>0</v>
      </c>
      <c r="Y196" s="296"/>
      <c r="Z196" s="91"/>
      <c r="AA196" s="92"/>
      <c r="AB196" s="92"/>
      <c r="AC196" s="92"/>
      <c r="AD196" s="93"/>
      <c r="AE196" s="94">
        <f>IF(OR(AD196="Preventivo",AD196="Preventivo - Detectivo"),"Probabilidad",IF(OR(AD196="Detectivo - Correctivo",AD196="Correctivo"),"Impacto",0))</f>
        <v>0</v>
      </c>
      <c r="AF196" s="93"/>
      <c r="AG196" s="93"/>
      <c r="AH196" s="93"/>
      <c r="AI196" s="93"/>
      <c r="AJ196" s="93"/>
      <c r="AK196" s="93"/>
      <c r="AL196" s="95">
        <f>IFERROR(VLOOKUP(AF196,Criterios!$M$3:$N$6,2,FALSE),0) + IFERROR(VLOOKUP(AG196,Criterios!$O$3:$P$6,2,FALSE),0) + IFERROR(VLOOKUP(AH196,Criterios!$Q$3:$R$7,2,FALSE),0) + IFERROR(VLOOKUP(AI196,Criterios!$S$3:$T$6,2,FALSE),0) + IFERROR(VLOOKUP(AJ196,Criterios!$U$3:$V$5,2,FALSE),0) + IFERROR(VLOOKUP(AK196,Criterios!$W$3:$X$8,2,FALSE),0)</f>
        <v>0</v>
      </c>
      <c r="AM196" s="96" t="str">
        <f>IF(AND(AL196&gt;=Criterios!$AB$8,AL196&lt;Criterios!$AA$8),"Pobre",IF(AND(AL196&gt;=Criterios!$AB$7,AL196&lt;Criterios!$AA$7),"Insatisfactorio",IF(AND(AL196&gt;=Criterios!$AB$6,AL196&lt;Criterios!$AA$6),"Regular",IF(AND(AL196&gt;=Criterios!$AB$5,AL196&lt;Criterios!$AA$5),"Bueno",IF(AND(AL196&gt;=Criterios!$AB$4,AL196&lt;=Criterios!$AA$4),"Excelente",MID(Criterios!$Y$3,1,1))))))</f>
        <v/>
      </c>
      <c r="AN196" s="278">
        <f>(IFERROR(AVERAGEIFS(AL196:AL201,AE196:AE201,"Impacto"),0))/100</f>
        <v>0</v>
      </c>
      <c r="AO196" s="280">
        <f>(IFERROR(AVERAGEIFS(AL196:AL201,AE196:AE201,"Probabilidad"),0))/100</f>
        <v>0</v>
      </c>
      <c r="AP196" s="282" t="str">
        <f>IF(AN196=0,MID(S196,1,15),IF(T196 - AN196*T196&lt;1,VLOOKUP(1,Criterios!$D$4:$E$8,2,FALSE),IF(ROUND(T196 -( T196*AN196),0)=0,VLOOKUP(1,Criterios!$D$4:$E$8,2,FALSE),VLOOKUP(ROUND(T196 -( T196*AN196),0),Criterios!$D$4:$E$8,2,FALSE))))</f>
        <v>Bajo</v>
      </c>
      <c r="AQ196" s="273">
        <f>(IFERROR(VLOOKUP(AP196,Criterios!$E$3:$F$8,2,FALSE),0))</f>
        <v>0</v>
      </c>
      <c r="AR196" s="273" t="str">
        <f>IF(AO196=0,MID(U196,1,15),IF(V196 - AO196*V196&lt;1,VLOOKUP(1,Criterios!$G$4:$H$8,2,FALSE),IF(ROUND(V196 -(V196*AO196),0)=0,VLOOKUP(1,Criterios!$G$4:$H$8,2,FALSE),VLOOKUP(ROUND(V196 -( V196*AO196),0),Criterios!$G$4:$H$8,2,FALSE))))</f>
        <v>ImModerado</v>
      </c>
      <c r="AS196" s="273">
        <f>(IFERROR(VLOOKUP(AR196,Criterios!$H$3:$I$8,2,FALSE),0))</f>
        <v>2</v>
      </c>
      <c r="AT196" s="273">
        <f>(IFERROR(VLOOKUP(AP196,Criterios!$E$3:$F$8,2,FALSE),0)) * (IFERROR(VLOOKUP(AR196,Criterios!$H$3:$I$8,2,FALSE),0))</f>
        <v>0</v>
      </c>
      <c r="AU196" s="284">
        <f>IFERROR(INDEX(Colorimetría!$D$4:$H$8,MATCH(AS196,Colorimetría!$C$4:$C$8,0),MATCH(AQ196,Colorimetría!$D$3:$H$3,0)),0)</f>
        <v>0</v>
      </c>
      <c r="AV196" s="88" t="s">
        <v>169</v>
      </c>
      <c r="AW196" s="97" t="str">
        <f>IF(AND(T196=1,V196=5),IF(AND(AQ196=1,AS196=5),"RiRr","Ri"),IF(AND(AQ196=1,AS196=5),"Rr",""))</f>
        <v/>
      </c>
      <c r="AX196" s="97" t="str">
        <f>IF(AND(T196=2,V196=5),IF(AND(AQ196=2,AS196=5),"RiRr","Ri"),IF(AND(AQ196=2,AS196=5),"Rr",""))</f>
        <v/>
      </c>
      <c r="AY196" s="98" t="str">
        <f>IF(AND(T196=3,V196=5),IF(AND(AQ196=3,AS196=5),"RiRr","Ri"),IF(AND(AQ196=3,AS196=5),"Rr",""))</f>
        <v/>
      </c>
      <c r="AZ196" s="98" t="str">
        <f>IF(AND(T196=4,V196=5),IF(AND(AQ196=4,AS196=5),"RiRr","Ri"),IF(AND(AQ196=4,AS196=5),"Rr",""))</f>
        <v/>
      </c>
      <c r="BA196" s="98" t="str">
        <f>IF(AND(T196=5,V196=5),IF(AND(AQ196=5,AS196=5),"RiRr","Ri"),IF(AND(AQ196=5,AS196=5),"Rr",""))</f>
        <v/>
      </c>
      <c r="BB196" s="100"/>
    </row>
    <row r="197" spans="1:54" x14ac:dyDescent="0.2">
      <c r="A197" s="287"/>
      <c r="B197" s="290"/>
      <c r="C197" s="298"/>
      <c r="D197" s="301"/>
      <c r="E197" s="301"/>
      <c r="F197" s="301"/>
      <c r="G197" s="301"/>
      <c r="H197" s="350"/>
      <c r="I197" s="304"/>
      <c r="J197" s="307"/>
      <c r="K197" s="307"/>
      <c r="L197" s="353"/>
      <c r="M197" s="263"/>
      <c r="N197" s="263"/>
      <c r="O197" s="293"/>
      <c r="P197" s="310"/>
      <c r="Q197" s="266"/>
      <c r="R197" s="260"/>
      <c r="S197" s="251"/>
      <c r="T197" s="254"/>
      <c r="U197" s="248"/>
      <c r="V197" s="254"/>
      <c r="W197" s="254"/>
      <c r="X197" s="254"/>
      <c r="Y197" s="276"/>
      <c r="Z197" s="91"/>
      <c r="AA197" s="92"/>
      <c r="AB197" s="92"/>
      <c r="AC197" s="92"/>
      <c r="AD197" s="93"/>
      <c r="AE197" s="94">
        <f t="shared" ref="AE197:AE201" si="28">IF(OR(AD197="Preventivo",AD197="Preventivo - Detectivo"),"Probabilidad",IF(OR(AD197="Detectivo - Correctivo",AD197="Correctivo"),"Impacto",0))</f>
        <v>0</v>
      </c>
      <c r="AF197" s="93"/>
      <c r="AG197" s="93"/>
      <c r="AH197" s="93"/>
      <c r="AI197" s="93"/>
      <c r="AJ197" s="93"/>
      <c r="AK197" s="93"/>
      <c r="AL197" s="95">
        <f>IFERROR(VLOOKUP(AF197,Criterios!$M$3:$N$6,2,FALSE),0) + IFERROR(VLOOKUP(AG197,Criterios!$O$3:$P$6,2,FALSE),0) + IFERROR(VLOOKUP(AH197,Criterios!$Q$3:$R$7,2,FALSE),0) + IFERROR(VLOOKUP(AI197,Criterios!$S$3:$T$6,2,FALSE),0) + IFERROR(VLOOKUP(AJ197,Criterios!$U$3:$V$5,2,FALSE),0) + IFERROR(VLOOKUP(AK197,Criterios!$W$3:$X$8,2,FALSE),0)</f>
        <v>0</v>
      </c>
      <c r="AM197" s="96" t="str">
        <f>IF(AND(AL197&gt;=Criterios!$AB$8,AL197&lt;Criterios!$AA$8),"Pobre",IF(AND(AL197&gt;=Criterios!$AB$7,AL197&lt;Criterios!$AA$7),"Insatisfactorio",IF(AND(AL197&gt;=Criterios!$AB$6,AL197&lt;Criterios!$AA$6),"Regular",IF(AND(AL197&gt;=Criterios!$AB$5,AL197&lt;Criterios!$AA$5),"Bueno",IF(AND(AL197&gt;=Criterios!$AB$4,AL197&lt;=Criterios!$AA$4),"Excelente",MID(Criterios!$Y$3,1,1))))))</f>
        <v/>
      </c>
      <c r="AN197" s="278"/>
      <c r="AO197" s="280"/>
      <c r="AP197" s="282"/>
      <c r="AQ197" s="273"/>
      <c r="AR197" s="273"/>
      <c r="AS197" s="273"/>
      <c r="AT197" s="273"/>
      <c r="AU197" s="284"/>
      <c r="AV197" s="88" t="s">
        <v>122</v>
      </c>
      <c r="AW197" s="101" t="str">
        <f>IF(AND(T196=1,V196=4),IF(AND(AQ196=1,AS196=4),"RiRr","Ri"),IF(AND(AQ196=1,AS196=4),"Rr",""))</f>
        <v/>
      </c>
      <c r="AX197" s="102" t="str">
        <f>IF(AND(T196=2,V196=4),IF(AND(AQ196=2,AS196=4),"RiRr","Ri"),IF(AND(AQ196=2,AS196=4),"Rr",""))</f>
        <v/>
      </c>
      <c r="AY197" s="102" t="str">
        <f>IF(AND(T196=3,V196=4),IF(AND(AQ196=3,AS196=4),"RiRr","Ri"),IF(AND(AQ196=3,AS196=4),"Rr",""))</f>
        <v/>
      </c>
      <c r="AZ197" s="103" t="str">
        <f>IF(AND(T196=4,V196=4),IF(AND(AQ196=4,AS196=4),"RiRr","Ri"),IF(AND(AQ196=4,AS196=4),"Rr",""))</f>
        <v/>
      </c>
      <c r="BA197" s="103" t="str">
        <f>IF(AND(T196=5,V196=4),IF(AND(AQ196=5,AS196=4),"RiRr","Ri"),IF(AND(AQ196=5,AS196=4),"Rr",""))</f>
        <v/>
      </c>
      <c r="BB197" s="105"/>
    </row>
    <row r="198" spans="1:54" x14ac:dyDescent="0.2">
      <c r="A198" s="287"/>
      <c r="B198" s="290"/>
      <c r="C198" s="298"/>
      <c r="D198" s="301"/>
      <c r="E198" s="301"/>
      <c r="F198" s="301"/>
      <c r="G198" s="301"/>
      <c r="H198" s="350"/>
      <c r="I198" s="304"/>
      <c r="J198" s="307"/>
      <c r="K198" s="307"/>
      <c r="L198" s="353"/>
      <c r="M198" s="263"/>
      <c r="N198" s="263"/>
      <c r="O198" s="293"/>
      <c r="P198" s="310"/>
      <c r="Q198" s="266"/>
      <c r="R198" s="260"/>
      <c r="S198" s="251"/>
      <c r="T198" s="254"/>
      <c r="U198" s="248"/>
      <c r="V198" s="254"/>
      <c r="W198" s="254"/>
      <c r="X198" s="254"/>
      <c r="Y198" s="276"/>
      <c r="Z198" s="91"/>
      <c r="AA198" s="92"/>
      <c r="AB198" s="92"/>
      <c r="AC198" s="92"/>
      <c r="AD198" s="93"/>
      <c r="AE198" s="94">
        <f t="shared" si="28"/>
        <v>0</v>
      </c>
      <c r="AF198" s="93"/>
      <c r="AG198" s="93"/>
      <c r="AH198" s="93"/>
      <c r="AI198" s="93"/>
      <c r="AJ198" s="93"/>
      <c r="AK198" s="93"/>
      <c r="AL198" s="95">
        <f>IFERROR(VLOOKUP(AF198,Criterios!$M$3:$N$6,2,FALSE),0) + IFERROR(VLOOKUP(AG198,Criterios!$O$3:$P$6,2,FALSE),0) + IFERROR(VLOOKUP(AH198,Criterios!$Q$3:$R$7,2,FALSE),0) + IFERROR(VLOOKUP(AI198,Criterios!$S$3:$T$6,2,FALSE),0) + IFERROR(VLOOKUP(AJ198,Criterios!$U$3:$V$5,2,FALSE),0) + IFERROR(VLOOKUP(AK198,Criterios!$W$3:$X$8,2,FALSE),0)</f>
        <v>0</v>
      </c>
      <c r="AM198" s="96" t="str">
        <f>IF(AND(AL198&gt;=Criterios!$AB$8,AL198&lt;Criterios!$AA$8),"Pobre",IF(AND(AL198&gt;=Criterios!$AB$7,AL198&lt;Criterios!$AA$7),"Insatisfactorio",IF(AND(AL198&gt;=Criterios!$AB$6,AL198&lt;Criterios!$AA$6),"Regular",IF(AND(AL198&gt;=Criterios!$AB$5,AL198&lt;Criterios!$AA$5),"Bueno",IF(AND(AL198&gt;=Criterios!$AB$4,AL198&lt;=Criterios!$AA$4),"Excelente",MID(Criterios!$Y$3,1,1))))))</f>
        <v/>
      </c>
      <c r="AN198" s="278"/>
      <c r="AO198" s="280"/>
      <c r="AP198" s="282"/>
      <c r="AQ198" s="273"/>
      <c r="AR198" s="273"/>
      <c r="AS198" s="273"/>
      <c r="AT198" s="273"/>
      <c r="AU198" s="284"/>
      <c r="AV198" s="88" t="s">
        <v>125</v>
      </c>
      <c r="AW198" s="106" t="str">
        <f>IF(AND(T196=1,V196=3),IF(AND(AQ196=1,AS196=3),"RiRr","Ri"),IF(AND(AQ196=1,AS196=3),"Rr",""))</f>
        <v/>
      </c>
      <c r="AX198" s="101" t="str">
        <f>IF(AND(T196=2,V196=3),IF(AND(AQ196=2,AS196=3),"RiRr","Ri"),IF(AND(AQ196=2,AS196=3),"Rr",""))</f>
        <v/>
      </c>
      <c r="AY198" s="102" t="str">
        <f>IF(AND(T196=3,V196=3),IF(AND(AQ196=3,AS196=3),"RiRr","Ri"),IF(AND(AQ196=3,AS196=3),"Rr",""))</f>
        <v/>
      </c>
      <c r="AZ198" s="103" t="str">
        <f>IF(AND(T196=4,V196=3),IF(AND(AQ196=4,AS196=3),"RiRr","Ri"),IF(AND(AQ196=4,AS196=3),"Rr",""))</f>
        <v/>
      </c>
      <c r="BA198" s="103" t="str">
        <f>IF(AND(T196=5,V196=3),IF(AND(AQ196=5,AS196=3),"RiRr","Ri"),IF(AND(AQ196=5,AS196=3),"Rr",""))</f>
        <v/>
      </c>
      <c r="BB198" s="105"/>
    </row>
    <row r="199" spans="1:54" x14ac:dyDescent="0.2">
      <c r="A199" s="287"/>
      <c r="B199" s="290"/>
      <c r="C199" s="298"/>
      <c r="D199" s="301"/>
      <c r="E199" s="301"/>
      <c r="F199" s="301"/>
      <c r="G199" s="301"/>
      <c r="H199" s="350"/>
      <c r="I199" s="304"/>
      <c r="J199" s="307"/>
      <c r="K199" s="307"/>
      <c r="L199" s="353"/>
      <c r="M199" s="263"/>
      <c r="N199" s="263"/>
      <c r="O199" s="293"/>
      <c r="P199" s="310"/>
      <c r="Q199" s="266"/>
      <c r="R199" s="260"/>
      <c r="S199" s="251"/>
      <c r="T199" s="254"/>
      <c r="U199" s="248"/>
      <c r="V199" s="254"/>
      <c r="W199" s="254"/>
      <c r="X199" s="254"/>
      <c r="Y199" s="276"/>
      <c r="Z199" s="91"/>
      <c r="AA199" s="92"/>
      <c r="AB199" s="92"/>
      <c r="AC199" s="92"/>
      <c r="AD199" s="93"/>
      <c r="AE199" s="94">
        <f t="shared" si="28"/>
        <v>0</v>
      </c>
      <c r="AF199" s="93"/>
      <c r="AG199" s="93"/>
      <c r="AH199" s="93"/>
      <c r="AI199" s="93"/>
      <c r="AJ199" s="93"/>
      <c r="AK199" s="93"/>
      <c r="AL199" s="94">
        <f>IFERROR(VLOOKUP(AF199,Criterios!$M$3:$N$6,2,FALSE),0) + IFERROR(VLOOKUP(AG199,Criterios!$O$3:$P$6,2,FALSE),0) + IFERROR(VLOOKUP(AH199,Criterios!$Q$3:$R$7,2,FALSE),0) + IFERROR(VLOOKUP(AI199,Criterios!$S$3:$T$6,2,FALSE),0) + IFERROR(VLOOKUP(AJ199,Criterios!$U$3:$V$5,2,FALSE),0) + IFERROR(VLOOKUP(AK199,Criterios!$W$3:$X$8,2,FALSE),0)</f>
        <v>0</v>
      </c>
      <c r="AM199" s="96" t="str">
        <f>IF(AND(AL199&gt;=Criterios!$AB$8,AL199&lt;Criterios!$AA$8),"Pobre",IF(AND(AL199&gt;=Criterios!$AB$7,AL199&lt;Criterios!$AA$7),"Insatisfactorio",IF(AND(AL199&gt;=Criterios!$AB$6,AL199&lt;Criterios!$AA$6),"Regular",IF(AND(AL199&gt;=Criterios!$AB$5,AL199&lt;Criterios!$AA$5),"Bueno",IF(AND(AL199&gt;=Criterios!$AB$4,AL199&lt;=Criterios!$AA$4),"Excelente",MID(Criterios!$Y$3,1,1))))))</f>
        <v/>
      </c>
      <c r="AN199" s="278"/>
      <c r="AO199" s="280"/>
      <c r="AP199" s="282"/>
      <c r="AQ199" s="273"/>
      <c r="AR199" s="273"/>
      <c r="AS199" s="273"/>
      <c r="AT199" s="273"/>
      <c r="AU199" s="284"/>
      <c r="AV199" s="88" t="s">
        <v>170</v>
      </c>
      <c r="AW199" s="106" t="str">
        <f>IF(AND(T196=1,V196=2),IF(AND(AQ196=1,AS196=2),"RiRr","Ri"),IF(AND(AQ196=1,AS196=2),"Rr",""))</f>
        <v/>
      </c>
      <c r="AX199" s="106" t="str">
        <f>IF(AND(T196=2,V196=2),IF(AND(AQ196=2,AS196=2),"RiRr","Ri"),IF(AND(AQ196=2,AS196=2),"Rr",""))</f>
        <v/>
      </c>
      <c r="AY199" s="101" t="str">
        <f>IF(AND(T196=3,V196=2),IF(AND(AQ196=3,AS196=2),"RiRr","Ri"),IF(AND(AQ196=3,AS196=2),"Rr",""))</f>
        <v/>
      </c>
      <c r="AZ199" s="102" t="str">
        <f>IF(AND(T196=4,V196=2),IF(AND(AQ196=4,AS196=2),"RiRr","Ri"),IF(AND(AQ196=4,AS196=2),"Rr",""))</f>
        <v/>
      </c>
      <c r="BA199" s="103" t="str">
        <f>IF(AND(T196=5,V196=2),IF(AND(AQ196=5,AS196=2),"RiRr","Ri"),IF(AND(AQ196=5,AS196=2),"Rr",""))</f>
        <v/>
      </c>
      <c r="BB199" s="105"/>
    </row>
    <row r="200" spans="1:54" x14ac:dyDescent="0.2">
      <c r="A200" s="287"/>
      <c r="B200" s="290"/>
      <c r="C200" s="298"/>
      <c r="D200" s="301"/>
      <c r="E200" s="301"/>
      <c r="F200" s="301"/>
      <c r="G200" s="301"/>
      <c r="H200" s="350"/>
      <c r="I200" s="304"/>
      <c r="J200" s="307"/>
      <c r="K200" s="307"/>
      <c r="L200" s="353"/>
      <c r="M200" s="263"/>
      <c r="N200" s="263"/>
      <c r="O200" s="293"/>
      <c r="P200" s="310"/>
      <c r="Q200" s="266"/>
      <c r="R200" s="260"/>
      <c r="S200" s="251"/>
      <c r="T200" s="254"/>
      <c r="U200" s="248"/>
      <c r="V200" s="254"/>
      <c r="W200" s="254"/>
      <c r="X200" s="254"/>
      <c r="Y200" s="276"/>
      <c r="Z200" s="91"/>
      <c r="AA200" s="92"/>
      <c r="AB200" s="92"/>
      <c r="AC200" s="92"/>
      <c r="AD200" s="93"/>
      <c r="AE200" s="94">
        <f t="shared" si="28"/>
        <v>0</v>
      </c>
      <c r="AF200" s="93"/>
      <c r="AG200" s="93"/>
      <c r="AH200" s="93"/>
      <c r="AI200" s="93"/>
      <c r="AJ200" s="93"/>
      <c r="AK200" s="93"/>
      <c r="AL200" s="94">
        <f>IFERROR(VLOOKUP(AF200,Criterios!$M$3:$N$6,2,FALSE),0) + IFERROR(VLOOKUP(AG200,Criterios!$O$3:$P$6,2,FALSE),0) + IFERROR(VLOOKUP(AH200,Criterios!$Q$3:$R$7,2,FALSE),0) + IFERROR(VLOOKUP(AI200,Criterios!$S$3:$T$6,2,FALSE),0) + IFERROR(VLOOKUP(AJ200,Criterios!$U$3:$V$5,2,FALSE),0) + IFERROR(VLOOKUP(AK200,Criterios!$W$3:$X$8,2,FALSE),0)</f>
        <v>0</v>
      </c>
      <c r="AM200" s="96" t="str">
        <f>IF(AND(AL200&gt;=Criterios!$AB$8,AL200&lt;Criterios!$AA$8),"Pobre",IF(AND(AL200&gt;=Criterios!$AB$7,AL200&lt;Criterios!$AA$7),"Insatisfactorio",IF(AND(AL200&gt;=Criterios!$AB$6,AL200&lt;Criterios!$AA$6),"Regular",IF(AND(AL200&gt;=Criterios!$AB$5,AL200&lt;Criterios!$AA$5),"Bueno",IF(AND(AL200&gt;=Criterios!$AB$4,AL200&lt;=Criterios!$AA$4),"Excelente",MID(Criterios!$Y$3,1,1))))))</f>
        <v/>
      </c>
      <c r="AN200" s="278"/>
      <c r="AO200" s="280"/>
      <c r="AP200" s="282"/>
      <c r="AQ200" s="273"/>
      <c r="AR200" s="273"/>
      <c r="AS200" s="273"/>
      <c r="AT200" s="273"/>
      <c r="AU200" s="284"/>
      <c r="AV200" s="88" t="s">
        <v>752</v>
      </c>
      <c r="AW200" s="106" t="str">
        <f>IF(AND(T196=1,V196=1),IF(AND(AQ196=1,AS196=1),"RiRr","Ri"),IF(AND(AQ196=1,AS196=1),"Rr",""))</f>
        <v/>
      </c>
      <c r="AX200" s="106" t="str">
        <f>IF(AND(T196=2,V196=1),IF(AND(AQ196=2,AS196=1),"RiRr","Ri"),IF(AND(AQ196=2,AS196=1),"Rr",""))</f>
        <v/>
      </c>
      <c r="AY200" s="101" t="str">
        <f>IF(AND(T196=3,V196=1),IF(AND(AQ196=3,AS196=1),"RiRr","Ri"),IF(AND(AQ196=3,AS196=1),"Rr",""))</f>
        <v/>
      </c>
      <c r="AZ200" s="102" t="str">
        <f>IF(AND(T196=4,V196=1),IF(AND(AQ196=4,AS196=1),"RiRr","Ri"),IF(AND(AQ196=4,AS196=1),"Rr",""))</f>
        <v/>
      </c>
      <c r="BA200" s="102" t="str">
        <f>IF(AND(T196=5,V196=1),IF(AND(AQ196=5,AS196=1),"RiRr","Ri"),IF(AND(AQ196=5,AS196=1),"Rr",""))</f>
        <v/>
      </c>
      <c r="BB200" s="105"/>
    </row>
    <row r="201" spans="1:54" ht="15.75" customHeight="1" thickBot="1" x14ac:dyDescent="0.25">
      <c r="A201" s="288"/>
      <c r="B201" s="291"/>
      <c r="C201" s="299"/>
      <c r="D201" s="302"/>
      <c r="E201" s="302"/>
      <c r="F201" s="302"/>
      <c r="G201" s="302"/>
      <c r="H201" s="351"/>
      <c r="I201" s="305"/>
      <c r="J201" s="308"/>
      <c r="K201" s="308"/>
      <c r="L201" s="354"/>
      <c r="M201" s="264"/>
      <c r="N201" s="264"/>
      <c r="O201" s="294"/>
      <c r="P201" s="311"/>
      <c r="Q201" s="267"/>
      <c r="R201" s="261"/>
      <c r="S201" s="252"/>
      <c r="T201" s="255"/>
      <c r="U201" s="249"/>
      <c r="V201" s="255"/>
      <c r="W201" s="255"/>
      <c r="X201" s="255"/>
      <c r="Y201" s="277"/>
      <c r="Z201" s="108"/>
      <c r="AA201" s="109"/>
      <c r="AB201" s="109"/>
      <c r="AC201" s="109"/>
      <c r="AD201" s="110"/>
      <c r="AE201" s="111">
        <f t="shared" si="28"/>
        <v>0</v>
      </c>
      <c r="AF201" s="110"/>
      <c r="AG201" s="110"/>
      <c r="AH201" s="110"/>
      <c r="AI201" s="110"/>
      <c r="AJ201" s="110"/>
      <c r="AK201" s="110"/>
      <c r="AL201" s="111">
        <f>IFERROR(VLOOKUP(AF201,Criterios!$M$3:$N$6,2,FALSE),0) + IFERROR(VLOOKUP(AG201,Criterios!$O$3:$P$6,2,FALSE),0) + IFERROR(VLOOKUP(AH201,Criterios!$Q$3:$R$7,2,FALSE),0) + IFERROR(VLOOKUP(AI201,Criterios!$S$3:$T$6,2,FALSE),0) + IFERROR(VLOOKUP(AJ201,Criterios!$U$3:$V$5,2,FALSE),0) + IFERROR(VLOOKUP(AK201,Criterios!$W$3:$X$8,2,FALSE),0)</f>
        <v>0</v>
      </c>
      <c r="AM201" s="112" t="str">
        <f>IF(AND(AL201&gt;=Criterios!$AB$8,AL201&lt;Criterios!$AA$8),"Pobre",IF(AND(AL201&gt;=Criterios!$AB$7,AL201&lt;Criterios!$AA$7),"Insatisfactorio",IF(AND(AL201&gt;=Criterios!$AB$6,AL201&lt;Criterios!$AA$6),"Regular",IF(AND(AL201&gt;=Criterios!$AB$5,AL201&lt;Criterios!$AA$5),"Bueno",IF(AND(AL201&gt;=Criterios!$AB$4,AL201&lt;=Criterios!$AA$4),"Excelente",MID(Criterios!$Y$3,1,1))))))</f>
        <v/>
      </c>
      <c r="AN201" s="279"/>
      <c r="AO201" s="281"/>
      <c r="AP201" s="283"/>
      <c r="AQ201" s="274"/>
      <c r="AR201" s="274"/>
      <c r="AS201" s="274"/>
      <c r="AT201" s="274"/>
      <c r="AU201" s="285"/>
      <c r="AW201" s="88" t="s">
        <v>123</v>
      </c>
      <c r="AX201" s="88" t="s">
        <v>124</v>
      </c>
      <c r="AY201" s="88" t="s">
        <v>125</v>
      </c>
      <c r="AZ201" s="88" t="s">
        <v>126</v>
      </c>
      <c r="BA201" s="88" t="s">
        <v>127</v>
      </c>
      <c r="BB201" s="113"/>
    </row>
    <row r="202" spans="1:54" ht="16.5" customHeight="1" thickTop="1" x14ac:dyDescent="0.2">
      <c r="A202" s="286" t="s">
        <v>756</v>
      </c>
      <c r="B202" s="289"/>
      <c r="C202" s="358" t="s">
        <v>495</v>
      </c>
      <c r="D202" s="300" t="s">
        <v>80</v>
      </c>
      <c r="E202" s="300" t="s">
        <v>173</v>
      </c>
      <c r="F202" s="300" t="s">
        <v>181</v>
      </c>
      <c r="G202" s="300" t="s">
        <v>219</v>
      </c>
      <c r="H202" s="349" t="s">
        <v>593</v>
      </c>
      <c r="I202" s="303" t="s">
        <v>74</v>
      </c>
      <c r="J202" s="306" t="s">
        <v>73</v>
      </c>
      <c r="K202" s="306" t="s">
        <v>73</v>
      </c>
      <c r="L202" s="352" t="s">
        <v>74</v>
      </c>
      <c r="M202" s="262"/>
      <c r="N202" s="262"/>
      <c r="O202" s="292" t="s">
        <v>342</v>
      </c>
      <c r="P202" s="338" t="s">
        <v>607</v>
      </c>
      <c r="Q202" s="295"/>
      <c r="R202" s="259"/>
      <c r="S202" s="250" t="s">
        <v>47</v>
      </c>
      <c r="T202" s="253">
        <f>(IFERROR(VLOOKUP(S202,Criterios!$E$3:$F$8,2,FALSE),0))</f>
        <v>4</v>
      </c>
      <c r="U202" s="247" t="s">
        <v>52</v>
      </c>
      <c r="V202" s="253">
        <f>(IFERROR(VLOOKUP(U202,Criterios!$H$3:$I$8,2,FALSE),0))</f>
        <v>3</v>
      </c>
      <c r="W202" s="253">
        <f>(IFERROR(VLOOKUP(S202,Criterios!$E$3:$F$8,2,FALSE),0)) * (IFERROR(VLOOKUP(U202,Criterios!$H$3:$I$8,2,FALSE),0))</f>
        <v>12</v>
      </c>
      <c r="X202" s="253" t="str">
        <f>IFERROR(INDEX(Colorimetría!$D$4:$H$8,MATCH(V202,Colorimetría!$C$4:$C$8,0),MATCH(T202,Colorimetría!$D$3:$H$3,0)),0)</f>
        <v>Extremo</v>
      </c>
      <c r="Y202" s="296"/>
      <c r="Z202" s="91"/>
      <c r="AA202" s="92"/>
      <c r="AB202" s="92"/>
      <c r="AC202" s="92"/>
      <c r="AD202" s="93"/>
      <c r="AE202" s="94">
        <f>IF(OR(AD202="Preventivo",AD202="Preventivo - Detectivo"),"Probabilidad",IF(OR(AD202="Detectivo - Correctivo",AD202="Correctivo"),"Impacto",0))</f>
        <v>0</v>
      </c>
      <c r="AF202" s="93"/>
      <c r="AG202" s="93"/>
      <c r="AH202" s="93"/>
      <c r="AI202" s="93"/>
      <c r="AJ202" s="93"/>
      <c r="AK202" s="93"/>
      <c r="AL202" s="95">
        <f>IFERROR(VLOOKUP(AF202,Criterios!$M$3:$N$6,2,FALSE),0) + IFERROR(VLOOKUP(AG202,Criterios!$O$3:$P$6,2,FALSE),0) + IFERROR(VLOOKUP(AH202,Criterios!$Q$3:$R$7,2,FALSE),0) + IFERROR(VLOOKUP(AI202,Criterios!$S$3:$T$6,2,FALSE),0) + IFERROR(VLOOKUP(AJ202,Criterios!$U$3:$V$5,2,FALSE),0) + IFERROR(VLOOKUP(AK202,Criterios!$W$3:$X$8,2,FALSE),0)</f>
        <v>0</v>
      </c>
      <c r="AM202" s="96" t="str">
        <f>IF(AND(AL202&gt;=Criterios!$AB$8,AL202&lt;Criterios!$AA$8),"Pobre",IF(AND(AL202&gt;=Criterios!$AB$7,AL202&lt;Criterios!$AA$7),"Insatisfactorio",IF(AND(AL202&gt;=Criterios!$AB$6,AL202&lt;Criterios!$AA$6),"Regular",IF(AND(AL202&gt;=Criterios!$AB$5,AL202&lt;Criterios!$AA$5),"Bueno",IF(AND(AL202&gt;=Criterios!$AB$4,AL202&lt;=Criterios!$AA$4),"Excelente",MID(Criterios!$Y$3,1,1))))))</f>
        <v/>
      </c>
      <c r="AN202" s="278">
        <f>(IFERROR(AVERAGEIFS(AL202:AL207,AE202:AE207,"Impacto"),0))/100</f>
        <v>0</v>
      </c>
      <c r="AO202" s="280">
        <f>(IFERROR(AVERAGEIFS(AL202:AL207,AE202:AE207,"Probabilidad"),0))/100</f>
        <v>0</v>
      </c>
      <c r="AP202" s="282" t="str">
        <f>IF(AN202=0,MID(S202,1,15),IF(T202 - AN202*T202&lt;1,VLOOKUP(1,Criterios!$D$4:$E$8,2,FALSE),IF(ROUND(T202 -( T202*AN202),0)=0,VLOOKUP(1,Criterios!$D$4:$E$8,2,FALSE),VLOOKUP(ROUND(T202 -( T202*AN202),0),Criterios!$D$4:$E$8,2,FALSE))))</f>
        <v>Mayor</v>
      </c>
      <c r="AQ202" s="273">
        <f>(IFERROR(VLOOKUP(AP202,Criterios!$E$3:$F$8,2,FALSE),0))</f>
        <v>4</v>
      </c>
      <c r="AR202" s="273" t="str">
        <f>IF(AO202=0,MID(U202,1,15),IF(V202 - AO202*V202&lt;1,VLOOKUP(1,Criterios!$G$4:$H$8,2,FALSE),IF(ROUND(V202 -(V202*AO202),0)=0,VLOOKUP(1,Criterios!$G$4:$H$8,2,FALSE),VLOOKUP(ROUND(V202 -( V202*AO202),0),Criterios!$G$4:$H$8,2,FALSE))))</f>
        <v>Posible</v>
      </c>
      <c r="AS202" s="273">
        <f>(IFERROR(VLOOKUP(AR202,Criterios!$H$3:$I$8,2,FALSE),0))</f>
        <v>3</v>
      </c>
      <c r="AT202" s="273">
        <f>(IFERROR(VLOOKUP(AP202,Criterios!$E$3:$F$8,2,FALSE),0)) * (IFERROR(VLOOKUP(AR202,Criterios!$H$3:$I$8,2,FALSE),0))</f>
        <v>12</v>
      </c>
      <c r="AU202" s="284" t="str">
        <f>IFERROR(INDEX(Colorimetría!$D$4:$H$8,MATCH(AS202,Colorimetría!$C$4:$C$8,0),MATCH(AQ202,Colorimetría!$D$3:$H$3,0)),0)</f>
        <v>Extremo</v>
      </c>
      <c r="AV202" s="88" t="s">
        <v>169</v>
      </c>
      <c r="AW202" s="97" t="str">
        <f>IF(AND(T202=1,V202=5),IF(AND(AQ202=1,AS202=5),"RiRr","Ri"),IF(AND(AQ202=1,AS202=5),"Rr",""))</f>
        <v/>
      </c>
      <c r="AX202" s="97" t="str">
        <f>IF(AND(T202=2,V202=5),IF(AND(AQ202=2,AS202=5),"RiRr","Ri"),IF(AND(AQ202=2,AS202=5),"Rr",""))</f>
        <v/>
      </c>
      <c r="AY202" s="98" t="str">
        <f>IF(AND(T202=3,V202=5),IF(AND(AQ202=3,AS202=5),"RiRr","Ri"),IF(AND(AQ202=3,AS202=5),"Rr",""))</f>
        <v/>
      </c>
      <c r="AZ202" s="98" t="str">
        <f>IF(AND(T202=4,V202=5),IF(AND(AQ202=4,AS202=5),"RiRr","Ri"),IF(AND(AQ202=4,AS202=5),"Rr",""))</f>
        <v/>
      </c>
      <c r="BA202" s="98" t="str">
        <f>IF(AND(T202=5,V202=5),IF(AND(AQ202=5,AS202=5),"RiRr","Ri"),IF(AND(AQ202=5,AS202=5),"Rr",""))</f>
        <v/>
      </c>
      <c r="BB202" s="100"/>
    </row>
    <row r="203" spans="1:54" x14ac:dyDescent="0.2">
      <c r="A203" s="287"/>
      <c r="B203" s="290"/>
      <c r="C203" s="298"/>
      <c r="D203" s="301"/>
      <c r="E203" s="301"/>
      <c r="F203" s="301"/>
      <c r="G203" s="301"/>
      <c r="H203" s="350"/>
      <c r="I203" s="304"/>
      <c r="J203" s="307"/>
      <c r="K203" s="307"/>
      <c r="L203" s="353"/>
      <c r="M203" s="263"/>
      <c r="N203" s="263"/>
      <c r="O203" s="293"/>
      <c r="P203" s="310"/>
      <c r="Q203" s="266"/>
      <c r="R203" s="260"/>
      <c r="S203" s="251"/>
      <c r="T203" s="254"/>
      <c r="U203" s="248"/>
      <c r="V203" s="254"/>
      <c r="W203" s="254"/>
      <c r="X203" s="254"/>
      <c r="Y203" s="276"/>
      <c r="Z203" s="91"/>
      <c r="AA203" s="92"/>
      <c r="AB203" s="92"/>
      <c r="AC203" s="92"/>
      <c r="AD203" s="93"/>
      <c r="AE203" s="94">
        <f t="shared" ref="AE203:AE207" si="29">IF(OR(AD203="Preventivo",AD203="Preventivo - Detectivo"),"Probabilidad",IF(OR(AD203="Detectivo - Correctivo",AD203="Correctivo"),"Impacto",0))</f>
        <v>0</v>
      </c>
      <c r="AF203" s="93"/>
      <c r="AG203" s="93"/>
      <c r="AH203" s="93"/>
      <c r="AI203" s="93"/>
      <c r="AJ203" s="93"/>
      <c r="AK203" s="93"/>
      <c r="AL203" s="95">
        <f>IFERROR(VLOOKUP(AF203,Criterios!$M$3:$N$6,2,FALSE),0) + IFERROR(VLOOKUP(AG203,Criterios!$O$3:$P$6,2,FALSE),0) + IFERROR(VLOOKUP(AH203,Criterios!$Q$3:$R$7,2,FALSE),0) + IFERROR(VLOOKUP(AI203,Criterios!$S$3:$T$6,2,FALSE),0) + IFERROR(VLOOKUP(AJ203,Criterios!$U$3:$V$5,2,FALSE),0) + IFERROR(VLOOKUP(AK203,Criterios!$W$3:$X$8,2,FALSE),0)</f>
        <v>0</v>
      </c>
      <c r="AM203" s="96" t="str">
        <f>IF(AND(AL203&gt;=Criterios!$AB$8,AL203&lt;Criterios!$AA$8),"Pobre",IF(AND(AL203&gt;=Criterios!$AB$7,AL203&lt;Criterios!$AA$7),"Insatisfactorio",IF(AND(AL203&gt;=Criterios!$AB$6,AL203&lt;Criterios!$AA$6),"Regular",IF(AND(AL203&gt;=Criterios!$AB$5,AL203&lt;Criterios!$AA$5),"Bueno",IF(AND(AL203&gt;=Criterios!$AB$4,AL203&lt;=Criterios!$AA$4),"Excelente",MID(Criterios!$Y$3,1,1))))))</f>
        <v/>
      </c>
      <c r="AN203" s="278"/>
      <c r="AO203" s="280"/>
      <c r="AP203" s="282"/>
      <c r="AQ203" s="273"/>
      <c r="AR203" s="273"/>
      <c r="AS203" s="273"/>
      <c r="AT203" s="273"/>
      <c r="AU203" s="284"/>
      <c r="AV203" s="88" t="s">
        <v>122</v>
      </c>
      <c r="AW203" s="101" t="str">
        <f>IF(AND(T202=1,V202=4),IF(AND(AQ202=1,AS202=4),"RiRr","Ri"),IF(AND(AQ202=1,AS202=4),"Rr",""))</f>
        <v/>
      </c>
      <c r="AX203" s="102" t="str">
        <f>IF(AND(T202=2,V202=4),IF(AND(AQ202=2,AS202=4),"RiRr","Ri"),IF(AND(AQ202=2,AS202=4),"Rr",""))</f>
        <v/>
      </c>
      <c r="AY203" s="102" t="str">
        <f>IF(AND(T202=3,V202=4),IF(AND(AQ202=3,AS202=4),"RiRr","Ri"),IF(AND(AQ202=3,AS202=4),"Rr",""))</f>
        <v/>
      </c>
      <c r="AZ203" s="103" t="str">
        <f>IF(AND(T202=4,V202=4),IF(AND(AQ202=4,AS202=4),"RiRr","Ri"),IF(AND(AQ202=4,AS202=4),"Rr",""))</f>
        <v/>
      </c>
      <c r="BA203" s="103" t="str">
        <f>IF(AND(T202=5,V202=4),IF(AND(AQ202=5,AS202=4),"RiRr","Ri"),IF(AND(AQ202=5,AS202=4),"Rr",""))</f>
        <v/>
      </c>
      <c r="BB203" s="105"/>
    </row>
    <row r="204" spans="1:54" x14ac:dyDescent="0.2">
      <c r="A204" s="287"/>
      <c r="B204" s="290"/>
      <c r="C204" s="298"/>
      <c r="D204" s="301"/>
      <c r="E204" s="301"/>
      <c r="F204" s="301"/>
      <c r="G204" s="301"/>
      <c r="H204" s="350"/>
      <c r="I204" s="304"/>
      <c r="J204" s="307"/>
      <c r="K204" s="307"/>
      <c r="L204" s="353"/>
      <c r="M204" s="263"/>
      <c r="N204" s="263"/>
      <c r="O204" s="293"/>
      <c r="P204" s="310"/>
      <c r="Q204" s="266"/>
      <c r="R204" s="260"/>
      <c r="S204" s="251"/>
      <c r="T204" s="254"/>
      <c r="U204" s="248"/>
      <c r="V204" s="254"/>
      <c r="W204" s="254"/>
      <c r="X204" s="254"/>
      <c r="Y204" s="276"/>
      <c r="Z204" s="91"/>
      <c r="AA204" s="92"/>
      <c r="AB204" s="92"/>
      <c r="AC204" s="92"/>
      <c r="AD204" s="93"/>
      <c r="AE204" s="94">
        <f t="shared" si="29"/>
        <v>0</v>
      </c>
      <c r="AF204" s="93"/>
      <c r="AG204" s="93"/>
      <c r="AH204" s="93"/>
      <c r="AI204" s="93"/>
      <c r="AJ204" s="93"/>
      <c r="AK204" s="93"/>
      <c r="AL204" s="95">
        <f>IFERROR(VLOOKUP(AF204,Criterios!$M$3:$N$6,2,FALSE),0) + IFERROR(VLOOKUP(AG204,Criterios!$O$3:$P$6,2,FALSE),0) + IFERROR(VLOOKUP(AH204,Criterios!$Q$3:$R$7,2,FALSE),0) + IFERROR(VLOOKUP(AI204,Criterios!$S$3:$T$6,2,FALSE),0) + IFERROR(VLOOKUP(AJ204,Criterios!$U$3:$V$5,2,FALSE),0) + IFERROR(VLOOKUP(AK204,Criterios!$W$3:$X$8,2,FALSE),0)</f>
        <v>0</v>
      </c>
      <c r="AM204" s="96" t="str">
        <f>IF(AND(AL204&gt;=Criterios!$AB$8,AL204&lt;Criterios!$AA$8),"Pobre",IF(AND(AL204&gt;=Criterios!$AB$7,AL204&lt;Criterios!$AA$7),"Insatisfactorio",IF(AND(AL204&gt;=Criterios!$AB$6,AL204&lt;Criterios!$AA$6),"Regular",IF(AND(AL204&gt;=Criterios!$AB$5,AL204&lt;Criterios!$AA$5),"Bueno",IF(AND(AL204&gt;=Criterios!$AB$4,AL204&lt;=Criterios!$AA$4),"Excelente",MID(Criterios!$Y$3,1,1))))))</f>
        <v/>
      </c>
      <c r="AN204" s="278"/>
      <c r="AO204" s="280"/>
      <c r="AP204" s="282"/>
      <c r="AQ204" s="273"/>
      <c r="AR204" s="273"/>
      <c r="AS204" s="273"/>
      <c r="AT204" s="273"/>
      <c r="AU204" s="284"/>
      <c r="AV204" s="88" t="s">
        <v>125</v>
      </c>
      <c r="AW204" s="106" t="str">
        <f>IF(AND(T202=1,V202=3),IF(AND(AQ202=1,AS202=3),"RiRr","Ri"),IF(AND(AQ202=1,AS202=3),"Rr",""))</f>
        <v/>
      </c>
      <c r="AX204" s="101" t="str">
        <f>IF(AND(T202=2,V202=3),IF(AND(AQ202=2,AS202=3),"RiRr","Ri"),IF(AND(AQ202=2,AS202=3),"Rr",""))</f>
        <v/>
      </c>
      <c r="AY204" s="102" t="str">
        <f>IF(AND(T202=3,V202=3),IF(AND(AQ202=3,AS202=3),"RiRr","Ri"),IF(AND(AQ202=3,AS202=3),"Rr",""))</f>
        <v/>
      </c>
      <c r="AZ204" s="103" t="str">
        <f>IF(AND(T202=4,V202=3),IF(AND(AQ202=4,AS202=3),"RiRr","Ri"),IF(AND(AQ202=4,AS202=3),"Rr",""))</f>
        <v>RiRr</v>
      </c>
      <c r="BA204" s="103" t="str">
        <f>IF(AND(T202=5,V202=3),IF(AND(AQ202=5,AS202=3),"RiRr","Ri"),IF(AND(AQ202=5,AS202=3),"Rr",""))</f>
        <v/>
      </c>
      <c r="BB204" s="105"/>
    </row>
    <row r="205" spans="1:54" x14ac:dyDescent="0.2">
      <c r="A205" s="287"/>
      <c r="B205" s="290"/>
      <c r="C205" s="298"/>
      <c r="D205" s="301"/>
      <c r="E205" s="301"/>
      <c r="F205" s="301"/>
      <c r="G205" s="301"/>
      <c r="H205" s="350"/>
      <c r="I205" s="304"/>
      <c r="J205" s="307"/>
      <c r="K205" s="307"/>
      <c r="L205" s="353"/>
      <c r="M205" s="263"/>
      <c r="N205" s="263"/>
      <c r="O205" s="293"/>
      <c r="P205" s="310"/>
      <c r="Q205" s="266"/>
      <c r="R205" s="260"/>
      <c r="S205" s="251"/>
      <c r="T205" s="254"/>
      <c r="U205" s="248"/>
      <c r="V205" s="254"/>
      <c r="W205" s="254"/>
      <c r="X205" s="254"/>
      <c r="Y205" s="276"/>
      <c r="Z205" s="91"/>
      <c r="AA205" s="92"/>
      <c r="AB205" s="92"/>
      <c r="AC205" s="92"/>
      <c r="AD205" s="93"/>
      <c r="AE205" s="94">
        <f t="shared" si="29"/>
        <v>0</v>
      </c>
      <c r="AF205" s="93"/>
      <c r="AG205" s="93"/>
      <c r="AH205" s="93"/>
      <c r="AI205" s="93"/>
      <c r="AJ205" s="93"/>
      <c r="AK205" s="93"/>
      <c r="AL205" s="94">
        <f>IFERROR(VLOOKUP(AF205,Criterios!$M$3:$N$6,2,FALSE),0) + IFERROR(VLOOKUP(AG205,Criterios!$O$3:$P$6,2,FALSE),0) + IFERROR(VLOOKUP(AH205,Criterios!$Q$3:$R$7,2,FALSE),0) + IFERROR(VLOOKUP(AI205,Criterios!$S$3:$T$6,2,FALSE),0) + IFERROR(VLOOKUP(AJ205,Criterios!$U$3:$V$5,2,FALSE),0) + IFERROR(VLOOKUP(AK205,Criterios!$W$3:$X$8,2,FALSE),0)</f>
        <v>0</v>
      </c>
      <c r="AM205" s="96" t="str">
        <f>IF(AND(AL205&gt;=Criterios!$AB$8,AL205&lt;Criterios!$AA$8),"Pobre",IF(AND(AL205&gt;=Criterios!$AB$7,AL205&lt;Criterios!$AA$7),"Insatisfactorio",IF(AND(AL205&gt;=Criterios!$AB$6,AL205&lt;Criterios!$AA$6),"Regular",IF(AND(AL205&gt;=Criterios!$AB$5,AL205&lt;Criterios!$AA$5),"Bueno",IF(AND(AL205&gt;=Criterios!$AB$4,AL205&lt;=Criterios!$AA$4),"Excelente",MID(Criterios!$Y$3,1,1))))))</f>
        <v/>
      </c>
      <c r="AN205" s="278"/>
      <c r="AO205" s="280"/>
      <c r="AP205" s="282"/>
      <c r="AQ205" s="273"/>
      <c r="AR205" s="273"/>
      <c r="AS205" s="273"/>
      <c r="AT205" s="273"/>
      <c r="AU205" s="284"/>
      <c r="AV205" s="88" t="s">
        <v>170</v>
      </c>
      <c r="AW205" s="106" t="str">
        <f>IF(AND(T202=1,V202=2),IF(AND(AQ202=1,AS202=2),"RiRr","Ri"),IF(AND(AQ202=1,AS202=2),"Rr",""))</f>
        <v/>
      </c>
      <c r="AX205" s="106" t="str">
        <f>IF(AND(T202=2,V202=2),IF(AND(AQ202=2,AS202=2),"RiRr","Ri"),IF(AND(AQ202=2,AS202=2),"Rr",""))</f>
        <v/>
      </c>
      <c r="AY205" s="101" t="str">
        <f>IF(AND(T202=3,V202=2),IF(AND(AQ202=3,AS202=2),"RiRr","Ri"),IF(AND(AQ202=3,AS202=2),"Rr",""))</f>
        <v/>
      </c>
      <c r="AZ205" s="102" t="str">
        <f>IF(AND(T202=4,V202=2),IF(AND(AQ202=4,AS202=2),"RiRr","Ri"),IF(AND(AQ202=4,AS202=2),"Rr",""))</f>
        <v/>
      </c>
      <c r="BA205" s="103" t="str">
        <f>IF(AND(T202=5,V202=2),IF(AND(AQ202=5,AS202=2),"RiRr","Ri"),IF(AND(AQ202=5,AS202=2),"Rr",""))</f>
        <v/>
      </c>
      <c r="BB205" s="105"/>
    </row>
    <row r="206" spans="1:54" x14ac:dyDescent="0.2">
      <c r="A206" s="287"/>
      <c r="B206" s="290"/>
      <c r="C206" s="298"/>
      <c r="D206" s="301"/>
      <c r="E206" s="301"/>
      <c r="F206" s="301"/>
      <c r="G206" s="301"/>
      <c r="H206" s="350"/>
      <c r="I206" s="304"/>
      <c r="J206" s="307"/>
      <c r="K206" s="307"/>
      <c r="L206" s="353"/>
      <c r="M206" s="263"/>
      <c r="N206" s="263"/>
      <c r="O206" s="293"/>
      <c r="P206" s="310"/>
      <c r="Q206" s="266"/>
      <c r="R206" s="260"/>
      <c r="S206" s="251"/>
      <c r="T206" s="254"/>
      <c r="U206" s="248"/>
      <c r="V206" s="254"/>
      <c r="W206" s="254"/>
      <c r="X206" s="254"/>
      <c r="Y206" s="276"/>
      <c r="Z206" s="91"/>
      <c r="AA206" s="92"/>
      <c r="AB206" s="92"/>
      <c r="AC206" s="92"/>
      <c r="AD206" s="93"/>
      <c r="AE206" s="94">
        <f t="shared" si="29"/>
        <v>0</v>
      </c>
      <c r="AF206" s="93"/>
      <c r="AG206" s="93"/>
      <c r="AH206" s="93"/>
      <c r="AI206" s="93"/>
      <c r="AJ206" s="93"/>
      <c r="AK206" s="93"/>
      <c r="AL206" s="94">
        <f>IFERROR(VLOOKUP(AF206,Criterios!$M$3:$N$6,2,FALSE),0) + IFERROR(VLOOKUP(AG206,Criterios!$O$3:$P$6,2,FALSE),0) + IFERROR(VLOOKUP(AH206,Criterios!$Q$3:$R$7,2,FALSE),0) + IFERROR(VLOOKUP(AI206,Criterios!$S$3:$T$6,2,FALSE),0) + IFERROR(VLOOKUP(AJ206,Criterios!$U$3:$V$5,2,FALSE),0) + IFERROR(VLOOKUP(AK206,Criterios!$W$3:$X$8,2,FALSE),0)</f>
        <v>0</v>
      </c>
      <c r="AM206" s="96" t="str">
        <f>IF(AND(AL206&gt;=Criterios!$AB$8,AL206&lt;Criterios!$AA$8),"Pobre",IF(AND(AL206&gt;=Criterios!$AB$7,AL206&lt;Criterios!$AA$7),"Insatisfactorio",IF(AND(AL206&gt;=Criterios!$AB$6,AL206&lt;Criterios!$AA$6),"Regular",IF(AND(AL206&gt;=Criterios!$AB$5,AL206&lt;Criterios!$AA$5),"Bueno",IF(AND(AL206&gt;=Criterios!$AB$4,AL206&lt;=Criterios!$AA$4),"Excelente",MID(Criterios!$Y$3,1,1))))))</f>
        <v/>
      </c>
      <c r="AN206" s="278"/>
      <c r="AO206" s="280"/>
      <c r="AP206" s="282"/>
      <c r="AQ206" s="273"/>
      <c r="AR206" s="273"/>
      <c r="AS206" s="273"/>
      <c r="AT206" s="273"/>
      <c r="AU206" s="284"/>
      <c r="AV206" s="88" t="s">
        <v>752</v>
      </c>
      <c r="AW206" s="106" t="str">
        <f>IF(AND(T202=1,V202=1),IF(AND(AQ202=1,AS202=1),"RiRr","Ri"),IF(AND(AQ202=1,AS202=1),"Rr",""))</f>
        <v/>
      </c>
      <c r="AX206" s="106" t="str">
        <f>IF(AND(T202=2,V202=1),IF(AND(AQ202=2,AS202=1),"RiRr","Ri"),IF(AND(AQ202=2,AS202=1),"Rr",""))</f>
        <v/>
      </c>
      <c r="AY206" s="101" t="str">
        <f>IF(AND(T202=3,V202=1),IF(AND(AQ202=3,AS202=1),"RiRr","Ri"),IF(AND(AQ202=3,AS202=1),"Rr",""))</f>
        <v/>
      </c>
      <c r="AZ206" s="102" t="str">
        <f>IF(AND(T202=4,V202=1),IF(AND(AQ202=4,AS202=1),"RiRr","Ri"),IF(AND(AQ202=4,AS202=1),"Rr",""))</f>
        <v/>
      </c>
      <c r="BA206" s="102" t="str">
        <f>IF(AND(T202=5,V202=1),IF(AND(AQ202=5,AS202=1),"RiRr","Ri"),IF(AND(AQ202=5,AS202=1),"Rr",""))</f>
        <v/>
      </c>
      <c r="BB206" s="105"/>
    </row>
    <row r="207" spans="1:54" ht="15.75" customHeight="1" thickBot="1" x14ac:dyDescent="0.25">
      <c r="A207" s="288"/>
      <c r="B207" s="291"/>
      <c r="C207" s="299"/>
      <c r="D207" s="302"/>
      <c r="E207" s="302"/>
      <c r="F207" s="302"/>
      <c r="G207" s="302"/>
      <c r="H207" s="351"/>
      <c r="I207" s="305"/>
      <c r="J207" s="308"/>
      <c r="K207" s="308"/>
      <c r="L207" s="354"/>
      <c r="M207" s="264"/>
      <c r="N207" s="264"/>
      <c r="O207" s="294"/>
      <c r="P207" s="311"/>
      <c r="Q207" s="267"/>
      <c r="R207" s="261"/>
      <c r="S207" s="252"/>
      <c r="T207" s="255"/>
      <c r="U207" s="249"/>
      <c r="V207" s="255"/>
      <c r="W207" s="255"/>
      <c r="X207" s="255"/>
      <c r="Y207" s="277"/>
      <c r="Z207" s="108"/>
      <c r="AA207" s="109"/>
      <c r="AB207" s="109"/>
      <c r="AC207" s="109"/>
      <c r="AD207" s="110"/>
      <c r="AE207" s="111">
        <f t="shared" si="29"/>
        <v>0</v>
      </c>
      <c r="AF207" s="110"/>
      <c r="AG207" s="110"/>
      <c r="AH207" s="110"/>
      <c r="AI207" s="110"/>
      <c r="AJ207" s="110"/>
      <c r="AK207" s="110"/>
      <c r="AL207" s="111">
        <f>IFERROR(VLOOKUP(AF207,Criterios!$M$3:$N$6,2,FALSE),0) + IFERROR(VLOOKUP(AG207,Criterios!$O$3:$P$6,2,FALSE),0) + IFERROR(VLOOKUP(AH207,Criterios!$Q$3:$R$7,2,FALSE),0) + IFERROR(VLOOKUP(AI207,Criterios!$S$3:$T$6,2,FALSE),0) + IFERROR(VLOOKUP(AJ207,Criterios!$U$3:$V$5,2,FALSE),0) + IFERROR(VLOOKUP(AK207,Criterios!$W$3:$X$8,2,FALSE),0)</f>
        <v>0</v>
      </c>
      <c r="AM207" s="112" t="str">
        <f>IF(AND(AL207&gt;=Criterios!$AB$8,AL207&lt;Criterios!$AA$8),"Pobre",IF(AND(AL207&gt;=Criterios!$AB$7,AL207&lt;Criterios!$AA$7),"Insatisfactorio",IF(AND(AL207&gt;=Criterios!$AB$6,AL207&lt;Criterios!$AA$6),"Regular",IF(AND(AL207&gt;=Criterios!$AB$5,AL207&lt;Criterios!$AA$5),"Bueno",IF(AND(AL207&gt;=Criterios!$AB$4,AL207&lt;=Criterios!$AA$4),"Excelente",MID(Criterios!$Y$3,1,1))))))</f>
        <v/>
      </c>
      <c r="AN207" s="279"/>
      <c r="AO207" s="281"/>
      <c r="AP207" s="283"/>
      <c r="AQ207" s="274"/>
      <c r="AR207" s="274"/>
      <c r="AS207" s="274"/>
      <c r="AT207" s="274"/>
      <c r="AU207" s="285"/>
      <c r="AW207" s="88" t="s">
        <v>123</v>
      </c>
      <c r="AX207" s="88" t="s">
        <v>124</v>
      </c>
      <c r="AY207" s="88" t="s">
        <v>125</v>
      </c>
      <c r="AZ207" s="88" t="s">
        <v>126</v>
      </c>
      <c r="BA207" s="88" t="s">
        <v>127</v>
      </c>
      <c r="BB207" s="113"/>
    </row>
    <row r="208" spans="1:54" ht="16.5" customHeight="1" thickTop="1" x14ac:dyDescent="0.2">
      <c r="A208" s="286" t="s">
        <v>757</v>
      </c>
      <c r="B208" s="289"/>
      <c r="C208" s="297" t="s">
        <v>495</v>
      </c>
      <c r="D208" s="300" t="s">
        <v>82</v>
      </c>
      <c r="E208" s="300" t="s">
        <v>178</v>
      </c>
      <c r="F208" s="300" t="s">
        <v>192</v>
      </c>
      <c r="G208" s="300" t="s">
        <v>211</v>
      </c>
      <c r="H208" s="349" t="s">
        <v>598</v>
      </c>
      <c r="I208" s="303" t="s">
        <v>73</v>
      </c>
      <c r="J208" s="306" t="s">
        <v>73</v>
      </c>
      <c r="K208" s="306" t="s">
        <v>73</v>
      </c>
      <c r="L208" s="352" t="s">
        <v>74</v>
      </c>
      <c r="M208" s="262"/>
      <c r="N208" s="262"/>
      <c r="O208" s="292" t="s">
        <v>343</v>
      </c>
      <c r="P208" s="338" t="s">
        <v>608</v>
      </c>
      <c r="Q208" s="295"/>
      <c r="R208" s="259"/>
      <c r="S208" s="250" t="s">
        <v>47</v>
      </c>
      <c r="T208" s="253">
        <f>(IFERROR(VLOOKUP(S208,Criterios!$E$3:$F$8,2,FALSE),0))</f>
        <v>4</v>
      </c>
      <c r="U208" s="247" t="s">
        <v>48</v>
      </c>
      <c r="V208" s="253">
        <f>(IFERROR(VLOOKUP(U208,Criterios!$H$3:$I$8,2,FALSE),0))</f>
        <v>4</v>
      </c>
      <c r="W208" s="253">
        <f>(IFERROR(VLOOKUP(S208,Criterios!$E$3:$F$8,2,FALSE),0)) * (IFERROR(VLOOKUP(U208,Criterios!$H$3:$I$8,2,FALSE),0))</f>
        <v>16</v>
      </c>
      <c r="X208" s="253" t="str">
        <f>IFERROR(INDEX(Colorimetría!$D$4:$H$8,MATCH(V208,Colorimetría!$C$4:$C$8,0),MATCH(T208,Colorimetría!$D$3:$H$3,0)),0)</f>
        <v>Extremo</v>
      </c>
      <c r="Y208" s="296"/>
      <c r="Z208" s="91"/>
      <c r="AA208" s="92"/>
      <c r="AB208" s="92"/>
      <c r="AC208" s="92"/>
      <c r="AD208" s="93"/>
      <c r="AE208" s="94">
        <f>IF(OR(AD208="Preventivo",AD208="Preventivo - Detectivo"),"Probabilidad",IF(OR(AD208="Detectivo - Correctivo",AD208="Correctivo"),"Impacto",0))</f>
        <v>0</v>
      </c>
      <c r="AF208" s="93"/>
      <c r="AG208" s="93"/>
      <c r="AH208" s="93"/>
      <c r="AI208" s="93"/>
      <c r="AJ208" s="93"/>
      <c r="AK208" s="93"/>
      <c r="AL208" s="95">
        <f>IFERROR(VLOOKUP(AF208,Criterios!$M$3:$N$6,2,FALSE),0) + IFERROR(VLOOKUP(AG208,Criterios!$O$3:$P$6,2,FALSE),0) + IFERROR(VLOOKUP(AH208,Criterios!$Q$3:$R$7,2,FALSE),0) + IFERROR(VLOOKUP(AI208,Criterios!$S$3:$T$6,2,FALSE),0) + IFERROR(VLOOKUP(AJ208,Criterios!$U$3:$V$5,2,FALSE),0) + IFERROR(VLOOKUP(AK208,Criterios!$W$3:$X$8,2,FALSE),0)</f>
        <v>0</v>
      </c>
      <c r="AM208" s="96" t="str">
        <f>IF(AND(AL208&gt;=Criterios!$AB$8,AL208&lt;Criterios!$AA$8),"Pobre",IF(AND(AL208&gt;=Criterios!$AB$7,AL208&lt;Criterios!$AA$7),"Insatisfactorio",IF(AND(AL208&gt;=Criterios!$AB$6,AL208&lt;Criterios!$AA$6),"Regular",IF(AND(AL208&gt;=Criterios!$AB$5,AL208&lt;Criterios!$AA$5),"Bueno",IF(AND(AL208&gt;=Criterios!$AB$4,AL208&lt;=Criterios!$AA$4),"Excelente",MID(Criterios!$Y$3,1,1))))))</f>
        <v/>
      </c>
      <c r="AN208" s="278">
        <f>(IFERROR(AVERAGEIFS(AL208:AL213,AE208:AE213,"Impacto"),0))/100</f>
        <v>0</v>
      </c>
      <c r="AO208" s="280">
        <f>(IFERROR(AVERAGEIFS(AL208:AL213,AE208:AE213,"Probabilidad"),0))/100</f>
        <v>0</v>
      </c>
      <c r="AP208" s="282" t="str">
        <f>IF(AN208=0,MID(S208,1,15),IF(T208 - AN208*T208&lt;1,VLOOKUP(1,Criterios!$D$4:$E$8,2,FALSE),IF(ROUND(T208 -( T208*AN208),0)=0,VLOOKUP(1,Criterios!$D$4:$E$8,2,FALSE),VLOOKUP(ROUND(T208 -( T208*AN208),0),Criterios!$D$4:$E$8,2,FALSE))))</f>
        <v>Mayor</v>
      </c>
      <c r="AQ208" s="273">
        <f>(IFERROR(VLOOKUP(AP208,Criterios!$E$3:$F$8,2,FALSE),0))</f>
        <v>4</v>
      </c>
      <c r="AR208" s="273" t="str">
        <f>IF(AO208=0,MID(U208,1,15),IF(V208 - AO208*V208&lt;1,VLOOKUP(1,Criterios!$G$4:$H$8,2,FALSE),IF(ROUND(V208 -(V208*AO208),0)=0,VLOOKUP(1,Criterios!$G$4:$H$8,2,FALSE),VLOOKUP(ROUND(V208 -( V208*AO208),0),Criterios!$G$4:$H$8,2,FALSE))))</f>
        <v>Moderado</v>
      </c>
      <c r="AS208" s="273">
        <f>(IFERROR(VLOOKUP(AR208,Criterios!$H$3:$I$8,2,FALSE),0))</f>
        <v>4</v>
      </c>
      <c r="AT208" s="273">
        <f>(IFERROR(VLOOKUP(AP208,Criterios!$E$3:$F$8,2,FALSE),0)) * (IFERROR(VLOOKUP(AR208,Criterios!$H$3:$I$8,2,FALSE),0))</f>
        <v>16</v>
      </c>
      <c r="AU208" s="284" t="str">
        <f>IFERROR(INDEX(Colorimetría!$D$4:$H$8,MATCH(AS208,Colorimetría!$C$4:$C$8,0),MATCH(AQ208,Colorimetría!$D$3:$H$3,0)),0)</f>
        <v>Extremo</v>
      </c>
      <c r="AV208" s="88" t="s">
        <v>169</v>
      </c>
      <c r="AW208" s="97" t="str">
        <f>IF(AND(T208=1,V208=5),IF(AND(AQ208=1,AS208=5),"RiRr","Ri"),IF(AND(AQ208=1,AS208=5),"Rr",""))</f>
        <v/>
      </c>
      <c r="AX208" s="97" t="str">
        <f>IF(AND(T208=2,V208=5),IF(AND(AQ208=2,AS208=5),"RiRr","Ri"),IF(AND(AQ208=2,AS208=5),"Rr",""))</f>
        <v/>
      </c>
      <c r="AY208" s="98" t="str">
        <f>IF(AND(T208=3,V208=5),IF(AND(AQ208=3,AS208=5),"RiRr","Ri"),IF(AND(AQ208=3,AS208=5),"Rr",""))</f>
        <v/>
      </c>
      <c r="AZ208" s="98" t="str">
        <f>IF(AND(T208=4,V208=5),IF(AND(AQ208=4,AS208=5),"RiRr","Ri"),IF(AND(AQ208=4,AS208=5),"Rr",""))</f>
        <v/>
      </c>
      <c r="BA208" s="98" t="str">
        <f>IF(AND(T208=5,V208=5),IF(AND(AQ208=5,AS208=5),"RiRr","Ri"),IF(AND(AQ208=5,AS208=5),"Rr",""))</f>
        <v/>
      </c>
      <c r="BB208" s="100"/>
    </row>
    <row r="209" spans="1:54" x14ac:dyDescent="0.2">
      <c r="A209" s="287"/>
      <c r="B209" s="290"/>
      <c r="C209" s="298"/>
      <c r="D209" s="301"/>
      <c r="E209" s="301"/>
      <c r="F209" s="301"/>
      <c r="G209" s="301"/>
      <c r="H209" s="350"/>
      <c r="I209" s="304"/>
      <c r="J209" s="307"/>
      <c r="K209" s="307"/>
      <c r="L209" s="353"/>
      <c r="M209" s="263"/>
      <c r="N209" s="263"/>
      <c r="O209" s="293"/>
      <c r="P209" s="310"/>
      <c r="Q209" s="266"/>
      <c r="R209" s="260"/>
      <c r="S209" s="251"/>
      <c r="T209" s="254"/>
      <c r="U209" s="248"/>
      <c r="V209" s="254"/>
      <c r="W209" s="254"/>
      <c r="X209" s="254"/>
      <c r="Y209" s="276"/>
      <c r="Z209" s="91"/>
      <c r="AA209" s="92"/>
      <c r="AB209" s="92"/>
      <c r="AC209" s="92"/>
      <c r="AD209" s="93"/>
      <c r="AE209" s="94">
        <f t="shared" ref="AE209:AE213" si="30">IF(OR(AD209="Preventivo",AD209="Preventivo - Detectivo"),"Probabilidad",IF(OR(AD209="Detectivo - Correctivo",AD209="Correctivo"),"Impacto",0))</f>
        <v>0</v>
      </c>
      <c r="AF209" s="93"/>
      <c r="AG209" s="93"/>
      <c r="AH209" s="93"/>
      <c r="AI209" s="93"/>
      <c r="AJ209" s="93"/>
      <c r="AK209" s="93"/>
      <c r="AL209" s="95">
        <f>IFERROR(VLOOKUP(AF209,Criterios!$M$3:$N$6,2,FALSE),0) + IFERROR(VLOOKUP(AG209,Criterios!$O$3:$P$6,2,FALSE),0) + IFERROR(VLOOKUP(AH209,Criterios!$Q$3:$R$7,2,FALSE),0) + IFERROR(VLOOKUP(AI209,Criterios!$S$3:$T$6,2,FALSE),0) + IFERROR(VLOOKUP(AJ209,Criterios!$U$3:$V$5,2,FALSE),0) + IFERROR(VLOOKUP(AK209,Criterios!$W$3:$X$8,2,FALSE),0)</f>
        <v>0</v>
      </c>
      <c r="AM209" s="96" t="str">
        <f>IF(AND(AL209&gt;=Criterios!$AB$8,AL209&lt;Criterios!$AA$8),"Pobre",IF(AND(AL209&gt;=Criterios!$AB$7,AL209&lt;Criterios!$AA$7),"Insatisfactorio",IF(AND(AL209&gt;=Criterios!$AB$6,AL209&lt;Criterios!$AA$6),"Regular",IF(AND(AL209&gt;=Criterios!$AB$5,AL209&lt;Criterios!$AA$5),"Bueno",IF(AND(AL209&gt;=Criterios!$AB$4,AL209&lt;=Criterios!$AA$4),"Excelente",MID(Criterios!$Y$3,1,1))))))</f>
        <v/>
      </c>
      <c r="AN209" s="278"/>
      <c r="AO209" s="280"/>
      <c r="AP209" s="282"/>
      <c r="AQ209" s="273"/>
      <c r="AR209" s="273"/>
      <c r="AS209" s="273"/>
      <c r="AT209" s="273"/>
      <c r="AU209" s="284"/>
      <c r="AV209" s="88" t="s">
        <v>122</v>
      </c>
      <c r="AW209" s="101" t="str">
        <f>IF(AND(T208=1,V208=4),IF(AND(AQ208=1,AS208=4),"RiRr","Ri"),IF(AND(AQ208=1,AS208=4),"Rr",""))</f>
        <v/>
      </c>
      <c r="AX209" s="102" t="str">
        <f>IF(AND(T208=2,V208=4),IF(AND(AQ208=2,AS208=4),"RiRr","Ri"),IF(AND(AQ208=2,AS208=4),"Rr",""))</f>
        <v/>
      </c>
      <c r="AY209" s="102" t="str">
        <f>IF(AND(T208=3,V208=4),IF(AND(AQ208=3,AS208=4),"RiRr","Ri"),IF(AND(AQ208=3,AS208=4),"Rr",""))</f>
        <v/>
      </c>
      <c r="AZ209" s="103" t="str">
        <f>IF(AND(T208=4,V208=4),IF(AND(AQ208=4,AS208=4),"RiRr","Ri"),IF(AND(AQ208=4,AS208=4),"Rr",""))</f>
        <v>RiRr</v>
      </c>
      <c r="BA209" s="103" t="str">
        <f>IF(AND(T208=5,V208=4),IF(AND(AQ208=5,AS208=4),"RiRr","Ri"),IF(AND(AQ208=5,AS208=4),"Rr",""))</f>
        <v/>
      </c>
      <c r="BB209" s="105"/>
    </row>
    <row r="210" spans="1:54" x14ac:dyDescent="0.2">
      <c r="A210" s="287"/>
      <c r="B210" s="290"/>
      <c r="C210" s="298"/>
      <c r="D210" s="301"/>
      <c r="E210" s="301"/>
      <c r="F210" s="301"/>
      <c r="G210" s="301"/>
      <c r="H210" s="350"/>
      <c r="I210" s="304"/>
      <c r="J210" s="307"/>
      <c r="K210" s="307"/>
      <c r="L210" s="353"/>
      <c r="M210" s="263"/>
      <c r="N210" s="263"/>
      <c r="O210" s="293"/>
      <c r="P210" s="310"/>
      <c r="Q210" s="266"/>
      <c r="R210" s="260"/>
      <c r="S210" s="251"/>
      <c r="T210" s="254"/>
      <c r="U210" s="248"/>
      <c r="V210" s="254"/>
      <c r="W210" s="254"/>
      <c r="X210" s="254"/>
      <c r="Y210" s="276"/>
      <c r="Z210" s="91"/>
      <c r="AA210" s="92"/>
      <c r="AB210" s="92"/>
      <c r="AC210" s="92"/>
      <c r="AD210" s="93"/>
      <c r="AE210" s="94">
        <f t="shared" si="30"/>
        <v>0</v>
      </c>
      <c r="AF210" s="93"/>
      <c r="AG210" s="93"/>
      <c r="AH210" s="93"/>
      <c r="AI210" s="93"/>
      <c r="AJ210" s="93"/>
      <c r="AK210" s="93"/>
      <c r="AL210" s="95">
        <f>IFERROR(VLOOKUP(AF210,Criterios!$M$3:$N$6,2,FALSE),0) + IFERROR(VLOOKUP(AG210,Criterios!$O$3:$P$6,2,FALSE),0) + IFERROR(VLOOKUP(AH210,Criterios!$Q$3:$R$7,2,FALSE),0) + IFERROR(VLOOKUP(AI210,Criterios!$S$3:$T$6,2,FALSE),0) + IFERROR(VLOOKUP(AJ210,Criterios!$U$3:$V$5,2,FALSE),0) + IFERROR(VLOOKUP(AK210,Criterios!$W$3:$X$8,2,FALSE),0)</f>
        <v>0</v>
      </c>
      <c r="AM210" s="96" t="str">
        <f>IF(AND(AL210&gt;=Criterios!$AB$8,AL210&lt;Criterios!$AA$8),"Pobre",IF(AND(AL210&gt;=Criterios!$AB$7,AL210&lt;Criterios!$AA$7),"Insatisfactorio",IF(AND(AL210&gt;=Criterios!$AB$6,AL210&lt;Criterios!$AA$6),"Regular",IF(AND(AL210&gt;=Criterios!$AB$5,AL210&lt;Criterios!$AA$5),"Bueno",IF(AND(AL210&gt;=Criterios!$AB$4,AL210&lt;=Criterios!$AA$4),"Excelente",MID(Criterios!$Y$3,1,1))))))</f>
        <v/>
      </c>
      <c r="AN210" s="278"/>
      <c r="AO210" s="280"/>
      <c r="AP210" s="282"/>
      <c r="AQ210" s="273"/>
      <c r="AR210" s="273"/>
      <c r="AS210" s="273"/>
      <c r="AT210" s="273"/>
      <c r="AU210" s="284"/>
      <c r="AV210" s="88" t="s">
        <v>125</v>
      </c>
      <c r="AW210" s="106" t="str">
        <f>IF(AND(T208=1,V208=3),IF(AND(AQ208=1,AS208=3),"RiRr","Ri"),IF(AND(AQ208=1,AS208=3),"Rr",""))</f>
        <v/>
      </c>
      <c r="AX210" s="101" t="str">
        <f>IF(AND(T208=2,V208=3),IF(AND(AQ208=2,AS208=3),"RiRr","Ri"),IF(AND(AQ208=2,AS208=3),"Rr",""))</f>
        <v/>
      </c>
      <c r="AY210" s="102" t="str">
        <f>IF(AND(T208=3,V208=3),IF(AND(AQ208=3,AS208=3),"RiRr","Ri"),IF(AND(AQ208=3,AS208=3),"Rr",""))</f>
        <v/>
      </c>
      <c r="AZ210" s="103" t="str">
        <f>IF(AND(T208=4,V208=3),IF(AND(AQ208=4,AS208=3),"RiRr","Ri"),IF(AND(AQ208=4,AS208=3),"Rr",""))</f>
        <v/>
      </c>
      <c r="BA210" s="103" t="str">
        <f>IF(AND(T208=5,V208=3),IF(AND(AQ208=5,AS208=3),"RiRr","Ri"),IF(AND(AQ208=5,AS208=3),"Rr",""))</f>
        <v/>
      </c>
      <c r="BB210" s="105"/>
    </row>
    <row r="211" spans="1:54" x14ac:dyDescent="0.2">
      <c r="A211" s="287"/>
      <c r="B211" s="290"/>
      <c r="C211" s="298"/>
      <c r="D211" s="301"/>
      <c r="E211" s="301"/>
      <c r="F211" s="301"/>
      <c r="G211" s="301"/>
      <c r="H211" s="350"/>
      <c r="I211" s="304"/>
      <c r="J211" s="307"/>
      <c r="K211" s="307"/>
      <c r="L211" s="353"/>
      <c r="M211" s="263"/>
      <c r="N211" s="263"/>
      <c r="O211" s="293"/>
      <c r="P211" s="310"/>
      <c r="Q211" s="266"/>
      <c r="R211" s="260"/>
      <c r="S211" s="251"/>
      <c r="T211" s="254"/>
      <c r="U211" s="248"/>
      <c r="V211" s="254"/>
      <c r="W211" s="254"/>
      <c r="X211" s="254"/>
      <c r="Y211" s="276"/>
      <c r="Z211" s="91"/>
      <c r="AA211" s="92"/>
      <c r="AB211" s="92"/>
      <c r="AC211" s="92"/>
      <c r="AD211" s="93"/>
      <c r="AE211" s="94">
        <f t="shared" si="30"/>
        <v>0</v>
      </c>
      <c r="AF211" s="93"/>
      <c r="AG211" s="93"/>
      <c r="AH211" s="93"/>
      <c r="AI211" s="93"/>
      <c r="AJ211" s="93"/>
      <c r="AK211" s="93"/>
      <c r="AL211" s="94">
        <f>IFERROR(VLOOKUP(AF211,Criterios!$M$3:$N$6,2,FALSE),0) + IFERROR(VLOOKUP(AG211,Criterios!$O$3:$P$6,2,FALSE),0) + IFERROR(VLOOKUP(AH211,Criterios!$Q$3:$R$7,2,FALSE),0) + IFERROR(VLOOKUP(AI211,Criterios!$S$3:$T$6,2,FALSE),0) + IFERROR(VLOOKUP(AJ211,Criterios!$U$3:$V$5,2,FALSE),0) + IFERROR(VLOOKUP(AK211,Criterios!$W$3:$X$8,2,FALSE),0)</f>
        <v>0</v>
      </c>
      <c r="AM211" s="96" t="str">
        <f>IF(AND(AL211&gt;=Criterios!$AB$8,AL211&lt;Criterios!$AA$8),"Pobre",IF(AND(AL211&gt;=Criterios!$AB$7,AL211&lt;Criterios!$AA$7),"Insatisfactorio",IF(AND(AL211&gt;=Criterios!$AB$6,AL211&lt;Criterios!$AA$6),"Regular",IF(AND(AL211&gt;=Criterios!$AB$5,AL211&lt;Criterios!$AA$5),"Bueno",IF(AND(AL211&gt;=Criterios!$AB$4,AL211&lt;=Criterios!$AA$4),"Excelente",MID(Criterios!$Y$3,1,1))))))</f>
        <v/>
      </c>
      <c r="AN211" s="278"/>
      <c r="AO211" s="280"/>
      <c r="AP211" s="282"/>
      <c r="AQ211" s="273"/>
      <c r="AR211" s="273"/>
      <c r="AS211" s="273"/>
      <c r="AT211" s="273"/>
      <c r="AU211" s="284"/>
      <c r="AV211" s="88" t="s">
        <v>170</v>
      </c>
      <c r="AW211" s="106" t="str">
        <f>IF(AND(T208=1,V208=2),IF(AND(AQ208=1,AS208=2),"RiRr","Ri"),IF(AND(AQ208=1,AS208=2),"Rr",""))</f>
        <v/>
      </c>
      <c r="AX211" s="106" t="str">
        <f>IF(AND(T208=2,V208=2),IF(AND(AQ208=2,AS208=2),"RiRr","Ri"),IF(AND(AQ208=2,AS208=2),"Rr",""))</f>
        <v/>
      </c>
      <c r="AY211" s="101" t="str">
        <f>IF(AND(T208=3,V208=2),IF(AND(AQ208=3,AS208=2),"RiRr","Ri"),IF(AND(AQ208=3,AS208=2),"Rr",""))</f>
        <v/>
      </c>
      <c r="AZ211" s="102" t="str">
        <f>IF(AND(T208=4,V208=2),IF(AND(AQ208=4,AS208=2),"RiRr","Ri"),IF(AND(AQ208=4,AS208=2),"Rr",""))</f>
        <v/>
      </c>
      <c r="BA211" s="103" t="str">
        <f>IF(AND(T208=5,V208=2),IF(AND(AQ208=5,AS208=2),"RiRr","Ri"),IF(AND(AQ208=5,AS208=2),"Rr",""))</f>
        <v/>
      </c>
      <c r="BB211" s="105"/>
    </row>
    <row r="212" spans="1:54" x14ac:dyDescent="0.2">
      <c r="A212" s="287"/>
      <c r="B212" s="290"/>
      <c r="C212" s="298"/>
      <c r="D212" s="301"/>
      <c r="E212" s="301"/>
      <c r="F212" s="301"/>
      <c r="G212" s="301"/>
      <c r="H212" s="350"/>
      <c r="I212" s="304"/>
      <c r="J212" s="307"/>
      <c r="K212" s="307"/>
      <c r="L212" s="353"/>
      <c r="M212" s="263"/>
      <c r="N212" s="263"/>
      <c r="O212" s="293"/>
      <c r="P212" s="310"/>
      <c r="Q212" s="266"/>
      <c r="R212" s="260"/>
      <c r="S212" s="251"/>
      <c r="T212" s="254"/>
      <c r="U212" s="248"/>
      <c r="V212" s="254"/>
      <c r="W212" s="254"/>
      <c r="X212" s="254"/>
      <c r="Y212" s="276"/>
      <c r="Z212" s="91"/>
      <c r="AA212" s="92"/>
      <c r="AB212" s="92"/>
      <c r="AC212" s="92"/>
      <c r="AD212" s="93"/>
      <c r="AE212" s="94">
        <f t="shared" si="30"/>
        <v>0</v>
      </c>
      <c r="AF212" s="93"/>
      <c r="AG212" s="93"/>
      <c r="AH212" s="93"/>
      <c r="AI212" s="93"/>
      <c r="AJ212" s="93"/>
      <c r="AK212" s="93"/>
      <c r="AL212" s="94">
        <f>IFERROR(VLOOKUP(AF212,Criterios!$M$3:$N$6,2,FALSE),0) + IFERROR(VLOOKUP(AG212,Criterios!$O$3:$P$6,2,FALSE),0) + IFERROR(VLOOKUP(AH212,Criterios!$Q$3:$R$7,2,FALSE),0) + IFERROR(VLOOKUP(AI212,Criterios!$S$3:$T$6,2,FALSE),0) + IFERROR(VLOOKUP(AJ212,Criterios!$U$3:$V$5,2,FALSE),0) + IFERROR(VLOOKUP(AK212,Criterios!$W$3:$X$8,2,FALSE),0)</f>
        <v>0</v>
      </c>
      <c r="AM212" s="96" t="str">
        <f>IF(AND(AL212&gt;=Criterios!$AB$8,AL212&lt;Criterios!$AA$8),"Pobre",IF(AND(AL212&gt;=Criterios!$AB$7,AL212&lt;Criterios!$AA$7),"Insatisfactorio",IF(AND(AL212&gt;=Criterios!$AB$6,AL212&lt;Criterios!$AA$6),"Regular",IF(AND(AL212&gt;=Criterios!$AB$5,AL212&lt;Criterios!$AA$5),"Bueno",IF(AND(AL212&gt;=Criterios!$AB$4,AL212&lt;=Criterios!$AA$4),"Excelente",MID(Criterios!$Y$3,1,1))))))</f>
        <v/>
      </c>
      <c r="AN212" s="278"/>
      <c r="AO212" s="280"/>
      <c r="AP212" s="282"/>
      <c r="AQ212" s="273"/>
      <c r="AR212" s="273"/>
      <c r="AS212" s="273"/>
      <c r="AT212" s="273"/>
      <c r="AU212" s="284"/>
      <c r="AV212" s="88" t="s">
        <v>752</v>
      </c>
      <c r="AW212" s="106" t="str">
        <f>IF(AND(T208=1,V208=1),IF(AND(AQ208=1,AS208=1),"RiRr","Ri"),IF(AND(AQ208=1,AS208=1),"Rr",""))</f>
        <v/>
      </c>
      <c r="AX212" s="106" t="str">
        <f>IF(AND(T208=2,V208=1),IF(AND(AQ208=2,AS208=1),"RiRr","Ri"),IF(AND(AQ208=2,AS208=1),"Rr",""))</f>
        <v/>
      </c>
      <c r="AY212" s="101" t="str">
        <f>IF(AND(T208=3,V208=1),IF(AND(AQ208=3,AS208=1),"RiRr","Ri"),IF(AND(AQ208=3,AS208=1),"Rr",""))</f>
        <v/>
      </c>
      <c r="AZ212" s="102" t="str">
        <f>IF(AND(T208=4,V208=1),IF(AND(AQ208=4,AS208=1),"RiRr","Ri"),IF(AND(AQ208=4,AS208=1),"Rr",""))</f>
        <v/>
      </c>
      <c r="BA212" s="102" t="str">
        <f>IF(AND(T208=5,V208=1),IF(AND(AQ208=5,AS208=1),"RiRr","Ri"),IF(AND(AQ208=5,AS208=1),"Rr",""))</f>
        <v/>
      </c>
      <c r="BB212" s="105"/>
    </row>
    <row r="213" spans="1:54" ht="15.75" customHeight="1" thickBot="1" x14ac:dyDescent="0.25">
      <c r="A213" s="288"/>
      <c r="B213" s="291"/>
      <c r="C213" s="299"/>
      <c r="D213" s="302"/>
      <c r="E213" s="302"/>
      <c r="F213" s="302"/>
      <c r="G213" s="302"/>
      <c r="H213" s="351"/>
      <c r="I213" s="305"/>
      <c r="J213" s="308"/>
      <c r="K213" s="308"/>
      <c r="L213" s="354"/>
      <c r="M213" s="264"/>
      <c r="N213" s="264"/>
      <c r="O213" s="294"/>
      <c r="P213" s="311"/>
      <c r="Q213" s="267"/>
      <c r="R213" s="261"/>
      <c r="S213" s="252"/>
      <c r="T213" s="255"/>
      <c r="U213" s="249"/>
      <c r="V213" s="255"/>
      <c r="W213" s="255"/>
      <c r="X213" s="255"/>
      <c r="Y213" s="277"/>
      <c r="Z213" s="108"/>
      <c r="AA213" s="109"/>
      <c r="AB213" s="109"/>
      <c r="AC213" s="109"/>
      <c r="AD213" s="110"/>
      <c r="AE213" s="111">
        <f t="shared" si="30"/>
        <v>0</v>
      </c>
      <c r="AF213" s="110"/>
      <c r="AG213" s="110"/>
      <c r="AH213" s="110"/>
      <c r="AI213" s="110"/>
      <c r="AJ213" s="110"/>
      <c r="AK213" s="110"/>
      <c r="AL213" s="111">
        <f>IFERROR(VLOOKUP(AF213,Criterios!$M$3:$N$6,2,FALSE),0) + IFERROR(VLOOKUP(AG213,Criterios!$O$3:$P$6,2,FALSE),0) + IFERROR(VLOOKUP(AH213,Criterios!$Q$3:$R$7,2,FALSE),0) + IFERROR(VLOOKUP(AI213,Criterios!$S$3:$T$6,2,FALSE),0) + IFERROR(VLOOKUP(AJ213,Criterios!$U$3:$V$5,2,FALSE),0) + IFERROR(VLOOKUP(AK213,Criterios!$W$3:$X$8,2,FALSE),0)</f>
        <v>0</v>
      </c>
      <c r="AM213" s="112" t="str">
        <f>IF(AND(AL213&gt;=Criterios!$AB$8,AL213&lt;Criterios!$AA$8),"Pobre",IF(AND(AL213&gt;=Criterios!$AB$7,AL213&lt;Criterios!$AA$7),"Insatisfactorio",IF(AND(AL213&gt;=Criterios!$AB$6,AL213&lt;Criterios!$AA$6),"Regular",IF(AND(AL213&gt;=Criterios!$AB$5,AL213&lt;Criterios!$AA$5),"Bueno",IF(AND(AL213&gt;=Criterios!$AB$4,AL213&lt;=Criterios!$AA$4),"Excelente",MID(Criterios!$Y$3,1,1))))))</f>
        <v/>
      </c>
      <c r="AN213" s="279"/>
      <c r="AO213" s="281"/>
      <c r="AP213" s="283"/>
      <c r="AQ213" s="274"/>
      <c r="AR213" s="274"/>
      <c r="AS213" s="274"/>
      <c r="AT213" s="274"/>
      <c r="AU213" s="285"/>
      <c r="AW213" s="88" t="s">
        <v>123</v>
      </c>
      <c r="AX213" s="88" t="s">
        <v>124</v>
      </c>
      <c r="AY213" s="88" t="s">
        <v>125</v>
      </c>
      <c r="AZ213" s="88" t="s">
        <v>126</v>
      </c>
      <c r="BA213" s="88" t="s">
        <v>127</v>
      </c>
      <c r="BB213" s="113"/>
    </row>
    <row r="214" spans="1:54" ht="16.5" customHeight="1" thickTop="1" x14ac:dyDescent="0.2">
      <c r="A214" s="286" t="s">
        <v>758</v>
      </c>
      <c r="B214" s="289"/>
      <c r="C214" s="297" t="s">
        <v>495</v>
      </c>
      <c r="D214" s="300" t="s">
        <v>80</v>
      </c>
      <c r="E214" s="300" t="s">
        <v>173</v>
      </c>
      <c r="F214" s="300" t="s">
        <v>181</v>
      </c>
      <c r="G214" s="300" t="s">
        <v>237</v>
      </c>
      <c r="H214" s="349" t="s">
        <v>598</v>
      </c>
      <c r="I214" s="303" t="s">
        <v>73</v>
      </c>
      <c r="J214" s="306" t="s">
        <v>73</v>
      </c>
      <c r="K214" s="306" t="s">
        <v>73</v>
      </c>
      <c r="L214" s="352" t="s">
        <v>74</v>
      </c>
      <c r="M214" s="262"/>
      <c r="N214" s="262"/>
      <c r="O214" s="292" t="s">
        <v>344</v>
      </c>
      <c r="P214" s="338" t="s">
        <v>611</v>
      </c>
      <c r="Q214" s="295"/>
      <c r="R214" s="259"/>
      <c r="S214" s="250" t="s">
        <v>48</v>
      </c>
      <c r="T214" s="253">
        <f>(IFERROR(VLOOKUP(S214,Criterios!$E$3:$F$8,2,FALSE),0))</f>
        <v>3</v>
      </c>
      <c r="U214" s="247" t="s">
        <v>753</v>
      </c>
      <c r="V214" s="253">
        <f>(IFERROR(VLOOKUP(U214,Criterios!$H$3:$I$8,2,FALSE),0))</f>
        <v>2</v>
      </c>
      <c r="W214" s="253">
        <f>(IFERROR(VLOOKUP(S214,Criterios!$E$3:$F$8,2,FALSE),0)) * (IFERROR(VLOOKUP(U214,Criterios!$H$3:$I$8,2,FALSE),0))</f>
        <v>6</v>
      </c>
      <c r="X214" s="253" t="str">
        <f>IFERROR(INDEX(Colorimetría!$D$4:$H$8,MATCH(V214,Colorimetría!$C$4:$C$8,0),MATCH(T214,Colorimetría!$D$3:$H$3,0)),0)</f>
        <v>Moderado</v>
      </c>
      <c r="Y214" s="296"/>
      <c r="Z214" s="91"/>
      <c r="AA214" s="92"/>
      <c r="AB214" s="92"/>
      <c r="AC214" s="92"/>
      <c r="AD214" s="93"/>
      <c r="AE214" s="94">
        <f>IF(OR(AD214="Preventivo",AD214="Preventivo - Detectivo"),"Probabilidad",IF(OR(AD214="Detectivo - Correctivo",AD214="Correctivo"),"Impacto",0))</f>
        <v>0</v>
      </c>
      <c r="AF214" s="93"/>
      <c r="AG214" s="93"/>
      <c r="AH214" s="93"/>
      <c r="AI214" s="93"/>
      <c r="AJ214" s="93"/>
      <c r="AK214" s="93"/>
      <c r="AL214" s="95">
        <f>IFERROR(VLOOKUP(AF214,Criterios!$M$3:$N$6,2,FALSE),0) + IFERROR(VLOOKUP(AG214,Criterios!$O$3:$P$6,2,FALSE),0) + IFERROR(VLOOKUP(AH214,Criterios!$Q$3:$R$7,2,FALSE),0) + IFERROR(VLOOKUP(AI214,Criterios!$S$3:$T$6,2,FALSE),0) + IFERROR(VLOOKUP(AJ214,Criterios!$U$3:$V$5,2,FALSE),0) + IFERROR(VLOOKUP(AK214,Criterios!$W$3:$X$8,2,FALSE),0)</f>
        <v>0</v>
      </c>
      <c r="AM214" s="96" t="str">
        <f>IF(AND(AL214&gt;=Criterios!$AB$8,AL214&lt;Criterios!$AA$8),"Pobre",IF(AND(AL214&gt;=Criterios!$AB$7,AL214&lt;Criterios!$AA$7),"Insatisfactorio",IF(AND(AL214&gt;=Criterios!$AB$6,AL214&lt;Criterios!$AA$6),"Regular",IF(AND(AL214&gt;=Criterios!$AB$5,AL214&lt;Criterios!$AA$5),"Bueno",IF(AND(AL214&gt;=Criterios!$AB$4,AL214&lt;=Criterios!$AA$4),"Excelente",MID(Criterios!$Y$3,1,1))))))</f>
        <v/>
      </c>
      <c r="AN214" s="278">
        <f>(IFERROR(AVERAGEIFS(AL214:AL219,AE214:AE219,"Impacto"),0))/100</f>
        <v>0</v>
      </c>
      <c r="AO214" s="280">
        <f>(IFERROR(AVERAGEIFS(AL214:AL219,AE214:AE219,"Probabilidad"),0))/100</f>
        <v>0</v>
      </c>
      <c r="AP214" s="282" t="str">
        <f>IF(AN214=0,MID(S214,1,15),IF(T214 - AN214*T214&lt;1,VLOOKUP(1,Criterios!$D$4:$E$8,2,FALSE),IF(ROUND(T214 -( T214*AN214),0)=0,VLOOKUP(1,Criterios!$D$4:$E$8,2,FALSE),VLOOKUP(ROUND(T214 -( T214*AN214),0),Criterios!$D$4:$E$8,2,FALSE))))</f>
        <v>Moderado</v>
      </c>
      <c r="AQ214" s="273">
        <f>(IFERROR(VLOOKUP(AP214,Criterios!$E$3:$F$8,2,FALSE),0))</f>
        <v>3</v>
      </c>
      <c r="AR214" s="273" t="str">
        <f>IF(AO214=0,MID(U214,1,15),IF(V214 - AO214*V214&lt;1,VLOOKUP(1,Criterios!$G$4:$H$8,2,FALSE),IF(ROUND(V214 -(V214*AO214),0)=0,VLOOKUP(1,Criterios!$G$4:$H$8,2,FALSE),VLOOKUP(ROUND(V214 -( V214*AO214),0),Criterios!$G$4:$H$8,2,FALSE))))</f>
        <v>ImModerado</v>
      </c>
      <c r="AS214" s="273">
        <f>(IFERROR(VLOOKUP(AR214,Criterios!$H$3:$I$8,2,FALSE),0))</f>
        <v>2</v>
      </c>
      <c r="AT214" s="273">
        <f>(IFERROR(VLOOKUP(AP214,Criterios!$E$3:$F$8,2,FALSE),0)) * (IFERROR(VLOOKUP(AR214,Criterios!$H$3:$I$8,2,FALSE),0))</f>
        <v>6</v>
      </c>
      <c r="AU214" s="284" t="str">
        <f>IFERROR(INDEX(Colorimetría!$D$4:$H$8,MATCH(AS214,Colorimetría!$C$4:$C$8,0),MATCH(AQ214,Colorimetría!$D$3:$H$3,0)),0)</f>
        <v>Moderado</v>
      </c>
      <c r="AV214" s="88" t="s">
        <v>169</v>
      </c>
      <c r="AW214" s="97" t="str">
        <f>IF(AND(T214=1,V214=5),IF(AND(AQ214=1,AS214=5),"RiRr","Ri"),IF(AND(AQ214=1,AS214=5),"Rr",""))</f>
        <v/>
      </c>
      <c r="AX214" s="97" t="str">
        <f>IF(AND(T214=2,V214=5),IF(AND(AQ214=2,AS214=5),"RiRr","Ri"),IF(AND(AQ214=2,AS214=5),"Rr",""))</f>
        <v/>
      </c>
      <c r="AY214" s="98" t="str">
        <f>IF(AND(T214=3,V214=5),IF(AND(AQ214=3,AS214=5),"RiRr","Ri"),IF(AND(AQ214=3,AS214=5),"Rr",""))</f>
        <v/>
      </c>
      <c r="AZ214" s="98" t="str">
        <f>IF(AND(T214=4,V214=5),IF(AND(AQ214=4,AS214=5),"RiRr","Ri"),IF(AND(AQ214=4,AS214=5),"Rr",""))</f>
        <v/>
      </c>
      <c r="BA214" s="98" t="str">
        <f>IF(AND(T214=5,V214=5),IF(AND(AQ214=5,AS214=5),"RiRr","Ri"),IF(AND(AQ214=5,AS214=5),"Rr",""))</f>
        <v/>
      </c>
      <c r="BB214" s="100"/>
    </row>
    <row r="215" spans="1:54" x14ac:dyDescent="0.2">
      <c r="A215" s="287"/>
      <c r="B215" s="290"/>
      <c r="C215" s="298"/>
      <c r="D215" s="301"/>
      <c r="E215" s="301"/>
      <c r="F215" s="301"/>
      <c r="G215" s="301"/>
      <c r="H215" s="350"/>
      <c r="I215" s="304"/>
      <c r="J215" s="307"/>
      <c r="K215" s="307"/>
      <c r="L215" s="353"/>
      <c r="M215" s="263"/>
      <c r="N215" s="263"/>
      <c r="O215" s="293"/>
      <c r="P215" s="310"/>
      <c r="Q215" s="266"/>
      <c r="R215" s="260"/>
      <c r="S215" s="251"/>
      <c r="T215" s="254"/>
      <c r="U215" s="248"/>
      <c r="V215" s="254"/>
      <c r="W215" s="254"/>
      <c r="X215" s="254"/>
      <c r="Y215" s="276"/>
      <c r="Z215" s="91"/>
      <c r="AA215" s="92"/>
      <c r="AB215" s="92"/>
      <c r="AC215" s="92"/>
      <c r="AD215" s="93"/>
      <c r="AE215" s="94">
        <f t="shared" ref="AE215:AE219" si="31">IF(OR(AD215="Preventivo",AD215="Preventivo - Detectivo"),"Probabilidad",IF(OR(AD215="Detectivo - Correctivo",AD215="Correctivo"),"Impacto",0))</f>
        <v>0</v>
      </c>
      <c r="AF215" s="93"/>
      <c r="AG215" s="93"/>
      <c r="AH215" s="93"/>
      <c r="AI215" s="93"/>
      <c r="AJ215" s="93"/>
      <c r="AK215" s="93"/>
      <c r="AL215" s="95">
        <f>IFERROR(VLOOKUP(AF215,Criterios!$M$3:$N$6,2,FALSE),0) + IFERROR(VLOOKUP(AG215,Criterios!$O$3:$P$6,2,FALSE),0) + IFERROR(VLOOKUP(AH215,Criterios!$Q$3:$R$7,2,FALSE),0) + IFERROR(VLOOKUP(AI215,Criterios!$S$3:$T$6,2,FALSE),0) + IFERROR(VLOOKUP(AJ215,Criterios!$U$3:$V$5,2,FALSE),0) + IFERROR(VLOOKUP(AK215,Criterios!$W$3:$X$8,2,FALSE),0)</f>
        <v>0</v>
      </c>
      <c r="AM215" s="96" t="str">
        <f>IF(AND(AL215&gt;=Criterios!$AB$8,AL215&lt;Criterios!$AA$8),"Pobre",IF(AND(AL215&gt;=Criterios!$AB$7,AL215&lt;Criterios!$AA$7),"Insatisfactorio",IF(AND(AL215&gt;=Criterios!$AB$6,AL215&lt;Criterios!$AA$6),"Regular",IF(AND(AL215&gt;=Criterios!$AB$5,AL215&lt;Criterios!$AA$5),"Bueno",IF(AND(AL215&gt;=Criterios!$AB$4,AL215&lt;=Criterios!$AA$4),"Excelente",MID(Criterios!$Y$3,1,1))))))</f>
        <v/>
      </c>
      <c r="AN215" s="278"/>
      <c r="AO215" s="280"/>
      <c r="AP215" s="282"/>
      <c r="AQ215" s="273"/>
      <c r="AR215" s="273"/>
      <c r="AS215" s="273"/>
      <c r="AT215" s="273"/>
      <c r="AU215" s="284"/>
      <c r="AV215" s="88" t="s">
        <v>122</v>
      </c>
      <c r="AW215" s="101" t="str">
        <f>IF(AND(T214=1,V214=4),IF(AND(AQ214=1,AS214=4),"RiRr","Ri"),IF(AND(AQ214=1,AS214=4),"Rr",""))</f>
        <v/>
      </c>
      <c r="AX215" s="102" t="str">
        <f>IF(AND(T214=2,V214=4),IF(AND(AQ214=2,AS214=4),"RiRr","Ri"),IF(AND(AQ214=2,AS214=4),"Rr",""))</f>
        <v/>
      </c>
      <c r="AY215" s="102" t="str">
        <f>IF(AND(T214=3,V214=4),IF(AND(AQ214=3,AS214=4),"RiRr","Ri"),IF(AND(AQ214=3,AS214=4),"Rr",""))</f>
        <v/>
      </c>
      <c r="AZ215" s="103" t="str">
        <f>IF(AND(T214=4,V214=4),IF(AND(AQ214=4,AS214=4),"RiRr","Ri"),IF(AND(AQ214=4,AS214=4),"Rr",""))</f>
        <v/>
      </c>
      <c r="BA215" s="103" t="str">
        <f>IF(AND(T214=5,V214=4),IF(AND(AQ214=5,AS214=4),"RiRr","Ri"),IF(AND(AQ214=5,AS214=4),"Rr",""))</f>
        <v/>
      </c>
      <c r="BB215" s="105"/>
    </row>
    <row r="216" spans="1:54" x14ac:dyDescent="0.2">
      <c r="A216" s="287"/>
      <c r="B216" s="290"/>
      <c r="C216" s="298"/>
      <c r="D216" s="301"/>
      <c r="E216" s="301"/>
      <c r="F216" s="301"/>
      <c r="G216" s="301"/>
      <c r="H216" s="350"/>
      <c r="I216" s="304"/>
      <c r="J216" s="307"/>
      <c r="K216" s="307"/>
      <c r="L216" s="353"/>
      <c r="M216" s="263"/>
      <c r="N216" s="263"/>
      <c r="O216" s="293"/>
      <c r="P216" s="310"/>
      <c r="Q216" s="266"/>
      <c r="R216" s="260"/>
      <c r="S216" s="251"/>
      <c r="T216" s="254"/>
      <c r="U216" s="248"/>
      <c r="V216" s="254"/>
      <c r="W216" s="254"/>
      <c r="X216" s="254"/>
      <c r="Y216" s="276"/>
      <c r="Z216" s="91"/>
      <c r="AA216" s="92"/>
      <c r="AB216" s="92"/>
      <c r="AC216" s="92"/>
      <c r="AD216" s="93"/>
      <c r="AE216" s="94">
        <f t="shared" si="31"/>
        <v>0</v>
      </c>
      <c r="AF216" s="93"/>
      <c r="AG216" s="93"/>
      <c r="AH216" s="93"/>
      <c r="AI216" s="93"/>
      <c r="AJ216" s="93"/>
      <c r="AK216" s="93"/>
      <c r="AL216" s="95">
        <f>IFERROR(VLOOKUP(AF216,Criterios!$M$3:$N$6,2,FALSE),0) + IFERROR(VLOOKUP(AG216,Criterios!$O$3:$P$6,2,FALSE),0) + IFERROR(VLOOKUP(AH216,Criterios!$Q$3:$R$7,2,FALSE),0) + IFERROR(VLOOKUP(AI216,Criterios!$S$3:$T$6,2,FALSE),0) + IFERROR(VLOOKUP(AJ216,Criterios!$U$3:$V$5,2,FALSE),0) + IFERROR(VLOOKUP(AK216,Criterios!$W$3:$X$8,2,FALSE),0)</f>
        <v>0</v>
      </c>
      <c r="AM216" s="96" t="str">
        <f>IF(AND(AL216&gt;=Criterios!$AB$8,AL216&lt;Criterios!$AA$8),"Pobre",IF(AND(AL216&gt;=Criterios!$AB$7,AL216&lt;Criterios!$AA$7),"Insatisfactorio",IF(AND(AL216&gt;=Criterios!$AB$6,AL216&lt;Criterios!$AA$6),"Regular",IF(AND(AL216&gt;=Criterios!$AB$5,AL216&lt;Criterios!$AA$5),"Bueno",IF(AND(AL216&gt;=Criterios!$AB$4,AL216&lt;=Criterios!$AA$4),"Excelente",MID(Criterios!$Y$3,1,1))))))</f>
        <v/>
      </c>
      <c r="AN216" s="278"/>
      <c r="AO216" s="280"/>
      <c r="AP216" s="282"/>
      <c r="AQ216" s="273"/>
      <c r="AR216" s="273"/>
      <c r="AS216" s="273"/>
      <c r="AT216" s="273"/>
      <c r="AU216" s="284"/>
      <c r="AV216" s="88" t="s">
        <v>125</v>
      </c>
      <c r="AW216" s="106" t="str">
        <f>IF(AND(T214=1,V214=3),IF(AND(AQ214=1,AS214=3),"RiRr","Ri"),IF(AND(AQ214=1,AS214=3),"Rr",""))</f>
        <v/>
      </c>
      <c r="AX216" s="101" t="str">
        <f>IF(AND(T214=2,V214=3),IF(AND(AQ214=2,AS214=3),"RiRr","Ri"),IF(AND(AQ214=2,AS214=3),"Rr",""))</f>
        <v/>
      </c>
      <c r="AY216" s="102" t="str">
        <f>IF(AND(T214=3,V214=3),IF(AND(AQ214=3,AS214=3),"RiRr","Ri"),IF(AND(AQ214=3,AS214=3),"Rr",""))</f>
        <v/>
      </c>
      <c r="AZ216" s="103" t="str">
        <f>IF(AND(T214=4,V214=3),IF(AND(AQ214=4,AS214=3),"RiRr","Ri"),IF(AND(AQ214=4,AS214=3),"Rr",""))</f>
        <v/>
      </c>
      <c r="BA216" s="103" t="str">
        <f>IF(AND(T214=5,V214=3),IF(AND(AQ214=5,AS214=3),"RiRr","Ri"),IF(AND(AQ214=5,AS214=3),"Rr",""))</f>
        <v/>
      </c>
      <c r="BB216" s="105"/>
    </row>
    <row r="217" spans="1:54" x14ac:dyDescent="0.2">
      <c r="A217" s="287"/>
      <c r="B217" s="290"/>
      <c r="C217" s="298"/>
      <c r="D217" s="301"/>
      <c r="E217" s="301"/>
      <c r="F217" s="301"/>
      <c r="G217" s="301"/>
      <c r="H217" s="350"/>
      <c r="I217" s="304"/>
      <c r="J217" s="307"/>
      <c r="K217" s="307"/>
      <c r="L217" s="353"/>
      <c r="M217" s="263"/>
      <c r="N217" s="263"/>
      <c r="O217" s="293"/>
      <c r="P217" s="310"/>
      <c r="Q217" s="266"/>
      <c r="R217" s="260"/>
      <c r="S217" s="251"/>
      <c r="T217" s="254"/>
      <c r="U217" s="248"/>
      <c r="V217" s="254"/>
      <c r="W217" s="254"/>
      <c r="X217" s="254"/>
      <c r="Y217" s="276"/>
      <c r="Z217" s="91"/>
      <c r="AA217" s="92"/>
      <c r="AB217" s="92"/>
      <c r="AC217" s="92"/>
      <c r="AD217" s="93"/>
      <c r="AE217" s="94">
        <f t="shared" si="31"/>
        <v>0</v>
      </c>
      <c r="AF217" s="93"/>
      <c r="AG217" s="93"/>
      <c r="AH217" s="93"/>
      <c r="AI217" s="93"/>
      <c r="AJ217" s="93"/>
      <c r="AK217" s="93"/>
      <c r="AL217" s="94">
        <f>IFERROR(VLOOKUP(AF217,Criterios!$M$3:$N$6,2,FALSE),0) + IFERROR(VLOOKUP(AG217,Criterios!$O$3:$P$6,2,FALSE),0) + IFERROR(VLOOKUP(AH217,Criterios!$Q$3:$R$7,2,FALSE),0) + IFERROR(VLOOKUP(AI217,Criterios!$S$3:$T$6,2,FALSE),0) + IFERROR(VLOOKUP(AJ217,Criterios!$U$3:$V$5,2,FALSE),0) + IFERROR(VLOOKUP(AK217,Criterios!$W$3:$X$8,2,FALSE),0)</f>
        <v>0</v>
      </c>
      <c r="AM217" s="96" t="str">
        <f>IF(AND(AL217&gt;=Criterios!$AB$8,AL217&lt;Criterios!$AA$8),"Pobre",IF(AND(AL217&gt;=Criterios!$AB$7,AL217&lt;Criterios!$AA$7),"Insatisfactorio",IF(AND(AL217&gt;=Criterios!$AB$6,AL217&lt;Criterios!$AA$6),"Regular",IF(AND(AL217&gt;=Criterios!$AB$5,AL217&lt;Criterios!$AA$5),"Bueno",IF(AND(AL217&gt;=Criterios!$AB$4,AL217&lt;=Criterios!$AA$4),"Excelente",MID(Criterios!$Y$3,1,1))))))</f>
        <v/>
      </c>
      <c r="AN217" s="278"/>
      <c r="AO217" s="280"/>
      <c r="AP217" s="282"/>
      <c r="AQ217" s="273"/>
      <c r="AR217" s="273"/>
      <c r="AS217" s="273"/>
      <c r="AT217" s="273"/>
      <c r="AU217" s="284"/>
      <c r="AV217" s="88" t="s">
        <v>170</v>
      </c>
      <c r="AW217" s="106" t="str">
        <f>IF(AND(T214=1,V214=2),IF(AND(AQ214=1,AS214=2),"RiRr","Ri"),IF(AND(AQ214=1,AS214=2),"Rr",""))</f>
        <v/>
      </c>
      <c r="AX217" s="106" t="str">
        <f>IF(AND(T214=2,V214=2),IF(AND(AQ214=2,AS214=2),"RiRr","Ri"),IF(AND(AQ214=2,AS214=2),"Rr",""))</f>
        <v/>
      </c>
      <c r="AY217" s="101" t="str">
        <f>IF(AND(T214=3,V214=2),IF(AND(AQ214=3,AS214=2),"RiRr","Ri"),IF(AND(AQ214=3,AS214=2),"Rr",""))</f>
        <v>RiRr</v>
      </c>
      <c r="AZ217" s="102" t="str">
        <f>IF(AND(T214=4,V214=2),IF(AND(AQ214=4,AS214=2),"RiRr","Ri"),IF(AND(AQ214=4,AS214=2),"Rr",""))</f>
        <v/>
      </c>
      <c r="BA217" s="103" t="str">
        <f>IF(AND(T214=5,V214=2),IF(AND(AQ214=5,AS214=2),"RiRr","Ri"),IF(AND(AQ214=5,AS214=2),"Rr",""))</f>
        <v/>
      </c>
      <c r="BB217" s="105"/>
    </row>
    <row r="218" spans="1:54" x14ac:dyDescent="0.2">
      <c r="A218" s="287"/>
      <c r="B218" s="290"/>
      <c r="C218" s="298"/>
      <c r="D218" s="301"/>
      <c r="E218" s="301"/>
      <c r="F218" s="301"/>
      <c r="G218" s="301"/>
      <c r="H218" s="350"/>
      <c r="I218" s="304"/>
      <c r="J218" s="307"/>
      <c r="K218" s="307"/>
      <c r="L218" s="353"/>
      <c r="M218" s="263"/>
      <c r="N218" s="263"/>
      <c r="O218" s="293"/>
      <c r="P218" s="310"/>
      <c r="Q218" s="266"/>
      <c r="R218" s="260"/>
      <c r="S218" s="251"/>
      <c r="T218" s="254"/>
      <c r="U218" s="248"/>
      <c r="V218" s="254"/>
      <c r="W218" s="254"/>
      <c r="X218" s="254"/>
      <c r="Y218" s="276"/>
      <c r="Z218" s="91"/>
      <c r="AA218" s="92"/>
      <c r="AB218" s="92"/>
      <c r="AC218" s="92"/>
      <c r="AD218" s="93"/>
      <c r="AE218" s="94">
        <f t="shared" si="31"/>
        <v>0</v>
      </c>
      <c r="AF218" s="93"/>
      <c r="AG218" s="93"/>
      <c r="AH218" s="93"/>
      <c r="AI218" s="93"/>
      <c r="AJ218" s="93"/>
      <c r="AK218" s="93"/>
      <c r="AL218" s="94">
        <f>IFERROR(VLOOKUP(AF218,Criterios!$M$3:$N$6,2,FALSE),0) + IFERROR(VLOOKUP(AG218,Criterios!$O$3:$P$6,2,FALSE),0) + IFERROR(VLOOKUP(AH218,Criterios!$Q$3:$R$7,2,FALSE),0) + IFERROR(VLOOKUP(AI218,Criterios!$S$3:$T$6,2,FALSE),0) + IFERROR(VLOOKUP(AJ218,Criterios!$U$3:$V$5,2,FALSE),0) + IFERROR(VLOOKUP(AK218,Criterios!$W$3:$X$8,2,FALSE),0)</f>
        <v>0</v>
      </c>
      <c r="AM218" s="96" t="str">
        <f>IF(AND(AL218&gt;=Criterios!$AB$8,AL218&lt;Criterios!$AA$8),"Pobre",IF(AND(AL218&gt;=Criterios!$AB$7,AL218&lt;Criterios!$AA$7),"Insatisfactorio",IF(AND(AL218&gt;=Criterios!$AB$6,AL218&lt;Criterios!$AA$6),"Regular",IF(AND(AL218&gt;=Criterios!$AB$5,AL218&lt;Criterios!$AA$5),"Bueno",IF(AND(AL218&gt;=Criterios!$AB$4,AL218&lt;=Criterios!$AA$4),"Excelente",MID(Criterios!$Y$3,1,1))))))</f>
        <v/>
      </c>
      <c r="AN218" s="278"/>
      <c r="AO218" s="280"/>
      <c r="AP218" s="282"/>
      <c r="AQ218" s="273"/>
      <c r="AR218" s="273"/>
      <c r="AS218" s="273"/>
      <c r="AT218" s="273"/>
      <c r="AU218" s="284"/>
      <c r="AV218" s="88" t="s">
        <v>752</v>
      </c>
      <c r="AW218" s="106" t="str">
        <f>IF(AND(T214=1,V214=1),IF(AND(AQ214=1,AS214=1),"RiRr","Ri"),IF(AND(AQ214=1,AS214=1),"Rr",""))</f>
        <v/>
      </c>
      <c r="AX218" s="106" t="str">
        <f>IF(AND(T214=2,V214=1),IF(AND(AQ214=2,AS214=1),"RiRr","Ri"),IF(AND(AQ214=2,AS214=1),"Rr",""))</f>
        <v/>
      </c>
      <c r="AY218" s="101" t="str">
        <f>IF(AND(T214=3,V214=1),IF(AND(AQ214=3,AS214=1),"RiRr","Ri"),IF(AND(AQ214=3,AS214=1),"Rr",""))</f>
        <v/>
      </c>
      <c r="AZ218" s="102" t="str">
        <f>IF(AND(T214=4,V214=1),IF(AND(AQ214=4,AS214=1),"RiRr","Ri"),IF(AND(AQ214=4,AS214=1),"Rr",""))</f>
        <v/>
      </c>
      <c r="BA218" s="102" t="str">
        <f>IF(AND(T214=5,V214=1),IF(AND(AQ214=5,AS214=1),"RiRr","Ri"),IF(AND(AQ214=5,AS214=1),"Rr",""))</f>
        <v/>
      </c>
      <c r="BB218" s="105"/>
    </row>
    <row r="219" spans="1:54" ht="15.75" customHeight="1" thickBot="1" x14ac:dyDescent="0.25">
      <c r="A219" s="288"/>
      <c r="B219" s="291"/>
      <c r="C219" s="299"/>
      <c r="D219" s="302"/>
      <c r="E219" s="302"/>
      <c r="F219" s="302"/>
      <c r="G219" s="302"/>
      <c r="H219" s="351"/>
      <c r="I219" s="305"/>
      <c r="J219" s="308"/>
      <c r="K219" s="308"/>
      <c r="L219" s="354"/>
      <c r="M219" s="264"/>
      <c r="N219" s="264"/>
      <c r="O219" s="294"/>
      <c r="P219" s="311"/>
      <c r="Q219" s="267"/>
      <c r="R219" s="261"/>
      <c r="S219" s="252"/>
      <c r="T219" s="255"/>
      <c r="U219" s="249"/>
      <c r="V219" s="255"/>
      <c r="W219" s="255"/>
      <c r="X219" s="255"/>
      <c r="Y219" s="277"/>
      <c r="Z219" s="108"/>
      <c r="AA219" s="109"/>
      <c r="AB219" s="109"/>
      <c r="AC219" s="109"/>
      <c r="AD219" s="110"/>
      <c r="AE219" s="111">
        <f t="shared" si="31"/>
        <v>0</v>
      </c>
      <c r="AF219" s="110"/>
      <c r="AG219" s="110"/>
      <c r="AH219" s="110"/>
      <c r="AI219" s="110"/>
      <c r="AJ219" s="110"/>
      <c r="AK219" s="110"/>
      <c r="AL219" s="111">
        <f>IFERROR(VLOOKUP(AF219,Criterios!$M$3:$N$6,2,FALSE),0) + IFERROR(VLOOKUP(AG219,Criterios!$O$3:$P$6,2,FALSE),0) + IFERROR(VLOOKUP(AH219,Criterios!$Q$3:$R$7,2,FALSE),0) + IFERROR(VLOOKUP(AI219,Criterios!$S$3:$T$6,2,FALSE),0) + IFERROR(VLOOKUP(AJ219,Criterios!$U$3:$V$5,2,FALSE),0) + IFERROR(VLOOKUP(AK219,Criterios!$W$3:$X$8,2,FALSE),0)</f>
        <v>0</v>
      </c>
      <c r="AM219" s="112" t="str">
        <f>IF(AND(AL219&gt;=Criterios!$AB$8,AL219&lt;Criterios!$AA$8),"Pobre",IF(AND(AL219&gt;=Criterios!$AB$7,AL219&lt;Criterios!$AA$7),"Insatisfactorio",IF(AND(AL219&gt;=Criterios!$AB$6,AL219&lt;Criterios!$AA$6),"Regular",IF(AND(AL219&gt;=Criterios!$AB$5,AL219&lt;Criterios!$AA$5),"Bueno",IF(AND(AL219&gt;=Criterios!$AB$4,AL219&lt;=Criterios!$AA$4),"Excelente",MID(Criterios!$Y$3,1,1))))))</f>
        <v/>
      </c>
      <c r="AN219" s="279"/>
      <c r="AO219" s="281"/>
      <c r="AP219" s="283"/>
      <c r="AQ219" s="274"/>
      <c r="AR219" s="274"/>
      <c r="AS219" s="274"/>
      <c r="AT219" s="274"/>
      <c r="AU219" s="285"/>
      <c r="AW219" s="88" t="s">
        <v>123</v>
      </c>
      <c r="AX219" s="88" t="s">
        <v>124</v>
      </c>
      <c r="AY219" s="88" t="s">
        <v>125</v>
      </c>
      <c r="AZ219" s="88" t="s">
        <v>126</v>
      </c>
      <c r="BA219" s="88" t="s">
        <v>127</v>
      </c>
      <c r="BB219" s="113"/>
    </row>
    <row r="220" spans="1:54" ht="16.5" customHeight="1" thickTop="1" x14ac:dyDescent="0.2">
      <c r="A220" s="286" t="s">
        <v>757</v>
      </c>
      <c r="B220" s="289"/>
      <c r="C220" s="297" t="s">
        <v>597</v>
      </c>
      <c r="D220" s="300" t="s">
        <v>82</v>
      </c>
      <c r="E220" s="300" t="s">
        <v>178</v>
      </c>
      <c r="F220" s="300" t="s">
        <v>192</v>
      </c>
      <c r="G220" s="300" t="s">
        <v>211</v>
      </c>
      <c r="H220" s="349" t="s">
        <v>610</v>
      </c>
      <c r="I220" s="303" t="s">
        <v>609</v>
      </c>
      <c r="J220" s="306" t="s">
        <v>609</v>
      </c>
      <c r="K220" s="306" t="s">
        <v>609</v>
      </c>
      <c r="L220" s="352" t="s">
        <v>74</v>
      </c>
      <c r="M220" s="262"/>
      <c r="N220" s="262"/>
      <c r="O220" s="292" t="s">
        <v>345</v>
      </c>
      <c r="P220" s="309" t="s">
        <v>735</v>
      </c>
      <c r="Q220" s="295"/>
      <c r="R220" s="259"/>
      <c r="S220" s="250" t="s">
        <v>48</v>
      </c>
      <c r="T220" s="253">
        <f>(IFERROR(VLOOKUP(S220,Criterios!$E$3:$F$8,2,FALSE),0))</f>
        <v>3</v>
      </c>
      <c r="U220" s="247" t="s">
        <v>753</v>
      </c>
      <c r="V220" s="253">
        <f>(IFERROR(VLOOKUP(U220,Criterios!$H$3:$I$8,2,FALSE),0))</f>
        <v>2</v>
      </c>
      <c r="W220" s="253">
        <f>(IFERROR(VLOOKUP(S220,Criterios!$E$3:$F$8,2,FALSE),0)) * (IFERROR(VLOOKUP(U220,Criterios!$H$3:$I$8,2,FALSE),0))</f>
        <v>6</v>
      </c>
      <c r="X220" s="253" t="str">
        <f>IFERROR(INDEX(Colorimetría!$D$4:$H$8,MATCH(V220,Colorimetría!$C$4:$C$8,0),MATCH(T220,Colorimetría!$D$3:$H$3,0)),0)</f>
        <v>Moderado</v>
      </c>
      <c r="Y220" s="296"/>
      <c r="Z220" s="91"/>
      <c r="AA220" s="92"/>
      <c r="AB220" s="92"/>
      <c r="AC220" s="92"/>
      <c r="AD220" s="93"/>
      <c r="AE220" s="94">
        <f>IF(OR(AD220="Preventivo",AD220="Preventivo - Detectivo"),"Probabilidad",IF(OR(AD220="Detectivo - Correctivo",AD220="Correctivo"),"Impacto",0))</f>
        <v>0</v>
      </c>
      <c r="AF220" s="93"/>
      <c r="AG220" s="93"/>
      <c r="AH220" s="93"/>
      <c r="AI220" s="93"/>
      <c r="AJ220" s="93"/>
      <c r="AK220" s="93"/>
      <c r="AL220" s="95">
        <f>IFERROR(VLOOKUP(AF220,Criterios!$M$3:$N$6,2,FALSE),0) + IFERROR(VLOOKUP(AG220,Criterios!$O$3:$P$6,2,FALSE),0) + IFERROR(VLOOKUP(AH220,Criterios!$Q$3:$R$7,2,FALSE),0) + IFERROR(VLOOKUP(AI220,Criterios!$S$3:$T$6,2,FALSE),0) + IFERROR(VLOOKUP(AJ220,Criterios!$U$3:$V$5,2,FALSE),0) + IFERROR(VLOOKUP(AK220,Criterios!$W$3:$X$8,2,FALSE),0)</f>
        <v>0</v>
      </c>
      <c r="AM220" s="96" t="str">
        <f>IF(AND(AL220&gt;=Criterios!$AB$8,AL220&lt;Criterios!$AA$8),"Pobre",IF(AND(AL220&gt;=Criterios!$AB$7,AL220&lt;Criterios!$AA$7),"Insatisfactorio",IF(AND(AL220&gt;=Criterios!$AB$6,AL220&lt;Criterios!$AA$6),"Regular",IF(AND(AL220&gt;=Criterios!$AB$5,AL220&lt;Criterios!$AA$5),"Bueno",IF(AND(AL220&gt;=Criterios!$AB$4,AL220&lt;=Criterios!$AA$4),"Excelente",MID(Criterios!$Y$3,1,1))))))</f>
        <v/>
      </c>
      <c r="AN220" s="278">
        <f>(IFERROR(AVERAGEIFS(AL220:AL225,AE220:AE225,"Impacto"),0))/100</f>
        <v>0</v>
      </c>
      <c r="AO220" s="280">
        <f>(IFERROR(AVERAGEIFS(AL220:AL225,AE220:AE225,"Probabilidad"),0))/100</f>
        <v>0</v>
      </c>
      <c r="AP220" s="282" t="str">
        <f>IF(AN220=0,MID(S220,1,15),IF(T220 - AN220*T220&lt;1,VLOOKUP(1,Criterios!$D$4:$E$8,2,FALSE),IF(ROUND(T220 -( T220*AN220),0)=0,VLOOKUP(1,Criterios!$D$4:$E$8,2,FALSE),VLOOKUP(ROUND(T220 -( T220*AN220),0),Criterios!$D$4:$E$8,2,FALSE))))</f>
        <v>Moderado</v>
      </c>
      <c r="AQ220" s="273">
        <f>(IFERROR(VLOOKUP(AP220,Criterios!$E$3:$F$8,2,FALSE),0))</f>
        <v>3</v>
      </c>
      <c r="AR220" s="273" t="str">
        <f>IF(AO220=0,MID(U220,1,15),IF(V220 - AO220*V220&lt;1,VLOOKUP(1,Criterios!$G$4:$H$8,2,FALSE),IF(ROUND(V220 -(V220*AO220),0)=0,VLOOKUP(1,Criterios!$G$4:$H$8,2,FALSE),VLOOKUP(ROUND(V220 -( V220*AO220),0),Criterios!$G$4:$H$8,2,FALSE))))</f>
        <v>ImModerado</v>
      </c>
      <c r="AS220" s="273">
        <f>(IFERROR(VLOOKUP(AR220,Criterios!$H$3:$I$8,2,FALSE),0))</f>
        <v>2</v>
      </c>
      <c r="AT220" s="273">
        <f>(IFERROR(VLOOKUP(AP220,Criterios!$E$3:$F$8,2,FALSE),0)) * (IFERROR(VLOOKUP(AR220,Criterios!$H$3:$I$8,2,FALSE),0))</f>
        <v>6</v>
      </c>
      <c r="AU220" s="284" t="str">
        <f>IFERROR(INDEX(Colorimetría!$D$4:$H$8,MATCH(AS220,Colorimetría!$C$4:$C$8,0),MATCH(AQ220,Colorimetría!$D$3:$H$3,0)),0)</f>
        <v>Moderado</v>
      </c>
      <c r="AV220" s="88" t="s">
        <v>169</v>
      </c>
      <c r="AW220" s="97" t="str">
        <f>IF(AND(T220=1,V220=5),IF(AND(AQ220=1,AS220=5),"RiRr","Ri"),IF(AND(AQ220=1,AS220=5),"Rr",""))</f>
        <v/>
      </c>
      <c r="AX220" s="97" t="str">
        <f>IF(AND(T220=2,V220=5),IF(AND(AQ220=2,AS220=5),"RiRr","Ri"),IF(AND(AQ220=2,AS220=5),"Rr",""))</f>
        <v/>
      </c>
      <c r="AY220" s="98" t="str">
        <f>IF(AND(T220=3,V220=5),IF(AND(AQ220=3,AS220=5),"RiRr","Ri"),IF(AND(AQ220=3,AS220=5),"Rr",""))</f>
        <v/>
      </c>
      <c r="AZ220" s="98" t="str">
        <f>IF(AND(T220=4,V220=5),IF(AND(AQ220=4,AS220=5),"RiRr","Ri"),IF(AND(AQ220=4,AS220=5),"Rr",""))</f>
        <v/>
      </c>
      <c r="BA220" s="98" t="str">
        <f>IF(AND(T220=5,V220=5),IF(AND(AQ220=5,AS220=5),"RiRr","Ri"),IF(AND(AQ220=5,AS220=5),"Rr",""))</f>
        <v/>
      </c>
      <c r="BB220" s="100"/>
    </row>
    <row r="221" spans="1:54" x14ac:dyDescent="0.2">
      <c r="A221" s="287"/>
      <c r="B221" s="290"/>
      <c r="C221" s="298"/>
      <c r="D221" s="301"/>
      <c r="E221" s="301"/>
      <c r="F221" s="301"/>
      <c r="G221" s="301"/>
      <c r="H221" s="350"/>
      <c r="I221" s="304"/>
      <c r="J221" s="307"/>
      <c r="K221" s="307"/>
      <c r="L221" s="353"/>
      <c r="M221" s="263"/>
      <c r="N221" s="263"/>
      <c r="O221" s="293"/>
      <c r="P221" s="310"/>
      <c r="Q221" s="266"/>
      <c r="R221" s="260"/>
      <c r="S221" s="251"/>
      <c r="T221" s="254"/>
      <c r="U221" s="248"/>
      <c r="V221" s="254"/>
      <c r="W221" s="254"/>
      <c r="X221" s="254"/>
      <c r="Y221" s="276"/>
      <c r="Z221" s="91"/>
      <c r="AA221" s="92"/>
      <c r="AB221" s="92"/>
      <c r="AC221" s="92"/>
      <c r="AD221" s="93"/>
      <c r="AE221" s="94">
        <f t="shared" ref="AE221:AE225" si="32">IF(OR(AD221="Preventivo",AD221="Preventivo - Detectivo"),"Probabilidad",IF(OR(AD221="Detectivo - Correctivo",AD221="Correctivo"),"Impacto",0))</f>
        <v>0</v>
      </c>
      <c r="AF221" s="93"/>
      <c r="AG221" s="93"/>
      <c r="AH221" s="93"/>
      <c r="AI221" s="93"/>
      <c r="AJ221" s="93"/>
      <c r="AK221" s="93"/>
      <c r="AL221" s="95">
        <f>IFERROR(VLOOKUP(AF221,Criterios!$M$3:$N$6,2,FALSE),0) + IFERROR(VLOOKUP(AG221,Criterios!$O$3:$P$6,2,FALSE),0) + IFERROR(VLOOKUP(AH221,Criterios!$Q$3:$R$7,2,FALSE),0) + IFERROR(VLOOKUP(AI221,Criterios!$S$3:$T$6,2,FALSE),0) + IFERROR(VLOOKUP(AJ221,Criterios!$U$3:$V$5,2,FALSE),0) + IFERROR(VLOOKUP(AK221,Criterios!$W$3:$X$8,2,FALSE),0)</f>
        <v>0</v>
      </c>
      <c r="AM221" s="96" t="str">
        <f>IF(AND(AL221&gt;=Criterios!$AB$8,AL221&lt;Criterios!$AA$8),"Pobre",IF(AND(AL221&gt;=Criterios!$AB$7,AL221&lt;Criterios!$AA$7),"Insatisfactorio",IF(AND(AL221&gt;=Criterios!$AB$6,AL221&lt;Criterios!$AA$6),"Regular",IF(AND(AL221&gt;=Criterios!$AB$5,AL221&lt;Criterios!$AA$5),"Bueno",IF(AND(AL221&gt;=Criterios!$AB$4,AL221&lt;=Criterios!$AA$4),"Excelente",MID(Criterios!$Y$3,1,1))))))</f>
        <v/>
      </c>
      <c r="AN221" s="278"/>
      <c r="AO221" s="280"/>
      <c r="AP221" s="282"/>
      <c r="AQ221" s="273"/>
      <c r="AR221" s="273"/>
      <c r="AS221" s="273"/>
      <c r="AT221" s="273"/>
      <c r="AU221" s="284"/>
      <c r="AV221" s="88" t="s">
        <v>122</v>
      </c>
      <c r="AW221" s="101" t="str">
        <f>IF(AND(T220=1,V220=4),IF(AND(AQ220=1,AS220=4),"RiRr","Ri"),IF(AND(AQ220=1,AS220=4),"Rr",""))</f>
        <v/>
      </c>
      <c r="AX221" s="102" t="str">
        <f>IF(AND(T220=2,V220=4),IF(AND(AQ220=2,AS220=4),"RiRr","Ri"),IF(AND(AQ220=2,AS220=4),"Rr",""))</f>
        <v/>
      </c>
      <c r="AY221" s="102" t="str">
        <f>IF(AND(T220=3,V220=4),IF(AND(AQ220=3,AS220=4),"RiRr","Ri"),IF(AND(AQ220=3,AS220=4),"Rr",""))</f>
        <v/>
      </c>
      <c r="AZ221" s="103" t="str">
        <f>IF(AND(T220=4,V220=4),IF(AND(AQ220=4,AS220=4),"RiRr","Ri"),IF(AND(AQ220=4,AS220=4),"Rr",""))</f>
        <v/>
      </c>
      <c r="BA221" s="103" t="str">
        <f>IF(AND(T220=5,V220=4),IF(AND(AQ220=5,AS220=4),"RiRr","Ri"),IF(AND(AQ220=5,AS220=4),"Rr",""))</f>
        <v/>
      </c>
      <c r="BB221" s="105"/>
    </row>
    <row r="222" spans="1:54" x14ac:dyDescent="0.2">
      <c r="A222" s="287"/>
      <c r="B222" s="290"/>
      <c r="C222" s="298"/>
      <c r="D222" s="301"/>
      <c r="E222" s="301"/>
      <c r="F222" s="301"/>
      <c r="G222" s="301"/>
      <c r="H222" s="350"/>
      <c r="I222" s="304"/>
      <c r="J222" s="307"/>
      <c r="K222" s="307"/>
      <c r="L222" s="353"/>
      <c r="M222" s="263"/>
      <c r="N222" s="263"/>
      <c r="O222" s="293"/>
      <c r="P222" s="310"/>
      <c r="Q222" s="266"/>
      <c r="R222" s="260"/>
      <c r="S222" s="251"/>
      <c r="T222" s="254"/>
      <c r="U222" s="248"/>
      <c r="V222" s="254"/>
      <c r="W222" s="254"/>
      <c r="X222" s="254"/>
      <c r="Y222" s="276"/>
      <c r="Z222" s="91"/>
      <c r="AA222" s="92"/>
      <c r="AB222" s="92"/>
      <c r="AC222" s="92"/>
      <c r="AD222" s="93"/>
      <c r="AE222" s="94">
        <f t="shared" si="32"/>
        <v>0</v>
      </c>
      <c r="AF222" s="93"/>
      <c r="AG222" s="93"/>
      <c r="AH222" s="93"/>
      <c r="AI222" s="93"/>
      <c r="AJ222" s="93"/>
      <c r="AK222" s="93"/>
      <c r="AL222" s="95">
        <f>IFERROR(VLOOKUP(AF222,Criterios!$M$3:$N$6,2,FALSE),0) + IFERROR(VLOOKUP(AG222,Criterios!$O$3:$P$6,2,FALSE),0) + IFERROR(VLOOKUP(AH222,Criterios!$Q$3:$R$7,2,FALSE),0) + IFERROR(VLOOKUP(AI222,Criterios!$S$3:$T$6,2,FALSE),0) + IFERROR(VLOOKUP(AJ222,Criterios!$U$3:$V$5,2,FALSE),0) + IFERROR(VLOOKUP(AK222,Criterios!$W$3:$X$8,2,FALSE),0)</f>
        <v>0</v>
      </c>
      <c r="AM222" s="96" t="str">
        <f>IF(AND(AL222&gt;=Criterios!$AB$8,AL222&lt;Criterios!$AA$8),"Pobre",IF(AND(AL222&gt;=Criterios!$AB$7,AL222&lt;Criterios!$AA$7),"Insatisfactorio",IF(AND(AL222&gt;=Criterios!$AB$6,AL222&lt;Criterios!$AA$6),"Regular",IF(AND(AL222&gt;=Criterios!$AB$5,AL222&lt;Criterios!$AA$5),"Bueno",IF(AND(AL222&gt;=Criterios!$AB$4,AL222&lt;=Criterios!$AA$4),"Excelente",MID(Criterios!$Y$3,1,1))))))</f>
        <v/>
      </c>
      <c r="AN222" s="278"/>
      <c r="AO222" s="280"/>
      <c r="AP222" s="282"/>
      <c r="AQ222" s="273"/>
      <c r="AR222" s="273"/>
      <c r="AS222" s="273"/>
      <c r="AT222" s="273"/>
      <c r="AU222" s="284"/>
      <c r="AV222" s="88" t="s">
        <v>125</v>
      </c>
      <c r="AW222" s="106" t="str">
        <f>IF(AND(T220=1,V220=3),IF(AND(AQ220=1,AS220=3),"RiRr","Ri"),IF(AND(AQ220=1,AS220=3),"Rr",""))</f>
        <v/>
      </c>
      <c r="AX222" s="101" t="str">
        <f>IF(AND(T220=2,V220=3),IF(AND(AQ220=2,AS220=3),"RiRr","Ri"),IF(AND(AQ220=2,AS220=3),"Rr",""))</f>
        <v/>
      </c>
      <c r="AY222" s="102" t="str">
        <f>IF(AND(T220=3,V220=3),IF(AND(AQ220=3,AS220=3),"RiRr","Ri"),IF(AND(AQ220=3,AS220=3),"Rr",""))</f>
        <v/>
      </c>
      <c r="AZ222" s="103" t="str">
        <f>IF(AND(T220=4,V220=3),IF(AND(AQ220=4,AS220=3),"RiRr","Ri"),IF(AND(AQ220=4,AS220=3),"Rr",""))</f>
        <v/>
      </c>
      <c r="BA222" s="103" t="str">
        <f>IF(AND(T220=5,V220=3),IF(AND(AQ220=5,AS220=3),"RiRr","Ri"),IF(AND(AQ220=5,AS220=3),"Rr",""))</f>
        <v/>
      </c>
      <c r="BB222" s="105"/>
    </row>
    <row r="223" spans="1:54" x14ac:dyDescent="0.2">
      <c r="A223" s="287"/>
      <c r="B223" s="290"/>
      <c r="C223" s="298"/>
      <c r="D223" s="301"/>
      <c r="E223" s="301"/>
      <c r="F223" s="301"/>
      <c r="G223" s="301"/>
      <c r="H223" s="350"/>
      <c r="I223" s="304"/>
      <c r="J223" s="307"/>
      <c r="K223" s="307"/>
      <c r="L223" s="353"/>
      <c r="M223" s="263"/>
      <c r="N223" s="263"/>
      <c r="O223" s="293"/>
      <c r="P223" s="310"/>
      <c r="Q223" s="266"/>
      <c r="R223" s="260"/>
      <c r="S223" s="251"/>
      <c r="T223" s="254"/>
      <c r="U223" s="248"/>
      <c r="V223" s="254"/>
      <c r="W223" s="254"/>
      <c r="X223" s="254"/>
      <c r="Y223" s="276"/>
      <c r="Z223" s="91"/>
      <c r="AA223" s="92"/>
      <c r="AB223" s="92"/>
      <c r="AC223" s="92"/>
      <c r="AD223" s="93"/>
      <c r="AE223" s="94">
        <f t="shared" si="32"/>
        <v>0</v>
      </c>
      <c r="AF223" s="93"/>
      <c r="AG223" s="93"/>
      <c r="AH223" s="93"/>
      <c r="AI223" s="93"/>
      <c r="AJ223" s="93"/>
      <c r="AK223" s="93"/>
      <c r="AL223" s="94">
        <f>IFERROR(VLOOKUP(AF223,Criterios!$M$3:$N$6,2,FALSE),0) + IFERROR(VLOOKUP(AG223,Criterios!$O$3:$P$6,2,FALSE),0) + IFERROR(VLOOKUP(AH223,Criterios!$Q$3:$R$7,2,FALSE),0) + IFERROR(VLOOKUP(AI223,Criterios!$S$3:$T$6,2,FALSE),0) + IFERROR(VLOOKUP(AJ223,Criterios!$U$3:$V$5,2,FALSE),0) + IFERROR(VLOOKUP(AK223,Criterios!$W$3:$X$8,2,FALSE),0)</f>
        <v>0</v>
      </c>
      <c r="AM223" s="96" t="str">
        <f>IF(AND(AL223&gt;=Criterios!$AB$8,AL223&lt;Criterios!$AA$8),"Pobre",IF(AND(AL223&gt;=Criterios!$AB$7,AL223&lt;Criterios!$AA$7),"Insatisfactorio",IF(AND(AL223&gt;=Criterios!$AB$6,AL223&lt;Criterios!$AA$6),"Regular",IF(AND(AL223&gt;=Criterios!$AB$5,AL223&lt;Criterios!$AA$5),"Bueno",IF(AND(AL223&gt;=Criterios!$AB$4,AL223&lt;=Criterios!$AA$4),"Excelente",MID(Criterios!$Y$3,1,1))))))</f>
        <v/>
      </c>
      <c r="AN223" s="278"/>
      <c r="AO223" s="280"/>
      <c r="AP223" s="282"/>
      <c r="AQ223" s="273"/>
      <c r="AR223" s="273"/>
      <c r="AS223" s="273"/>
      <c r="AT223" s="273"/>
      <c r="AU223" s="284"/>
      <c r="AV223" s="88" t="s">
        <v>170</v>
      </c>
      <c r="AW223" s="106" t="str">
        <f>IF(AND(T220=1,V220=2),IF(AND(AQ220=1,AS220=2),"RiRr","Ri"),IF(AND(AQ220=1,AS220=2),"Rr",""))</f>
        <v/>
      </c>
      <c r="AX223" s="106" t="str">
        <f>IF(AND(T220=2,V220=2),IF(AND(AQ220=2,AS220=2),"RiRr","Ri"),IF(AND(AQ220=2,AS220=2),"Rr",""))</f>
        <v/>
      </c>
      <c r="AY223" s="101" t="str">
        <f>IF(AND(T220=3,V220=2),IF(AND(AQ220=3,AS220=2),"RiRr","Ri"),IF(AND(AQ220=3,AS220=2),"Rr",""))</f>
        <v>RiRr</v>
      </c>
      <c r="AZ223" s="102" t="str">
        <f>IF(AND(T220=4,V220=2),IF(AND(AQ220=4,AS220=2),"RiRr","Ri"),IF(AND(AQ220=4,AS220=2),"Rr",""))</f>
        <v/>
      </c>
      <c r="BA223" s="103" t="str">
        <f>IF(AND(T220=5,V220=2),IF(AND(AQ220=5,AS220=2),"RiRr","Ri"),IF(AND(AQ220=5,AS220=2),"Rr",""))</f>
        <v/>
      </c>
      <c r="BB223" s="105"/>
    </row>
    <row r="224" spans="1:54" x14ac:dyDescent="0.2">
      <c r="A224" s="287"/>
      <c r="B224" s="290"/>
      <c r="C224" s="298"/>
      <c r="D224" s="301"/>
      <c r="E224" s="301"/>
      <c r="F224" s="301"/>
      <c r="G224" s="301"/>
      <c r="H224" s="350"/>
      <c r="I224" s="304"/>
      <c r="J224" s="307"/>
      <c r="K224" s="307"/>
      <c r="L224" s="353"/>
      <c r="M224" s="263"/>
      <c r="N224" s="263"/>
      <c r="O224" s="293"/>
      <c r="P224" s="310"/>
      <c r="Q224" s="266"/>
      <c r="R224" s="260"/>
      <c r="S224" s="251"/>
      <c r="T224" s="254"/>
      <c r="U224" s="248"/>
      <c r="V224" s="254"/>
      <c r="W224" s="254"/>
      <c r="X224" s="254"/>
      <c r="Y224" s="276"/>
      <c r="Z224" s="91"/>
      <c r="AA224" s="92"/>
      <c r="AB224" s="92"/>
      <c r="AC224" s="92"/>
      <c r="AD224" s="93"/>
      <c r="AE224" s="94">
        <f t="shared" si="32"/>
        <v>0</v>
      </c>
      <c r="AF224" s="93"/>
      <c r="AG224" s="93"/>
      <c r="AH224" s="93"/>
      <c r="AI224" s="93"/>
      <c r="AJ224" s="93"/>
      <c r="AK224" s="93"/>
      <c r="AL224" s="94">
        <f>IFERROR(VLOOKUP(AF224,Criterios!$M$3:$N$6,2,FALSE),0) + IFERROR(VLOOKUP(AG224,Criterios!$O$3:$P$6,2,FALSE),0) + IFERROR(VLOOKUP(AH224,Criterios!$Q$3:$R$7,2,FALSE),0) + IFERROR(VLOOKUP(AI224,Criterios!$S$3:$T$6,2,FALSE),0) + IFERROR(VLOOKUP(AJ224,Criterios!$U$3:$V$5,2,FALSE),0) + IFERROR(VLOOKUP(AK224,Criterios!$W$3:$X$8,2,FALSE),0)</f>
        <v>0</v>
      </c>
      <c r="AM224" s="96" t="str">
        <f>IF(AND(AL224&gt;=Criterios!$AB$8,AL224&lt;Criterios!$AA$8),"Pobre",IF(AND(AL224&gt;=Criterios!$AB$7,AL224&lt;Criterios!$AA$7),"Insatisfactorio",IF(AND(AL224&gt;=Criterios!$AB$6,AL224&lt;Criterios!$AA$6),"Regular",IF(AND(AL224&gt;=Criterios!$AB$5,AL224&lt;Criterios!$AA$5),"Bueno",IF(AND(AL224&gt;=Criterios!$AB$4,AL224&lt;=Criterios!$AA$4),"Excelente",MID(Criterios!$Y$3,1,1))))))</f>
        <v/>
      </c>
      <c r="AN224" s="278"/>
      <c r="AO224" s="280"/>
      <c r="AP224" s="282"/>
      <c r="AQ224" s="273"/>
      <c r="AR224" s="273"/>
      <c r="AS224" s="273"/>
      <c r="AT224" s="273"/>
      <c r="AU224" s="284"/>
      <c r="AV224" s="88" t="s">
        <v>752</v>
      </c>
      <c r="AW224" s="106" t="str">
        <f>IF(AND(T220=1,V220=1),IF(AND(AQ220=1,AS220=1),"RiRr","Ri"),IF(AND(AQ220=1,AS220=1),"Rr",""))</f>
        <v/>
      </c>
      <c r="AX224" s="106" t="str">
        <f>IF(AND(T220=2,V220=1),IF(AND(AQ220=2,AS220=1),"RiRr","Ri"),IF(AND(AQ220=2,AS220=1),"Rr",""))</f>
        <v/>
      </c>
      <c r="AY224" s="101" t="str">
        <f>IF(AND(T220=3,V220=1),IF(AND(AQ220=3,AS220=1),"RiRr","Ri"),IF(AND(AQ220=3,AS220=1),"Rr",""))</f>
        <v/>
      </c>
      <c r="AZ224" s="102" t="str">
        <f>IF(AND(T220=4,V220=1),IF(AND(AQ220=4,AS220=1),"RiRr","Ri"),IF(AND(AQ220=4,AS220=1),"Rr",""))</f>
        <v/>
      </c>
      <c r="BA224" s="102" t="str">
        <f>IF(AND(T220=5,V220=1),IF(AND(AQ220=5,AS220=1),"RiRr","Ri"),IF(AND(AQ220=5,AS220=1),"Rr",""))</f>
        <v/>
      </c>
      <c r="BB224" s="105"/>
    </row>
    <row r="225" spans="1:54" ht="15.75" customHeight="1" thickBot="1" x14ac:dyDescent="0.25">
      <c r="A225" s="288"/>
      <c r="B225" s="291"/>
      <c r="C225" s="299"/>
      <c r="D225" s="302"/>
      <c r="E225" s="302"/>
      <c r="F225" s="302"/>
      <c r="G225" s="302"/>
      <c r="H225" s="351"/>
      <c r="I225" s="305"/>
      <c r="J225" s="308"/>
      <c r="K225" s="308"/>
      <c r="L225" s="354"/>
      <c r="M225" s="264"/>
      <c r="N225" s="264"/>
      <c r="O225" s="294"/>
      <c r="P225" s="311"/>
      <c r="Q225" s="267"/>
      <c r="R225" s="261"/>
      <c r="S225" s="252"/>
      <c r="T225" s="255"/>
      <c r="U225" s="249"/>
      <c r="V225" s="255"/>
      <c r="W225" s="255"/>
      <c r="X225" s="255"/>
      <c r="Y225" s="277"/>
      <c r="Z225" s="108"/>
      <c r="AA225" s="109"/>
      <c r="AB225" s="109"/>
      <c r="AC225" s="109"/>
      <c r="AD225" s="110"/>
      <c r="AE225" s="111">
        <f t="shared" si="32"/>
        <v>0</v>
      </c>
      <c r="AF225" s="110"/>
      <c r="AG225" s="110"/>
      <c r="AH225" s="110"/>
      <c r="AI225" s="110"/>
      <c r="AJ225" s="110"/>
      <c r="AK225" s="110"/>
      <c r="AL225" s="111">
        <f>IFERROR(VLOOKUP(AF225,Criterios!$M$3:$N$6,2,FALSE),0) + IFERROR(VLOOKUP(AG225,Criterios!$O$3:$P$6,2,FALSE),0) + IFERROR(VLOOKUP(AH225,Criterios!$Q$3:$R$7,2,FALSE),0) + IFERROR(VLOOKUP(AI225,Criterios!$S$3:$T$6,2,FALSE),0) + IFERROR(VLOOKUP(AJ225,Criterios!$U$3:$V$5,2,FALSE),0) + IFERROR(VLOOKUP(AK225,Criterios!$W$3:$X$8,2,FALSE),0)</f>
        <v>0</v>
      </c>
      <c r="AM225" s="112" t="str">
        <f>IF(AND(AL225&gt;=Criterios!$AB$8,AL225&lt;Criterios!$AA$8),"Pobre",IF(AND(AL225&gt;=Criterios!$AB$7,AL225&lt;Criterios!$AA$7),"Insatisfactorio",IF(AND(AL225&gt;=Criterios!$AB$6,AL225&lt;Criterios!$AA$6),"Regular",IF(AND(AL225&gt;=Criterios!$AB$5,AL225&lt;Criterios!$AA$5),"Bueno",IF(AND(AL225&gt;=Criterios!$AB$4,AL225&lt;=Criterios!$AA$4),"Excelente",MID(Criterios!$Y$3,1,1))))))</f>
        <v/>
      </c>
      <c r="AN225" s="279"/>
      <c r="AO225" s="281"/>
      <c r="AP225" s="283"/>
      <c r="AQ225" s="274"/>
      <c r="AR225" s="274"/>
      <c r="AS225" s="274"/>
      <c r="AT225" s="274"/>
      <c r="AU225" s="285"/>
      <c r="AW225" s="88" t="s">
        <v>123</v>
      </c>
      <c r="AX225" s="88" t="s">
        <v>124</v>
      </c>
      <c r="AY225" s="88" t="s">
        <v>125</v>
      </c>
      <c r="AZ225" s="88" t="s">
        <v>126</v>
      </c>
      <c r="BA225" s="88" t="s">
        <v>127</v>
      </c>
      <c r="BB225" s="113"/>
    </row>
    <row r="226" spans="1:54" ht="16.5" customHeight="1" thickTop="1" x14ac:dyDescent="0.2">
      <c r="A226" s="286" t="s">
        <v>757</v>
      </c>
      <c r="B226" s="289"/>
      <c r="C226" s="297" t="s">
        <v>301</v>
      </c>
      <c r="D226" s="300" t="s">
        <v>83</v>
      </c>
      <c r="E226" s="300" t="s">
        <v>178</v>
      </c>
      <c r="F226" s="300" t="s">
        <v>192</v>
      </c>
      <c r="G226" s="300" t="s">
        <v>243</v>
      </c>
      <c r="H226" s="349" t="s">
        <v>598</v>
      </c>
      <c r="I226" s="303" t="s">
        <v>73</v>
      </c>
      <c r="J226" s="306" t="s">
        <v>74</v>
      </c>
      <c r="K226" s="306" t="s">
        <v>73</v>
      </c>
      <c r="L226" s="352" t="s">
        <v>74</v>
      </c>
      <c r="M226" s="262"/>
      <c r="N226" s="262"/>
      <c r="O226" s="292" t="s">
        <v>346</v>
      </c>
      <c r="P226" s="309" t="s">
        <v>614</v>
      </c>
      <c r="Q226" s="295"/>
      <c r="R226" s="259"/>
      <c r="S226" s="250" t="s">
        <v>48</v>
      </c>
      <c r="T226" s="253">
        <f>(IFERROR(VLOOKUP(S226,Criterios!$E$3:$F$8,2,FALSE),0))</f>
        <v>3</v>
      </c>
      <c r="U226" s="247" t="s">
        <v>52</v>
      </c>
      <c r="V226" s="253">
        <f>(IFERROR(VLOOKUP(U226,Criterios!$H$3:$I$8,2,FALSE),0))</f>
        <v>3</v>
      </c>
      <c r="W226" s="253">
        <f>(IFERROR(VLOOKUP(S226,Criterios!$E$3:$F$8,2,FALSE),0)) * (IFERROR(VLOOKUP(U226,Criterios!$H$3:$I$8,2,FALSE),0))</f>
        <v>9</v>
      </c>
      <c r="X226" s="253" t="str">
        <f>IFERROR(INDEX(Colorimetría!$D$4:$H$8,MATCH(V226,Colorimetría!$C$4:$C$8,0),MATCH(T226,Colorimetría!$D$3:$H$3,0)),0)</f>
        <v>Alto</v>
      </c>
      <c r="Y226" s="296"/>
      <c r="Z226" s="91"/>
      <c r="AA226" s="92"/>
      <c r="AB226" s="92"/>
      <c r="AC226" s="92"/>
      <c r="AD226" s="93"/>
      <c r="AE226" s="94">
        <f>IF(OR(AD226="Preventivo",AD226="Preventivo - Detectivo"),"Probabilidad",IF(OR(AD226="Detectivo - Correctivo",AD226="Correctivo"),"Impacto",0))</f>
        <v>0</v>
      </c>
      <c r="AF226" s="93"/>
      <c r="AG226" s="93"/>
      <c r="AH226" s="93"/>
      <c r="AI226" s="93"/>
      <c r="AJ226" s="93"/>
      <c r="AK226" s="93"/>
      <c r="AL226" s="95">
        <f>IFERROR(VLOOKUP(AF226,Criterios!$M$3:$N$6,2,FALSE),0) + IFERROR(VLOOKUP(AG226,Criterios!$O$3:$P$6,2,FALSE),0) + IFERROR(VLOOKUP(AH226,Criterios!$Q$3:$R$7,2,FALSE),0) + IFERROR(VLOOKUP(AI226,Criterios!$S$3:$T$6,2,FALSE),0) + IFERROR(VLOOKUP(AJ226,Criterios!$U$3:$V$5,2,FALSE),0) + IFERROR(VLOOKUP(AK226,Criterios!$W$3:$X$8,2,FALSE),0)</f>
        <v>0</v>
      </c>
      <c r="AM226" s="96" t="str">
        <f>IF(AND(AL226&gt;=Criterios!$AB$8,AL226&lt;Criterios!$AA$8),"Pobre",IF(AND(AL226&gt;=Criterios!$AB$7,AL226&lt;Criterios!$AA$7),"Insatisfactorio",IF(AND(AL226&gt;=Criterios!$AB$6,AL226&lt;Criterios!$AA$6),"Regular",IF(AND(AL226&gt;=Criterios!$AB$5,AL226&lt;Criterios!$AA$5),"Bueno",IF(AND(AL226&gt;=Criterios!$AB$4,AL226&lt;=Criterios!$AA$4),"Excelente",MID(Criterios!$Y$3,1,1))))))</f>
        <v/>
      </c>
      <c r="AN226" s="278">
        <f>(IFERROR(AVERAGEIFS(AL226:AL231,AE226:AE231,"Impacto"),0))/100</f>
        <v>0</v>
      </c>
      <c r="AO226" s="280">
        <f>(IFERROR(AVERAGEIFS(AL226:AL231,AE226:AE231,"Probabilidad"),0))/100</f>
        <v>0</v>
      </c>
      <c r="AP226" s="282" t="str">
        <f>IF(AN226=0,MID(S226,1,15),IF(T226 - AN226*T226&lt;1,VLOOKUP(1,Criterios!$D$4:$E$8,2,FALSE),IF(ROUND(T226 -( T226*AN226),0)=0,VLOOKUP(1,Criterios!$D$4:$E$8,2,FALSE),VLOOKUP(ROUND(T226 -( T226*AN226),0),Criterios!$D$4:$E$8,2,FALSE))))</f>
        <v>Moderado</v>
      </c>
      <c r="AQ226" s="273">
        <f>(IFERROR(VLOOKUP(AP226,Criterios!$E$3:$F$8,2,FALSE),0))</f>
        <v>3</v>
      </c>
      <c r="AR226" s="273" t="str">
        <f>IF(AO226=0,MID(U226,1,15),IF(V226 - AO226*V226&lt;1,VLOOKUP(1,Criterios!$G$4:$H$8,2,FALSE),IF(ROUND(V226 -(V226*AO226),0)=0,VLOOKUP(1,Criterios!$G$4:$H$8,2,FALSE),VLOOKUP(ROUND(V226 -( V226*AO226),0),Criterios!$G$4:$H$8,2,FALSE))))</f>
        <v>Posible</v>
      </c>
      <c r="AS226" s="273">
        <f>(IFERROR(VLOOKUP(AR226,Criterios!$H$3:$I$8,2,FALSE),0))</f>
        <v>3</v>
      </c>
      <c r="AT226" s="273">
        <f>(IFERROR(VLOOKUP(AP226,Criterios!$E$3:$F$8,2,FALSE),0)) * (IFERROR(VLOOKUP(AR226,Criterios!$H$3:$I$8,2,FALSE),0))</f>
        <v>9</v>
      </c>
      <c r="AU226" s="284" t="str">
        <f>IFERROR(INDEX(Colorimetría!$D$4:$H$8,MATCH(AS226,Colorimetría!$C$4:$C$8,0),MATCH(AQ226,Colorimetría!$D$3:$H$3,0)),0)</f>
        <v>Alto</v>
      </c>
      <c r="AV226" s="88" t="s">
        <v>169</v>
      </c>
      <c r="AW226" s="97" t="str">
        <f>IF(AND(T226=1,V226=5),IF(AND(AQ226=1,AS226=5),"RiRr","Ri"),IF(AND(AQ226=1,AS226=5),"Rr",""))</f>
        <v/>
      </c>
      <c r="AX226" s="97" t="str">
        <f>IF(AND(T226=2,V226=5),IF(AND(AQ226=2,AS226=5),"RiRr","Ri"),IF(AND(AQ226=2,AS226=5),"Rr",""))</f>
        <v/>
      </c>
      <c r="AY226" s="98" t="str">
        <f>IF(AND(T226=3,V226=5),IF(AND(AQ226=3,AS226=5),"RiRr","Ri"),IF(AND(AQ226=3,AS226=5),"Rr",""))</f>
        <v/>
      </c>
      <c r="AZ226" s="98" t="str">
        <f>IF(AND(T226=4,V226=5),IF(AND(AQ226=4,AS226=5),"RiRr","Ri"),IF(AND(AQ226=4,AS226=5),"Rr",""))</f>
        <v/>
      </c>
      <c r="BA226" s="98" t="str">
        <f>IF(AND(T226=5,V226=5),IF(AND(AQ226=5,AS226=5),"RiRr","Ri"),IF(AND(AQ226=5,AS226=5),"Rr",""))</f>
        <v/>
      </c>
      <c r="BB226" s="100"/>
    </row>
    <row r="227" spans="1:54" x14ac:dyDescent="0.2">
      <c r="A227" s="287"/>
      <c r="B227" s="290"/>
      <c r="C227" s="298"/>
      <c r="D227" s="301"/>
      <c r="E227" s="301"/>
      <c r="F227" s="301"/>
      <c r="G227" s="301"/>
      <c r="H227" s="350"/>
      <c r="I227" s="304"/>
      <c r="J227" s="307"/>
      <c r="K227" s="307"/>
      <c r="L227" s="353"/>
      <c r="M227" s="263"/>
      <c r="N227" s="263"/>
      <c r="O227" s="293"/>
      <c r="P227" s="310"/>
      <c r="Q227" s="266"/>
      <c r="R227" s="260"/>
      <c r="S227" s="251"/>
      <c r="T227" s="254"/>
      <c r="U227" s="248"/>
      <c r="V227" s="254"/>
      <c r="W227" s="254"/>
      <c r="X227" s="254"/>
      <c r="Y227" s="276"/>
      <c r="Z227" s="91"/>
      <c r="AA227" s="92"/>
      <c r="AB227" s="92"/>
      <c r="AC227" s="92"/>
      <c r="AD227" s="93"/>
      <c r="AE227" s="94">
        <f t="shared" ref="AE227:AE231" si="33">IF(OR(AD227="Preventivo",AD227="Preventivo - Detectivo"),"Probabilidad",IF(OR(AD227="Detectivo - Correctivo",AD227="Correctivo"),"Impacto",0))</f>
        <v>0</v>
      </c>
      <c r="AF227" s="93"/>
      <c r="AG227" s="93"/>
      <c r="AH227" s="93"/>
      <c r="AI227" s="93"/>
      <c r="AJ227" s="93"/>
      <c r="AK227" s="93"/>
      <c r="AL227" s="95">
        <f>IFERROR(VLOOKUP(AF227,Criterios!$M$3:$N$6,2,FALSE),0) + IFERROR(VLOOKUP(AG227,Criterios!$O$3:$P$6,2,FALSE),0) + IFERROR(VLOOKUP(AH227,Criterios!$Q$3:$R$7,2,FALSE),0) + IFERROR(VLOOKUP(AI227,Criterios!$S$3:$T$6,2,FALSE),0) + IFERROR(VLOOKUP(AJ227,Criterios!$U$3:$V$5,2,FALSE),0) + IFERROR(VLOOKUP(AK227,Criterios!$W$3:$X$8,2,FALSE),0)</f>
        <v>0</v>
      </c>
      <c r="AM227" s="96" t="str">
        <f>IF(AND(AL227&gt;=Criterios!$AB$8,AL227&lt;Criterios!$AA$8),"Pobre",IF(AND(AL227&gt;=Criterios!$AB$7,AL227&lt;Criterios!$AA$7),"Insatisfactorio",IF(AND(AL227&gt;=Criterios!$AB$6,AL227&lt;Criterios!$AA$6),"Regular",IF(AND(AL227&gt;=Criterios!$AB$5,AL227&lt;Criterios!$AA$5),"Bueno",IF(AND(AL227&gt;=Criterios!$AB$4,AL227&lt;=Criterios!$AA$4),"Excelente",MID(Criterios!$Y$3,1,1))))))</f>
        <v/>
      </c>
      <c r="AN227" s="278"/>
      <c r="AO227" s="280"/>
      <c r="AP227" s="282"/>
      <c r="AQ227" s="273"/>
      <c r="AR227" s="273"/>
      <c r="AS227" s="273"/>
      <c r="AT227" s="273"/>
      <c r="AU227" s="284"/>
      <c r="AV227" s="88" t="s">
        <v>122</v>
      </c>
      <c r="AW227" s="101" t="str">
        <f>IF(AND(T226=1,V226=4),IF(AND(AQ226=1,AS226=4),"RiRr","Ri"),IF(AND(AQ226=1,AS226=4),"Rr",""))</f>
        <v/>
      </c>
      <c r="AX227" s="102" t="str">
        <f>IF(AND(T226=2,V226=4),IF(AND(AQ226=2,AS226=4),"RiRr","Ri"),IF(AND(AQ226=2,AS226=4),"Rr",""))</f>
        <v/>
      </c>
      <c r="AY227" s="102" t="str">
        <f>IF(AND(T226=3,V226=4),IF(AND(AQ226=3,AS226=4),"RiRr","Ri"),IF(AND(AQ226=3,AS226=4),"Rr",""))</f>
        <v/>
      </c>
      <c r="AZ227" s="103" t="str">
        <f>IF(AND(T226=4,V226=4),IF(AND(AQ226=4,AS226=4),"RiRr","Ri"),IF(AND(AQ226=4,AS226=4),"Rr",""))</f>
        <v/>
      </c>
      <c r="BA227" s="103" t="str">
        <f>IF(AND(T226=5,V226=4),IF(AND(AQ226=5,AS226=4),"RiRr","Ri"),IF(AND(AQ226=5,AS226=4),"Rr",""))</f>
        <v/>
      </c>
      <c r="BB227" s="105"/>
    </row>
    <row r="228" spans="1:54" x14ac:dyDescent="0.2">
      <c r="A228" s="287"/>
      <c r="B228" s="290"/>
      <c r="C228" s="298"/>
      <c r="D228" s="301"/>
      <c r="E228" s="301"/>
      <c r="F228" s="301"/>
      <c r="G228" s="301"/>
      <c r="H228" s="350"/>
      <c r="I228" s="304"/>
      <c r="J228" s="307"/>
      <c r="K228" s="307"/>
      <c r="L228" s="353"/>
      <c r="M228" s="263"/>
      <c r="N228" s="263"/>
      <c r="O228" s="293"/>
      <c r="P228" s="310"/>
      <c r="Q228" s="266"/>
      <c r="R228" s="260"/>
      <c r="S228" s="251"/>
      <c r="T228" s="254"/>
      <c r="U228" s="248"/>
      <c r="V228" s="254"/>
      <c r="W228" s="254"/>
      <c r="X228" s="254"/>
      <c r="Y228" s="276"/>
      <c r="Z228" s="91"/>
      <c r="AA228" s="92"/>
      <c r="AB228" s="92"/>
      <c r="AC228" s="92"/>
      <c r="AD228" s="93"/>
      <c r="AE228" s="94">
        <f t="shared" si="33"/>
        <v>0</v>
      </c>
      <c r="AF228" s="93"/>
      <c r="AG228" s="93"/>
      <c r="AH228" s="93"/>
      <c r="AI228" s="93"/>
      <c r="AJ228" s="93"/>
      <c r="AK228" s="93"/>
      <c r="AL228" s="95">
        <f>IFERROR(VLOOKUP(AF228,Criterios!$M$3:$N$6,2,FALSE),0) + IFERROR(VLOOKUP(AG228,Criterios!$O$3:$P$6,2,FALSE),0) + IFERROR(VLOOKUP(AH228,Criterios!$Q$3:$R$7,2,FALSE),0) + IFERROR(VLOOKUP(AI228,Criterios!$S$3:$T$6,2,FALSE),0) + IFERROR(VLOOKUP(AJ228,Criterios!$U$3:$V$5,2,FALSE),0) + IFERROR(VLOOKUP(AK228,Criterios!$W$3:$X$8,2,FALSE),0)</f>
        <v>0</v>
      </c>
      <c r="AM228" s="96" t="str">
        <f>IF(AND(AL228&gt;=Criterios!$AB$8,AL228&lt;Criterios!$AA$8),"Pobre",IF(AND(AL228&gt;=Criterios!$AB$7,AL228&lt;Criterios!$AA$7),"Insatisfactorio",IF(AND(AL228&gt;=Criterios!$AB$6,AL228&lt;Criterios!$AA$6),"Regular",IF(AND(AL228&gt;=Criterios!$AB$5,AL228&lt;Criterios!$AA$5),"Bueno",IF(AND(AL228&gt;=Criterios!$AB$4,AL228&lt;=Criterios!$AA$4),"Excelente",MID(Criterios!$Y$3,1,1))))))</f>
        <v/>
      </c>
      <c r="AN228" s="278"/>
      <c r="AO228" s="280"/>
      <c r="AP228" s="282"/>
      <c r="AQ228" s="273"/>
      <c r="AR228" s="273"/>
      <c r="AS228" s="273"/>
      <c r="AT228" s="273"/>
      <c r="AU228" s="284"/>
      <c r="AV228" s="88" t="s">
        <v>125</v>
      </c>
      <c r="AW228" s="106" t="str">
        <f>IF(AND(T226=1,V226=3),IF(AND(AQ226=1,AS226=3),"RiRr","Ri"),IF(AND(AQ226=1,AS226=3),"Rr",""))</f>
        <v/>
      </c>
      <c r="AX228" s="101" t="str">
        <f>IF(AND(T226=2,V226=3),IF(AND(AQ226=2,AS226=3),"RiRr","Ri"),IF(AND(AQ226=2,AS226=3),"Rr",""))</f>
        <v/>
      </c>
      <c r="AY228" s="102" t="str">
        <f>IF(AND(T226=3,V226=3),IF(AND(AQ226=3,AS226=3),"RiRr","Ri"),IF(AND(AQ226=3,AS226=3),"Rr",""))</f>
        <v>RiRr</v>
      </c>
      <c r="AZ228" s="103" t="str">
        <f>IF(AND(T226=4,V226=3),IF(AND(AQ226=4,AS226=3),"RiRr","Ri"),IF(AND(AQ226=4,AS226=3),"Rr",""))</f>
        <v/>
      </c>
      <c r="BA228" s="103" t="str">
        <f>IF(AND(T226=5,V226=3),IF(AND(AQ226=5,AS226=3),"RiRr","Ri"),IF(AND(AQ226=5,AS226=3),"Rr",""))</f>
        <v/>
      </c>
      <c r="BB228" s="105"/>
    </row>
    <row r="229" spans="1:54" x14ac:dyDescent="0.2">
      <c r="A229" s="287"/>
      <c r="B229" s="290"/>
      <c r="C229" s="298"/>
      <c r="D229" s="301"/>
      <c r="E229" s="301"/>
      <c r="F229" s="301"/>
      <c r="G229" s="301"/>
      <c r="H229" s="350"/>
      <c r="I229" s="304"/>
      <c r="J229" s="307"/>
      <c r="K229" s="307"/>
      <c r="L229" s="353"/>
      <c r="M229" s="263"/>
      <c r="N229" s="263"/>
      <c r="O229" s="293"/>
      <c r="P229" s="310"/>
      <c r="Q229" s="266"/>
      <c r="R229" s="260"/>
      <c r="S229" s="251"/>
      <c r="T229" s="254"/>
      <c r="U229" s="248"/>
      <c r="V229" s="254"/>
      <c r="W229" s="254"/>
      <c r="X229" s="254"/>
      <c r="Y229" s="276"/>
      <c r="Z229" s="91"/>
      <c r="AA229" s="92"/>
      <c r="AB229" s="92"/>
      <c r="AC229" s="92"/>
      <c r="AD229" s="93"/>
      <c r="AE229" s="94">
        <f t="shared" si="33"/>
        <v>0</v>
      </c>
      <c r="AF229" s="93"/>
      <c r="AG229" s="93"/>
      <c r="AH229" s="93"/>
      <c r="AI229" s="93"/>
      <c r="AJ229" s="93"/>
      <c r="AK229" s="93"/>
      <c r="AL229" s="94">
        <f>IFERROR(VLOOKUP(AF229,Criterios!$M$3:$N$6,2,FALSE),0) + IFERROR(VLOOKUP(AG229,Criterios!$O$3:$P$6,2,FALSE),0) + IFERROR(VLOOKUP(AH229,Criterios!$Q$3:$R$7,2,FALSE),0) + IFERROR(VLOOKUP(AI229,Criterios!$S$3:$T$6,2,FALSE),0) + IFERROR(VLOOKUP(AJ229,Criterios!$U$3:$V$5,2,FALSE),0) + IFERROR(VLOOKUP(AK229,Criterios!$W$3:$X$8,2,FALSE),0)</f>
        <v>0</v>
      </c>
      <c r="AM229" s="96" t="str">
        <f>IF(AND(AL229&gt;=Criterios!$AB$8,AL229&lt;Criterios!$AA$8),"Pobre",IF(AND(AL229&gt;=Criterios!$AB$7,AL229&lt;Criterios!$AA$7),"Insatisfactorio",IF(AND(AL229&gt;=Criterios!$AB$6,AL229&lt;Criterios!$AA$6),"Regular",IF(AND(AL229&gt;=Criterios!$AB$5,AL229&lt;Criterios!$AA$5),"Bueno",IF(AND(AL229&gt;=Criterios!$AB$4,AL229&lt;=Criterios!$AA$4),"Excelente",MID(Criterios!$Y$3,1,1))))))</f>
        <v/>
      </c>
      <c r="AN229" s="278"/>
      <c r="AO229" s="280"/>
      <c r="AP229" s="282"/>
      <c r="AQ229" s="273"/>
      <c r="AR229" s="273"/>
      <c r="AS229" s="273"/>
      <c r="AT229" s="273"/>
      <c r="AU229" s="284"/>
      <c r="AV229" s="88" t="s">
        <v>170</v>
      </c>
      <c r="AW229" s="106" t="str">
        <f>IF(AND(T226=1,V226=2),IF(AND(AQ226=1,AS226=2),"RiRr","Ri"),IF(AND(AQ226=1,AS226=2),"Rr",""))</f>
        <v/>
      </c>
      <c r="AX229" s="106" t="str">
        <f>IF(AND(T226=2,V226=2),IF(AND(AQ226=2,AS226=2),"RiRr","Ri"),IF(AND(AQ226=2,AS226=2),"Rr",""))</f>
        <v/>
      </c>
      <c r="AY229" s="101" t="str">
        <f>IF(AND(T226=3,V226=2),IF(AND(AQ226=3,AS226=2),"RiRr","Ri"),IF(AND(AQ226=3,AS226=2),"Rr",""))</f>
        <v/>
      </c>
      <c r="AZ229" s="102" t="str">
        <f>IF(AND(T226=4,V226=2),IF(AND(AQ226=4,AS226=2),"RiRr","Ri"),IF(AND(AQ226=4,AS226=2),"Rr",""))</f>
        <v/>
      </c>
      <c r="BA229" s="103" t="str">
        <f>IF(AND(T226=5,V226=2),IF(AND(AQ226=5,AS226=2),"RiRr","Ri"),IF(AND(AQ226=5,AS226=2),"Rr",""))</f>
        <v/>
      </c>
      <c r="BB229" s="105"/>
    </row>
    <row r="230" spans="1:54" x14ac:dyDescent="0.2">
      <c r="A230" s="287"/>
      <c r="B230" s="290"/>
      <c r="C230" s="298"/>
      <c r="D230" s="301"/>
      <c r="E230" s="301"/>
      <c r="F230" s="301"/>
      <c r="G230" s="301"/>
      <c r="H230" s="350"/>
      <c r="I230" s="304"/>
      <c r="J230" s="307"/>
      <c r="K230" s="307"/>
      <c r="L230" s="353"/>
      <c r="M230" s="263"/>
      <c r="N230" s="263"/>
      <c r="O230" s="293"/>
      <c r="P230" s="310"/>
      <c r="Q230" s="266"/>
      <c r="R230" s="260"/>
      <c r="S230" s="251"/>
      <c r="T230" s="254"/>
      <c r="U230" s="248"/>
      <c r="V230" s="254"/>
      <c r="W230" s="254"/>
      <c r="X230" s="254"/>
      <c r="Y230" s="276"/>
      <c r="Z230" s="91"/>
      <c r="AA230" s="92"/>
      <c r="AB230" s="92"/>
      <c r="AC230" s="92"/>
      <c r="AD230" s="93"/>
      <c r="AE230" s="94">
        <f t="shared" si="33"/>
        <v>0</v>
      </c>
      <c r="AF230" s="93"/>
      <c r="AG230" s="93"/>
      <c r="AH230" s="93"/>
      <c r="AI230" s="93"/>
      <c r="AJ230" s="93"/>
      <c r="AK230" s="93"/>
      <c r="AL230" s="94">
        <f>IFERROR(VLOOKUP(AF230,Criterios!$M$3:$N$6,2,FALSE),0) + IFERROR(VLOOKUP(AG230,Criterios!$O$3:$P$6,2,FALSE),0) + IFERROR(VLOOKUP(AH230,Criterios!$Q$3:$R$7,2,FALSE),0) + IFERROR(VLOOKUP(AI230,Criterios!$S$3:$T$6,2,FALSE),0) + IFERROR(VLOOKUP(AJ230,Criterios!$U$3:$V$5,2,FALSE),0) + IFERROR(VLOOKUP(AK230,Criterios!$W$3:$X$8,2,FALSE),0)</f>
        <v>0</v>
      </c>
      <c r="AM230" s="96" t="str">
        <f>IF(AND(AL230&gt;=Criterios!$AB$8,AL230&lt;Criterios!$AA$8),"Pobre",IF(AND(AL230&gt;=Criterios!$AB$7,AL230&lt;Criterios!$AA$7),"Insatisfactorio",IF(AND(AL230&gt;=Criterios!$AB$6,AL230&lt;Criterios!$AA$6),"Regular",IF(AND(AL230&gt;=Criterios!$AB$5,AL230&lt;Criterios!$AA$5),"Bueno",IF(AND(AL230&gt;=Criterios!$AB$4,AL230&lt;=Criterios!$AA$4),"Excelente",MID(Criterios!$Y$3,1,1))))))</f>
        <v/>
      </c>
      <c r="AN230" s="278"/>
      <c r="AO230" s="280"/>
      <c r="AP230" s="282"/>
      <c r="AQ230" s="273"/>
      <c r="AR230" s="273"/>
      <c r="AS230" s="273"/>
      <c r="AT230" s="273"/>
      <c r="AU230" s="284"/>
      <c r="AV230" s="88" t="s">
        <v>752</v>
      </c>
      <c r="AW230" s="106" t="str">
        <f>IF(AND(T226=1,V226=1),IF(AND(AQ226=1,AS226=1),"RiRr","Ri"),IF(AND(AQ226=1,AS226=1),"Rr",""))</f>
        <v/>
      </c>
      <c r="AX230" s="106" t="str">
        <f>IF(AND(T226=2,V226=1),IF(AND(AQ226=2,AS226=1),"RiRr","Ri"),IF(AND(AQ226=2,AS226=1),"Rr",""))</f>
        <v/>
      </c>
      <c r="AY230" s="101" t="str">
        <f>IF(AND(T226=3,V226=1),IF(AND(AQ226=3,AS226=1),"RiRr","Ri"),IF(AND(AQ226=3,AS226=1),"Rr",""))</f>
        <v/>
      </c>
      <c r="AZ230" s="102" t="str">
        <f>IF(AND(T226=4,V226=1),IF(AND(AQ226=4,AS226=1),"RiRr","Ri"),IF(AND(AQ226=4,AS226=1),"Rr",""))</f>
        <v/>
      </c>
      <c r="BA230" s="102" t="str">
        <f>IF(AND(T226=5,V226=1),IF(AND(AQ226=5,AS226=1),"RiRr","Ri"),IF(AND(AQ226=5,AS226=1),"Rr",""))</f>
        <v/>
      </c>
      <c r="BB230" s="105"/>
    </row>
    <row r="231" spans="1:54" ht="15.75" customHeight="1" thickBot="1" x14ac:dyDescent="0.25">
      <c r="A231" s="288"/>
      <c r="B231" s="291"/>
      <c r="C231" s="299"/>
      <c r="D231" s="302"/>
      <c r="E231" s="302"/>
      <c r="F231" s="302"/>
      <c r="G231" s="302"/>
      <c r="H231" s="351"/>
      <c r="I231" s="305"/>
      <c r="J231" s="308"/>
      <c r="K231" s="308"/>
      <c r="L231" s="354"/>
      <c r="M231" s="264"/>
      <c r="N231" s="264"/>
      <c r="O231" s="294"/>
      <c r="P231" s="311"/>
      <c r="Q231" s="267"/>
      <c r="R231" s="261"/>
      <c r="S231" s="252"/>
      <c r="T231" s="255"/>
      <c r="U231" s="249"/>
      <c r="V231" s="255"/>
      <c r="W231" s="255"/>
      <c r="X231" s="255"/>
      <c r="Y231" s="277"/>
      <c r="Z231" s="108"/>
      <c r="AA231" s="109"/>
      <c r="AB231" s="109"/>
      <c r="AC231" s="109"/>
      <c r="AD231" s="110"/>
      <c r="AE231" s="111">
        <f t="shared" si="33"/>
        <v>0</v>
      </c>
      <c r="AF231" s="110"/>
      <c r="AG231" s="110"/>
      <c r="AH231" s="110"/>
      <c r="AI231" s="110"/>
      <c r="AJ231" s="110"/>
      <c r="AK231" s="110"/>
      <c r="AL231" s="111">
        <f>IFERROR(VLOOKUP(AF231,Criterios!$M$3:$N$6,2,FALSE),0) + IFERROR(VLOOKUP(AG231,Criterios!$O$3:$P$6,2,FALSE),0) + IFERROR(VLOOKUP(AH231,Criterios!$Q$3:$R$7,2,FALSE),0) + IFERROR(VLOOKUP(AI231,Criterios!$S$3:$T$6,2,FALSE),0) + IFERROR(VLOOKUP(AJ231,Criterios!$U$3:$V$5,2,FALSE),0) + IFERROR(VLOOKUP(AK231,Criterios!$W$3:$X$8,2,FALSE),0)</f>
        <v>0</v>
      </c>
      <c r="AM231" s="112" t="str">
        <f>IF(AND(AL231&gt;=Criterios!$AB$8,AL231&lt;Criterios!$AA$8),"Pobre",IF(AND(AL231&gt;=Criterios!$AB$7,AL231&lt;Criterios!$AA$7),"Insatisfactorio",IF(AND(AL231&gt;=Criterios!$AB$6,AL231&lt;Criterios!$AA$6),"Regular",IF(AND(AL231&gt;=Criterios!$AB$5,AL231&lt;Criterios!$AA$5),"Bueno",IF(AND(AL231&gt;=Criterios!$AB$4,AL231&lt;=Criterios!$AA$4),"Excelente",MID(Criterios!$Y$3,1,1))))))</f>
        <v/>
      </c>
      <c r="AN231" s="279"/>
      <c r="AO231" s="281"/>
      <c r="AP231" s="283"/>
      <c r="AQ231" s="274"/>
      <c r="AR231" s="274"/>
      <c r="AS231" s="274"/>
      <c r="AT231" s="274"/>
      <c r="AU231" s="285"/>
      <c r="AW231" s="88" t="s">
        <v>123</v>
      </c>
      <c r="AX231" s="88" t="s">
        <v>124</v>
      </c>
      <c r="AY231" s="88" t="s">
        <v>125</v>
      </c>
      <c r="AZ231" s="88" t="s">
        <v>126</v>
      </c>
      <c r="BA231" s="88" t="s">
        <v>127</v>
      </c>
      <c r="BB231" s="113"/>
    </row>
    <row r="232" spans="1:54" ht="16.5" customHeight="1" thickTop="1" x14ac:dyDescent="0.2">
      <c r="A232" s="286"/>
      <c r="B232" s="289"/>
      <c r="C232" s="297" t="s">
        <v>301</v>
      </c>
      <c r="D232" s="300" t="s">
        <v>83</v>
      </c>
      <c r="E232" s="300" t="s">
        <v>178</v>
      </c>
      <c r="F232" s="300" t="s">
        <v>192</v>
      </c>
      <c r="G232" s="300" t="s">
        <v>251</v>
      </c>
      <c r="H232" s="349" t="s">
        <v>598</v>
      </c>
      <c r="I232" s="303" t="s">
        <v>73</v>
      </c>
      <c r="J232" s="306" t="s">
        <v>74</v>
      </c>
      <c r="K232" s="306" t="s">
        <v>73</v>
      </c>
      <c r="L232" s="352" t="s">
        <v>74</v>
      </c>
      <c r="M232" s="262"/>
      <c r="N232" s="262"/>
      <c r="O232" s="292" t="s">
        <v>347</v>
      </c>
      <c r="P232" s="338" t="s">
        <v>615</v>
      </c>
      <c r="Q232" s="295"/>
      <c r="R232" s="259"/>
      <c r="S232" s="250" t="s">
        <v>49</v>
      </c>
      <c r="T232" s="253">
        <f>(IFERROR(VLOOKUP(S232,Criterios!$E$3:$F$8,2,FALSE),0))</f>
        <v>2</v>
      </c>
      <c r="U232" s="247" t="s">
        <v>753</v>
      </c>
      <c r="V232" s="253">
        <f>(IFERROR(VLOOKUP(U232,Criterios!$H$3:$I$8,2,FALSE),0))</f>
        <v>2</v>
      </c>
      <c r="W232" s="253">
        <f>(IFERROR(VLOOKUP(S232,Criterios!$E$3:$F$8,2,FALSE),0)) * (IFERROR(VLOOKUP(U232,Criterios!$H$3:$I$8,2,FALSE),0))</f>
        <v>4</v>
      </c>
      <c r="X232" s="253" t="str">
        <f>IFERROR(INDEX(Colorimetría!$D$4:$H$8,MATCH(V232,Colorimetría!$C$4:$C$8,0),MATCH(T232,Colorimetría!$D$3:$H$3,0)),0)</f>
        <v>Bajo</v>
      </c>
      <c r="Y232" s="296"/>
      <c r="Z232" s="91"/>
      <c r="AA232" s="92"/>
      <c r="AB232" s="92"/>
      <c r="AC232" s="92"/>
      <c r="AD232" s="93"/>
      <c r="AE232" s="94">
        <f>IF(OR(AD232="Preventivo",AD232="Preventivo - Detectivo"),"Probabilidad",IF(OR(AD232="Detectivo - Correctivo",AD232="Correctivo"),"Impacto",0))</f>
        <v>0</v>
      </c>
      <c r="AF232" s="93"/>
      <c r="AG232" s="93"/>
      <c r="AH232" s="93"/>
      <c r="AI232" s="93"/>
      <c r="AJ232" s="93"/>
      <c r="AK232" s="93"/>
      <c r="AL232" s="95">
        <f>IFERROR(VLOOKUP(AF232,Criterios!$M$3:$N$6,2,FALSE),0) + IFERROR(VLOOKUP(AG232,Criterios!$O$3:$P$6,2,FALSE),0) + IFERROR(VLOOKUP(AH232,Criterios!$Q$3:$R$7,2,FALSE),0) + IFERROR(VLOOKUP(AI232,Criterios!$S$3:$T$6,2,FALSE),0) + IFERROR(VLOOKUP(AJ232,Criterios!$U$3:$V$5,2,FALSE),0) + IFERROR(VLOOKUP(AK232,Criterios!$W$3:$X$8,2,FALSE),0)</f>
        <v>0</v>
      </c>
      <c r="AM232" s="96" t="str">
        <f>IF(AND(AL232&gt;=Criterios!$AB$8,AL232&lt;Criterios!$AA$8),"Pobre",IF(AND(AL232&gt;=Criterios!$AB$7,AL232&lt;Criterios!$AA$7),"Insatisfactorio",IF(AND(AL232&gt;=Criterios!$AB$6,AL232&lt;Criterios!$AA$6),"Regular",IF(AND(AL232&gt;=Criterios!$AB$5,AL232&lt;Criterios!$AA$5),"Bueno",IF(AND(AL232&gt;=Criterios!$AB$4,AL232&lt;=Criterios!$AA$4),"Excelente",MID(Criterios!$Y$3,1,1))))))</f>
        <v/>
      </c>
      <c r="AN232" s="278">
        <f>(IFERROR(AVERAGEIFS(AL232:AL237,AE232:AE237,"Impacto"),0))/100</f>
        <v>0</v>
      </c>
      <c r="AO232" s="280">
        <f>(IFERROR(AVERAGEIFS(AL232:AL237,AE232:AE237,"Probabilidad"),0))/100</f>
        <v>0</v>
      </c>
      <c r="AP232" s="282" t="str">
        <f>IF(AN232=0,MID(S232,1,15),IF(T232 - AN232*T232&lt;1,VLOOKUP(1,Criterios!$D$4:$E$8,2,FALSE),IF(ROUND(T232 -( T232*AN232),0)=0,VLOOKUP(1,Criterios!$D$4:$E$8,2,FALSE),VLOOKUP(ROUND(T232 -( T232*AN232),0),Criterios!$D$4:$E$8,2,FALSE))))</f>
        <v>Menor</v>
      </c>
      <c r="AQ232" s="273">
        <f>(IFERROR(VLOOKUP(AP232,Criterios!$E$3:$F$8,2,FALSE),0))</f>
        <v>2</v>
      </c>
      <c r="AR232" s="273" t="str">
        <f>IF(AO232=0,MID(U232,1,15),IF(V232 - AO232*V232&lt;1,VLOOKUP(1,Criterios!$G$4:$H$8,2,FALSE),IF(ROUND(V232 -(V232*AO232),0)=0,VLOOKUP(1,Criterios!$G$4:$H$8,2,FALSE),VLOOKUP(ROUND(V232 -( V232*AO232),0),Criterios!$G$4:$H$8,2,FALSE))))</f>
        <v>ImModerado</v>
      </c>
      <c r="AS232" s="273">
        <f>(IFERROR(VLOOKUP(AR232,Criterios!$H$3:$I$8,2,FALSE),0))</f>
        <v>2</v>
      </c>
      <c r="AT232" s="273">
        <f>(IFERROR(VLOOKUP(AP232,Criterios!$E$3:$F$8,2,FALSE),0)) * (IFERROR(VLOOKUP(AR232,Criterios!$H$3:$I$8,2,FALSE),0))</f>
        <v>4</v>
      </c>
      <c r="AU232" s="284" t="str">
        <f>IFERROR(INDEX(Colorimetría!$D$4:$H$8,MATCH(AS232,Colorimetría!$C$4:$C$8,0),MATCH(AQ232,Colorimetría!$D$3:$H$3,0)),0)</f>
        <v>Bajo</v>
      </c>
      <c r="AV232" s="88" t="s">
        <v>169</v>
      </c>
      <c r="AW232" s="97" t="str">
        <f>IF(AND(T232=1,V232=5),IF(AND(AQ232=1,AS232=5),"RiRr","Ri"),IF(AND(AQ232=1,AS232=5),"Rr",""))</f>
        <v/>
      </c>
      <c r="AX232" s="97" t="str">
        <f>IF(AND(T232=2,V232=5),IF(AND(AQ232=2,AS232=5),"RiRr","Ri"),IF(AND(AQ232=2,AS232=5),"Rr",""))</f>
        <v/>
      </c>
      <c r="AY232" s="98" t="str">
        <f>IF(AND(T232=3,V232=5),IF(AND(AQ232=3,AS232=5),"RiRr","Ri"),IF(AND(AQ232=3,AS232=5),"Rr",""))</f>
        <v/>
      </c>
      <c r="AZ232" s="98" t="str">
        <f>IF(AND(T232=4,V232=5),IF(AND(AQ232=4,AS232=5),"RiRr","Ri"),IF(AND(AQ232=4,AS232=5),"Rr",""))</f>
        <v/>
      </c>
      <c r="BA232" s="98" t="str">
        <f>IF(AND(T232=5,V232=5),IF(AND(AQ232=5,AS232=5),"RiRr","Ri"),IF(AND(AQ232=5,AS232=5),"Rr",""))</f>
        <v/>
      </c>
      <c r="BB232" s="100"/>
    </row>
    <row r="233" spans="1:54" x14ac:dyDescent="0.2">
      <c r="A233" s="287"/>
      <c r="B233" s="290"/>
      <c r="C233" s="298"/>
      <c r="D233" s="301"/>
      <c r="E233" s="301"/>
      <c r="F233" s="301"/>
      <c r="G233" s="301"/>
      <c r="H233" s="350"/>
      <c r="I233" s="304"/>
      <c r="J233" s="307"/>
      <c r="K233" s="307"/>
      <c r="L233" s="353"/>
      <c r="M233" s="263"/>
      <c r="N233" s="263"/>
      <c r="O233" s="293"/>
      <c r="P233" s="310"/>
      <c r="Q233" s="266"/>
      <c r="R233" s="260"/>
      <c r="S233" s="251"/>
      <c r="T233" s="254"/>
      <c r="U233" s="248"/>
      <c r="V233" s="254"/>
      <c r="W233" s="254"/>
      <c r="X233" s="254"/>
      <c r="Y233" s="276"/>
      <c r="Z233" s="91"/>
      <c r="AA233" s="92"/>
      <c r="AB233" s="92"/>
      <c r="AC233" s="92"/>
      <c r="AD233" s="93"/>
      <c r="AE233" s="94">
        <f t="shared" ref="AE233:AE237" si="34">IF(OR(AD233="Preventivo",AD233="Preventivo - Detectivo"),"Probabilidad",IF(OR(AD233="Detectivo - Correctivo",AD233="Correctivo"),"Impacto",0))</f>
        <v>0</v>
      </c>
      <c r="AF233" s="93"/>
      <c r="AG233" s="93"/>
      <c r="AH233" s="93"/>
      <c r="AI233" s="93"/>
      <c r="AJ233" s="93"/>
      <c r="AK233" s="93"/>
      <c r="AL233" s="95">
        <f>IFERROR(VLOOKUP(AF233,Criterios!$M$3:$N$6,2,FALSE),0) + IFERROR(VLOOKUP(AG233,Criterios!$O$3:$P$6,2,FALSE),0) + IFERROR(VLOOKUP(AH233,Criterios!$Q$3:$R$7,2,FALSE),0) + IFERROR(VLOOKUP(AI233,Criterios!$S$3:$T$6,2,FALSE),0) + IFERROR(VLOOKUP(AJ233,Criterios!$U$3:$V$5,2,FALSE),0) + IFERROR(VLOOKUP(AK233,Criterios!$W$3:$X$8,2,FALSE),0)</f>
        <v>0</v>
      </c>
      <c r="AM233" s="96" t="str">
        <f>IF(AND(AL233&gt;=Criterios!$AB$8,AL233&lt;Criterios!$AA$8),"Pobre",IF(AND(AL233&gt;=Criterios!$AB$7,AL233&lt;Criterios!$AA$7),"Insatisfactorio",IF(AND(AL233&gt;=Criterios!$AB$6,AL233&lt;Criterios!$AA$6),"Regular",IF(AND(AL233&gt;=Criterios!$AB$5,AL233&lt;Criterios!$AA$5),"Bueno",IF(AND(AL233&gt;=Criterios!$AB$4,AL233&lt;=Criterios!$AA$4),"Excelente",MID(Criterios!$Y$3,1,1))))))</f>
        <v/>
      </c>
      <c r="AN233" s="278"/>
      <c r="AO233" s="280"/>
      <c r="AP233" s="282"/>
      <c r="AQ233" s="273"/>
      <c r="AR233" s="273"/>
      <c r="AS233" s="273"/>
      <c r="AT233" s="273"/>
      <c r="AU233" s="284"/>
      <c r="AV233" s="88" t="s">
        <v>122</v>
      </c>
      <c r="AW233" s="101" t="str">
        <f>IF(AND(T232=1,V232=4),IF(AND(AQ232=1,AS232=4),"RiRr","Ri"),IF(AND(AQ232=1,AS232=4),"Rr",""))</f>
        <v/>
      </c>
      <c r="AX233" s="102" t="str">
        <f>IF(AND(T232=2,V232=4),IF(AND(AQ232=2,AS232=4),"RiRr","Ri"),IF(AND(AQ232=2,AS232=4),"Rr",""))</f>
        <v/>
      </c>
      <c r="AY233" s="102" t="str">
        <f>IF(AND(T232=3,V232=4),IF(AND(AQ232=3,AS232=4),"RiRr","Ri"),IF(AND(AQ232=3,AS232=4),"Rr",""))</f>
        <v/>
      </c>
      <c r="AZ233" s="103" t="str">
        <f>IF(AND(T232=4,V232=4),IF(AND(AQ232=4,AS232=4),"RiRr","Ri"),IF(AND(AQ232=4,AS232=4),"Rr",""))</f>
        <v/>
      </c>
      <c r="BA233" s="103" t="str">
        <f>IF(AND(T232=5,V232=4),IF(AND(AQ232=5,AS232=4),"RiRr","Ri"),IF(AND(AQ232=5,AS232=4),"Rr",""))</f>
        <v/>
      </c>
      <c r="BB233" s="105"/>
    </row>
    <row r="234" spans="1:54" x14ac:dyDescent="0.2">
      <c r="A234" s="287"/>
      <c r="B234" s="290"/>
      <c r="C234" s="298"/>
      <c r="D234" s="301"/>
      <c r="E234" s="301"/>
      <c r="F234" s="301"/>
      <c r="G234" s="301"/>
      <c r="H234" s="350"/>
      <c r="I234" s="304"/>
      <c r="J234" s="307"/>
      <c r="K234" s="307"/>
      <c r="L234" s="353"/>
      <c r="M234" s="263"/>
      <c r="N234" s="263"/>
      <c r="O234" s="293"/>
      <c r="P234" s="310"/>
      <c r="Q234" s="266"/>
      <c r="R234" s="260"/>
      <c r="S234" s="251"/>
      <c r="T234" s="254"/>
      <c r="U234" s="248"/>
      <c r="V234" s="254"/>
      <c r="W234" s="254"/>
      <c r="X234" s="254"/>
      <c r="Y234" s="276"/>
      <c r="Z234" s="91"/>
      <c r="AA234" s="92"/>
      <c r="AB234" s="92"/>
      <c r="AC234" s="92"/>
      <c r="AD234" s="93"/>
      <c r="AE234" s="94">
        <f t="shared" si="34"/>
        <v>0</v>
      </c>
      <c r="AF234" s="93"/>
      <c r="AG234" s="93"/>
      <c r="AH234" s="93"/>
      <c r="AI234" s="93"/>
      <c r="AJ234" s="93"/>
      <c r="AK234" s="93"/>
      <c r="AL234" s="95">
        <f>IFERROR(VLOOKUP(AF234,Criterios!$M$3:$N$6,2,FALSE),0) + IFERROR(VLOOKUP(AG234,Criterios!$O$3:$P$6,2,FALSE),0) + IFERROR(VLOOKUP(AH234,Criterios!$Q$3:$R$7,2,FALSE),0) + IFERROR(VLOOKUP(AI234,Criterios!$S$3:$T$6,2,FALSE),0) + IFERROR(VLOOKUP(AJ234,Criterios!$U$3:$V$5,2,FALSE),0) + IFERROR(VLOOKUP(AK234,Criterios!$W$3:$X$8,2,FALSE),0)</f>
        <v>0</v>
      </c>
      <c r="AM234" s="96" t="str">
        <f>IF(AND(AL234&gt;=Criterios!$AB$8,AL234&lt;Criterios!$AA$8),"Pobre",IF(AND(AL234&gt;=Criterios!$AB$7,AL234&lt;Criterios!$AA$7),"Insatisfactorio",IF(AND(AL234&gt;=Criterios!$AB$6,AL234&lt;Criterios!$AA$6),"Regular",IF(AND(AL234&gt;=Criterios!$AB$5,AL234&lt;Criterios!$AA$5),"Bueno",IF(AND(AL234&gt;=Criterios!$AB$4,AL234&lt;=Criterios!$AA$4),"Excelente",MID(Criterios!$Y$3,1,1))))))</f>
        <v/>
      </c>
      <c r="AN234" s="278"/>
      <c r="AO234" s="280"/>
      <c r="AP234" s="282"/>
      <c r="AQ234" s="273"/>
      <c r="AR234" s="273"/>
      <c r="AS234" s="273"/>
      <c r="AT234" s="273"/>
      <c r="AU234" s="284"/>
      <c r="AV234" s="88" t="s">
        <v>125</v>
      </c>
      <c r="AW234" s="106" t="str">
        <f>IF(AND(T232=1,V232=3),IF(AND(AQ232=1,AS232=3),"RiRr","Ri"),IF(AND(AQ232=1,AS232=3),"Rr",""))</f>
        <v/>
      </c>
      <c r="AX234" s="101" t="str">
        <f>IF(AND(T232=2,V232=3),IF(AND(AQ232=2,AS232=3),"RiRr","Ri"),IF(AND(AQ232=2,AS232=3),"Rr",""))</f>
        <v/>
      </c>
      <c r="AY234" s="102" t="str">
        <f>IF(AND(T232=3,V232=3),IF(AND(AQ232=3,AS232=3),"RiRr","Ri"),IF(AND(AQ232=3,AS232=3),"Rr",""))</f>
        <v/>
      </c>
      <c r="AZ234" s="103" t="str">
        <f>IF(AND(T232=4,V232=3),IF(AND(AQ232=4,AS232=3),"RiRr","Ri"),IF(AND(AQ232=4,AS232=3),"Rr",""))</f>
        <v/>
      </c>
      <c r="BA234" s="103" t="str">
        <f>IF(AND(T232=5,V232=3),IF(AND(AQ232=5,AS232=3),"RiRr","Ri"),IF(AND(AQ232=5,AS232=3),"Rr",""))</f>
        <v/>
      </c>
      <c r="BB234" s="105"/>
    </row>
    <row r="235" spans="1:54" x14ac:dyDescent="0.2">
      <c r="A235" s="287"/>
      <c r="B235" s="290"/>
      <c r="C235" s="298"/>
      <c r="D235" s="301"/>
      <c r="E235" s="301"/>
      <c r="F235" s="301"/>
      <c r="G235" s="301"/>
      <c r="H235" s="350"/>
      <c r="I235" s="304"/>
      <c r="J235" s="307"/>
      <c r="K235" s="307"/>
      <c r="L235" s="353"/>
      <c r="M235" s="263"/>
      <c r="N235" s="263"/>
      <c r="O235" s="293"/>
      <c r="P235" s="310"/>
      <c r="Q235" s="266"/>
      <c r="R235" s="260"/>
      <c r="S235" s="251"/>
      <c r="T235" s="254"/>
      <c r="U235" s="248"/>
      <c r="V235" s="254"/>
      <c r="W235" s="254"/>
      <c r="X235" s="254"/>
      <c r="Y235" s="276"/>
      <c r="Z235" s="91"/>
      <c r="AA235" s="92"/>
      <c r="AB235" s="92"/>
      <c r="AC235" s="92"/>
      <c r="AD235" s="93"/>
      <c r="AE235" s="94">
        <f t="shared" si="34"/>
        <v>0</v>
      </c>
      <c r="AF235" s="93"/>
      <c r="AG235" s="93"/>
      <c r="AH235" s="93"/>
      <c r="AI235" s="93"/>
      <c r="AJ235" s="93"/>
      <c r="AK235" s="93"/>
      <c r="AL235" s="94">
        <f>IFERROR(VLOOKUP(AF235,Criterios!$M$3:$N$6,2,FALSE),0) + IFERROR(VLOOKUP(AG235,Criterios!$O$3:$P$6,2,FALSE),0) + IFERROR(VLOOKUP(AH235,Criterios!$Q$3:$R$7,2,FALSE),0) + IFERROR(VLOOKUP(AI235,Criterios!$S$3:$T$6,2,FALSE),0) + IFERROR(VLOOKUP(AJ235,Criterios!$U$3:$V$5,2,FALSE),0) + IFERROR(VLOOKUP(AK235,Criterios!$W$3:$X$8,2,FALSE),0)</f>
        <v>0</v>
      </c>
      <c r="AM235" s="96" t="str">
        <f>IF(AND(AL235&gt;=Criterios!$AB$8,AL235&lt;Criterios!$AA$8),"Pobre",IF(AND(AL235&gt;=Criterios!$AB$7,AL235&lt;Criterios!$AA$7),"Insatisfactorio",IF(AND(AL235&gt;=Criterios!$AB$6,AL235&lt;Criterios!$AA$6),"Regular",IF(AND(AL235&gt;=Criterios!$AB$5,AL235&lt;Criterios!$AA$5),"Bueno",IF(AND(AL235&gt;=Criterios!$AB$4,AL235&lt;=Criterios!$AA$4),"Excelente",MID(Criterios!$Y$3,1,1))))))</f>
        <v/>
      </c>
      <c r="AN235" s="278"/>
      <c r="AO235" s="280"/>
      <c r="AP235" s="282"/>
      <c r="AQ235" s="273"/>
      <c r="AR235" s="273"/>
      <c r="AS235" s="273"/>
      <c r="AT235" s="273"/>
      <c r="AU235" s="284"/>
      <c r="AV235" s="88" t="s">
        <v>170</v>
      </c>
      <c r="AW235" s="106" t="str">
        <f>IF(AND(T232=1,V232=2),IF(AND(AQ232=1,AS232=2),"RiRr","Ri"),IF(AND(AQ232=1,AS232=2),"Rr",""))</f>
        <v/>
      </c>
      <c r="AX235" s="106" t="str">
        <f>IF(AND(T232=2,V232=2),IF(AND(AQ232=2,AS232=2),"RiRr","Ri"),IF(AND(AQ232=2,AS232=2),"Rr",""))</f>
        <v>RiRr</v>
      </c>
      <c r="AY235" s="101" t="str">
        <f>IF(AND(T232=3,V232=2),IF(AND(AQ232=3,AS232=2),"RiRr","Ri"),IF(AND(AQ232=3,AS232=2),"Rr",""))</f>
        <v/>
      </c>
      <c r="AZ235" s="102" t="str">
        <f>IF(AND(T232=4,V232=2),IF(AND(AQ232=4,AS232=2),"RiRr","Ri"),IF(AND(AQ232=4,AS232=2),"Rr",""))</f>
        <v/>
      </c>
      <c r="BA235" s="103" t="str">
        <f>IF(AND(T232=5,V232=2),IF(AND(AQ232=5,AS232=2),"RiRr","Ri"),IF(AND(AQ232=5,AS232=2),"Rr",""))</f>
        <v/>
      </c>
      <c r="BB235" s="105"/>
    </row>
    <row r="236" spans="1:54" x14ac:dyDescent="0.2">
      <c r="A236" s="287"/>
      <c r="B236" s="290"/>
      <c r="C236" s="298"/>
      <c r="D236" s="301"/>
      <c r="E236" s="301"/>
      <c r="F236" s="301"/>
      <c r="G236" s="301"/>
      <c r="H236" s="350"/>
      <c r="I236" s="304"/>
      <c r="J236" s="307"/>
      <c r="K236" s="307"/>
      <c r="L236" s="353"/>
      <c r="M236" s="263"/>
      <c r="N236" s="263"/>
      <c r="O236" s="293"/>
      <c r="P236" s="310"/>
      <c r="Q236" s="266"/>
      <c r="R236" s="260"/>
      <c r="S236" s="251"/>
      <c r="T236" s="254"/>
      <c r="U236" s="248"/>
      <c r="V236" s="254"/>
      <c r="W236" s="254"/>
      <c r="X236" s="254"/>
      <c r="Y236" s="276"/>
      <c r="Z236" s="91"/>
      <c r="AA236" s="92"/>
      <c r="AB236" s="92"/>
      <c r="AC236" s="92"/>
      <c r="AD236" s="93"/>
      <c r="AE236" s="94">
        <f t="shared" si="34"/>
        <v>0</v>
      </c>
      <c r="AF236" s="93"/>
      <c r="AG236" s="93"/>
      <c r="AH236" s="93"/>
      <c r="AI236" s="93"/>
      <c r="AJ236" s="93"/>
      <c r="AK236" s="93"/>
      <c r="AL236" s="94">
        <f>IFERROR(VLOOKUP(AF236,Criterios!$M$3:$N$6,2,FALSE),0) + IFERROR(VLOOKUP(AG236,Criterios!$O$3:$P$6,2,FALSE),0) + IFERROR(VLOOKUP(AH236,Criterios!$Q$3:$R$7,2,FALSE),0) + IFERROR(VLOOKUP(AI236,Criterios!$S$3:$T$6,2,FALSE),0) + IFERROR(VLOOKUP(AJ236,Criterios!$U$3:$V$5,2,FALSE),0) + IFERROR(VLOOKUP(AK236,Criterios!$W$3:$X$8,2,FALSE),0)</f>
        <v>0</v>
      </c>
      <c r="AM236" s="96" t="str">
        <f>IF(AND(AL236&gt;=Criterios!$AB$8,AL236&lt;Criterios!$AA$8),"Pobre",IF(AND(AL236&gt;=Criterios!$AB$7,AL236&lt;Criterios!$AA$7),"Insatisfactorio",IF(AND(AL236&gt;=Criterios!$AB$6,AL236&lt;Criterios!$AA$6),"Regular",IF(AND(AL236&gt;=Criterios!$AB$5,AL236&lt;Criterios!$AA$5),"Bueno",IF(AND(AL236&gt;=Criterios!$AB$4,AL236&lt;=Criterios!$AA$4),"Excelente",MID(Criterios!$Y$3,1,1))))))</f>
        <v/>
      </c>
      <c r="AN236" s="278"/>
      <c r="AO236" s="280"/>
      <c r="AP236" s="282"/>
      <c r="AQ236" s="273"/>
      <c r="AR236" s="273"/>
      <c r="AS236" s="273"/>
      <c r="AT236" s="273"/>
      <c r="AU236" s="284"/>
      <c r="AV236" s="88" t="s">
        <v>752</v>
      </c>
      <c r="AW236" s="106" t="str">
        <f>IF(AND(T232=1,V232=1),IF(AND(AQ232=1,AS232=1),"RiRr","Ri"),IF(AND(AQ232=1,AS232=1),"Rr",""))</f>
        <v/>
      </c>
      <c r="AX236" s="106" t="str">
        <f>IF(AND(T232=2,V232=1),IF(AND(AQ232=2,AS232=1),"RiRr","Ri"),IF(AND(AQ232=2,AS232=1),"Rr",""))</f>
        <v/>
      </c>
      <c r="AY236" s="101" t="str">
        <f>IF(AND(T232=3,V232=1),IF(AND(AQ232=3,AS232=1),"RiRr","Ri"),IF(AND(AQ232=3,AS232=1),"Rr",""))</f>
        <v/>
      </c>
      <c r="AZ236" s="102" t="str">
        <f>IF(AND(T232=4,V232=1),IF(AND(AQ232=4,AS232=1),"RiRr","Ri"),IF(AND(AQ232=4,AS232=1),"Rr",""))</f>
        <v/>
      </c>
      <c r="BA236" s="102" t="str">
        <f>IF(AND(T232=5,V232=1),IF(AND(AQ232=5,AS232=1),"RiRr","Ri"),IF(AND(AQ232=5,AS232=1),"Rr",""))</f>
        <v/>
      </c>
      <c r="BB236" s="105"/>
    </row>
    <row r="237" spans="1:54" ht="15.75" customHeight="1" thickBot="1" x14ac:dyDescent="0.25">
      <c r="A237" s="288"/>
      <c r="B237" s="291"/>
      <c r="C237" s="299"/>
      <c r="D237" s="302"/>
      <c r="E237" s="302"/>
      <c r="F237" s="302"/>
      <c r="G237" s="302"/>
      <c r="H237" s="351"/>
      <c r="I237" s="305"/>
      <c r="J237" s="308"/>
      <c r="K237" s="308"/>
      <c r="L237" s="354"/>
      <c r="M237" s="264"/>
      <c r="N237" s="264"/>
      <c r="O237" s="294"/>
      <c r="P237" s="311"/>
      <c r="Q237" s="267"/>
      <c r="R237" s="261"/>
      <c r="S237" s="252"/>
      <c r="T237" s="255"/>
      <c r="U237" s="249"/>
      <c r="V237" s="255"/>
      <c r="W237" s="255"/>
      <c r="X237" s="255"/>
      <c r="Y237" s="277"/>
      <c r="Z237" s="108"/>
      <c r="AA237" s="109"/>
      <c r="AB237" s="109"/>
      <c r="AC237" s="109"/>
      <c r="AD237" s="110"/>
      <c r="AE237" s="111">
        <f t="shared" si="34"/>
        <v>0</v>
      </c>
      <c r="AF237" s="110"/>
      <c r="AG237" s="110"/>
      <c r="AH237" s="110"/>
      <c r="AI237" s="110"/>
      <c r="AJ237" s="110"/>
      <c r="AK237" s="110"/>
      <c r="AL237" s="111">
        <f>IFERROR(VLOOKUP(AF237,Criterios!$M$3:$N$6,2,FALSE),0) + IFERROR(VLOOKUP(AG237,Criterios!$O$3:$P$6,2,FALSE),0) + IFERROR(VLOOKUP(AH237,Criterios!$Q$3:$R$7,2,FALSE),0) + IFERROR(VLOOKUP(AI237,Criterios!$S$3:$T$6,2,FALSE),0) + IFERROR(VLOOKUP(AJ237,Criterios!$U$3:$V$5,2,FALSE),0) + IFERROR(VLOOKUP(AK237,Criterios!$W$3:$X$8,2,FALSE),0)</f>
        <v>0</v>
      </c>
      <c r="AM237" s="112" t="str">
        <f>IF(AND(AL237&gt;=Criterios!$AB$8,AL237&lt;Criterios!$AA$8),"Pobre",IF(AND(AL237&gt;=Criterios!$AB$7,AL237&lt;Criterios!$AA$7),"Insatisfactorio",IF(AND(AL237&gt;=Criterios!$AB$6,AL237&lt;Criterios!$AA$6),"Regular",IF(AND(AL237&gt;=Criterios!$AB$5,AL237&lt;Criterios!$AA$5),"Bueno",IF(AND(AL237&gt;=Criterios!$AB$4,AL237&lt;=Criterios!$AA$4),"Excelente",MID(Criterios!$Y$3,1,1))))))</f>
        <v/>
      </c>
      <c r="AN237" s="279"/>
      <c r="AO237" s="281"/>
      <c r="AP237" s="283"/>
      <c r="AQ237" s="274"/>
      <c r="AR237" s="274"/>
      <c r="AS237" s="274"/>
      <c r="AT237" s="274"/>
      <c r="AU237" s="285"/>
      <c r="AW237" s="88" t="s">
        <v>123</v>
      </c>
      <c r="AX237" s="88" t="s">
        <v>124</v>
      </c>
      <c r="AY237" s="88" t="s">
        <v>125</v>
      </c>
      <c r="AZ237" s="88" t="s">
        <v>126</v>
      </c>
      <c r="BA237" s="88" t="s">
        <v>127</v>
      </c>
      <c r="BB237" s="113"/>
    </row>
    <row r="238" spans="1:54" ht="16.5" customHeight="1" thickTop="1" x14ac:dyDescent="0.2">
      <c r="A238" s="286"/>
      <c r="B238" s="289"/>
      <c r="C238" s="297" t="s">
        <v>301</v>
      </c>
      <c r="D238" s="300" t="s">
        <v>83</v>
      </c>
      <c r="E238" s="300" t="s">
        <v>178</v>
      </c>
      <c r="F238" s="300" t="s">
        <v>192</v>
      </c>
      <c r="G238" s="300" t="s">
        <v>229</v>
      </c>
      <c r="H238" s="349" t="s">
        <v>610</v>
      </c>
      <c r="I238" s="303" t="s">
        <v>73</v>
      </c>
      <c r="J238" s="306" t="s">
        <v>73</v>
      </c>
      <c r="K238" s="306" t="s">
        <v>73</v>
      </c>
      <c r="L238" s="352" t="s">
        <v>74</v>
      </c>
      <c r="M238" s="262"/>
      <c r="N238" s="262"/>
      <c r="O238" s="292" t="s">
        <v>348</v>
      </c>
      <c r="P238" s="338" t="s">
        <v>616</v>
      </c>
      <c r="Q238" s="295"/>
      <c r="R238" s="259"/>
      <c r="S238" s="250" t="s">
        <v>47</v>
      </c>
      <c r="T238" s="253">
        <f>(IFERROR(VLOOKUP(S238,Criterios!$E$3:$F$8,2,FALSE),0))</f>
        <v>4</v>
      </c>
      <c r="U238" s="247" t="s">
        <v>52</v>
      </c>
      <c r="V238" s="253">
        <f>(IFERROR(VLOOKUP(U238,Criterios!$H$3:$I$8,2,FALSE),0))</f>
        <v>3</v>
      </c>
      <c r="W238" s="253">
        <f>(IFERROR(VLOOKUP(S238,Criterios!$E$3:$F$8,2,FALSE),0)) * (IFERROR(VLOOKUP(U238,Criterios!$H$3:$I$8,2,FALSE),0))</f>
        <v>12</v>
      </c>
      <c r="X238" s="253" t="str">
        <f>IFERROR(INDEX(Colorimetría!$D$4:$H$8,MATCH(V238,Colorimetría!$C$4:$C$8,0),MATCH(T238,Colorimetría!$D$3:$H$3,0)),0)</f>
        <v>Extremo</v>
      </c>
      <c r="Y238" s="296"/>
      <c r="Z238" s="91"/>
      <c r="AA238" s="92"/>
      <c r="AB238" s="92"/>
      <c r="AC238" s="92"/>
      <c r="AD238" s="93"/>
      <c r="AE238" s="94">
        <f>IF(OR(AD238="Preventivo",AD238="Preventivo - Detectivo"),"Probabilidad",IF(OR(AD238="Detectivo - Correctivo",AD238="Correctivo"),"Impacto",0))</f>
        <v>0</v>
      </c>
      <c r="AF238" s="93"/>
      <c r="AG238" s="93"/>
      <c r="AH238" s="93"/>
      <c r="AI238" s="93"/>
      <c r="AJ238" s="93"/>
      <c r="AK238" s="93"/>
      <c r="AL238" s="95">
        <f>IFERROR(VLOOKUP(AF238,Criterios!$M$3:$N$6,2,FALSE),0) + IFERROR(VLOOKUP(AG238,Criterios!$O$3:$P$6,2,FALSE),0) + IFERROR(VLOOKUP(AH238,Criterios!$Q$3:$R$7,2,FALSE),0) + IFERROR(VLOOKUP(AI238,Criterios!$S$3:$T$6,2,FALSE),0) + IFERROR(VLOOKUP(AJ238,Criterios!$U$3:$V$5,2,FALSE),0) + IFERROR(VLOOKUP(AK238,Criterios!$W$3:$X$8,2,FALSE),0)</f>
        <v>0</v>
      </c>
      <c r="AM238" s="96" t="str">
        <f>IF(AND(AL238&gt;=Criterios!$AB$8,AL238&lt;Criterios!$AA$8),"Pobre",IF(AND(AL238&gt;=Criterios!$AB$7,AL238&lt;Criterios!$AA$7),"Insatisfactorio",IF(AND(AL238&gt;=Criterios!$AB$6,AL238&lt;Criterios!$AA$6),"Regular",IF(AND(AL238&gt;=Criterios!$AB$5,AL238&lt;Criterios!$AA$5),"Bueno",IF(AND(AL238&gt;=Criterios!$AB$4,AL238&lt;=Criterios!$AA$4),"Excelente",MID(Criterios!$Y$3,1,1))))))</f>
        <v/>
      </c>
      <c r="AN238" s="278">
        <f>(IFERROR(AVERAGEIFS(AL238:AL243,AE238:AE243,"Impacto"),0))/100</f>
        <v>0</v>
      </c>
      <c r="AO238" s="280">
        <f>(IFERROR(AVERAGEIFS(AL238:AL243,AE238:AE243,"Probabilidad"),0))/100</f>
        <v>0</v>
      </c>
      <c r="AP238" s="282" t="str">
        <f>IF(AN238=0,MID(S238,1,15),IF(T238 - AN238*T238&lt;1,VLOOKUP(1,Criterios!$D$4:$E$8,2,FALSE),IF(ROUND(T238 -( T238*AN238),0)=0,VLOOKUP(1,Criterios!$D$4:$E$8,2,FALSE),VLOOKUP(ROUND(T238 -( T238*AN238),0),Criterios!$D$4:$E$8,2,FALSE))))</f>
        <v>Mayor</v>
      </c>
      <c r="AQ238" s="273">
        <f>(IFERROR(VLOOKUP(AP238,Criterios!$E$3:$F$8,2,FALSE),0))</f>
        <v>4</v>
      </c>
      <c r="AR238" s="273" t="str">
        <f>IF(AO238=0,MID(U238,1,15),IF(V238 - AO238*V238&lt;1,VLOOKUP(1,Criterios!$G$4:$H$8,2,FALSE),IF(ROUND(V238 -(V238*AO238),0)=0,VLOOKUP(1,Criterios!$G$4:$H$8,2,FALSE),VLOOKUP(ROUND(V238 -( V238*AO238),0),Criterios!$G$4:$H$8,2,FALSE))))</f>
        <v>Posible</v>
      </c>
      <c r="AS238" s="273">
        <f>(IFERROR(VLOOKUP(AR238,Criterios!$H$3:$I$8,2,FALSE),0))</f>
        <v>3</v>
      </c>
      <c r="AT238" s="273">
        <f>(IFERROR(VLOOKUP(AP238,Criterios!$E$3:$F$8,2,FALSE),0)) * (IFERROR(VLOOKUP(AR238,Criterios!$H$3:$I$8,2,FALSE),0))</f>
        <v>12</v>
      </c>
      <c r="AU238" s="284" t="str">
        <f>IFERROR(INDEX(Colorimetría!$D$4:$H$8,MATCH(AS238,Colorimetría!$C$4:$C$8,0),MATCH(AQ238,Colorimetría!$D$3:$H$3,0)),0)</f>
        <v>Extremo</v>
      </c>
      <c r="AV238" s="88" t="s">
        <v>169</v>
      </c>
      <c r="AW238" s="97" t="str">
        <f>IF(AND(T238=1,V238=5),IF(AND(AQ238=1,AS238=5),"RiRr","Ri"),IF(AND(AQ238=1,AS238=5),"Rr",""))</f>
        <v/>
      </c>
      <c r="AX238" s="97" t="str">
        <f>IF(AND(T238=2,V238=5),IF(AND(AQ238=2,AS238=5),"RiRr","Ri"),IF(AND(AQ238=2,AS238=5),"Rr",""))</f>
        <v/>
      </c>
      <c r="AY238" s="98" t="str">
        <f>IF(AND(T238=3,V238=5),IF(AND(AQ238=3,AS238=5),"RiRr","Ri"),IF(AND(AQ238=3,AS238=5),"Rr",""))</f>
        <v/>
      </c>
      <c r="AZ238" s="98" t="str">
        <f>IF(AND(T238=4,V238=5),IF(AND(AQ238=4,AS238=5),"RiRr","Ri"),IF(AND(AQ238=4,AS238=5),"Rr",""))</f>
        <v/>
      </c>
      <c r="BA238" s="98" t="str">
        <f>IF(AND(T238=5,V238=5),IF(AND(AQ238=5,AS238=5),"RiRr","Ri"),IF(AND(AQ238=5,AS238=5),"Rr",""))</f>
        <v/>
      </c>
      <c r="BB238" s="100"/>
    </row>
    <row r="239" spans="1:54" x14ac:dyDescent="0.2">
      <c r="A239" s="287"/>
      <c r="B239" s="290"/>
      <c r="C239" s="298"/>
      <c r="D239" s="301"/>
      <c r="E239" s="301"/>
      <c r="F239" s="301"/>
      <c r="G239" s="301"/>
      <c r="H239" s="350"/>
      <c r="I239" s="304"/>
      <c r="J239" s="307"/>
      <c r="K239" s="307"/>
      <c r="L239" s="353"/>
      <c r="M239" s="263"/>
      <c r="N239" s="263"/>
      <c r="O239" s="293"/>
      <c r="P239" s="310"/>
      <c r="Q239" s="266"/>
      <c r="R239" s="260"/>
      <c r="S239" s="251"/>
      <c r="T239" s="254"/>
      <c r="U239" s="248"/>
      <c r="V239" s="254"/>
      <c r="W239" s="254"/>
      <c r="X239" s="254"/>
      <c r="Y239" s="276"/>
      <c r="Z239" s="91"/>
      <c r="AA239" s="92"/>
      <c r="AB239" s="92"/>
      <c r="AC239" s="92"/>
      <c r="AD239" s="93"/>
      <c r="AE239" s="94">
        <f t="shared" ref="AE239:AE243" si="35">IF(OR(AD239="Preventivo",AD239="Preventivo - Detectivo"),"Probabilidad",IF(OR(AD239="Detectivo - Correctivo",AD239="Correctivo"),"Impacto",0))</f>
        <v>0</v>
      </c>
      <c r="AF239" s="93"/>
      <c r="AG239" s="93"/>
      <c r="AH239" s="93"/>
      <c r="AI239" s="93"/>
      <c r="AJ239" s="93"/>
      <c r="AK239" s="93"/>
      <c r="AL239" s="95">
        <f>IFERROR(VLOOKUP(AF239,Criterios!$M$3:$N$6,2,FALSE),0) + IFERROR(VLOOKUP(AG239,Criterios!$O$3:$P$6,2,FALSE),0) + IFERROR(VLOOKUP(AH239,Criterios!$Q$3:$R$7,2,FALSE),0) + IFERROR(VLOOKUP(AI239,Criterios!$S$3:$T$6,2,FALSE),0) + IFERROR(VLOOKUP(AJ239,Criterios!$U$3:$V$5,2,FALSE),0) + IFERROR(VLOOKUP(AK239,Criterios!$W$3:$X$8,2,FALSE),0)</f>
        <v>0</v>
      </c>
      <c r="AM239" s="96" t="str">
        <f>IF(AND(AL239&gt;=Criterios!$AB$8,AL239&lt;Criterios!$AA$8),"Pobre",IF(AND(AL239&gt;=Criterios!$AB$7,AL239&lt;Criterios!$AA$7),"Insatisfactorio",IF(AND(AL239&gt;=Criterios!$AB$6,AL239&lt;Criterios!$AA$6),"Regular",IF(AND(AL239&gt;=Criterios!$AB$5,AL239&lt;Criterios!$AA$5),"Bueno",IF(AND(AL239&gt;=Criterios!$AB$4,AL239&lt;=Criterios!$AA$4),"Excelente",MID(Criterios!$Y$3,1,1))))))</f>
        <v/>
      </c>
      <c r="AN239" s="278"/>
      <c r="AO239" s="280"/>
      <c r="AP239" s="282"/>
      <c r="AQ239" s="273"/>
      <c r="AR239" s="273"/>
      <c r="AS239" s="273"/>
      <c r="AT239" s="273"/>
      <c r="AU239" s="284"/>
      <c r="AV239" s="88" t="s">
        <v>122</v>
      </c>
      <c r="AW239" s="101" t="str">
        <f>IF(AND(T238=1,V238=4),IF(AND(AQ238=1,AS238=4),"RiRr","Ri"),IF(AND(AQ238=1,AS238=4),"Rr",""))</f>
        <v/>
      </c>
      <c r="AX239" s="102" t="str">
        <f>IF(AND(T238=2,V238=4),IF(AND(AQ238=2,AS238=4),"RiRr","Ri"),IF(AND(AQ238=2,AS238=4),"Rr",""))</f>
        <v/>
      </c>
      <c r="AY239" s="102" t="str">
        <f>IF(AND(T238=3,V238=4),IF(AND(AQ238=3,AS238=4),"RiRr","Ri"),IF(AND(AQ238=3,AS238=4),"Rr",""))</f>
        <v/>
      </c>
      <c r="AZ239" s="103" t="str">
        <f>IF(AND(T238=4,V238=4),IF(AND(AQ238=4,AS238=4),"RiRr","Ri"),IF(AND(AQ238=4,AS238=4),"Rr",""))</f>
        <v/>
      </c>
      <c r="BA239" s="103" t="str">
        <f>IF(AND(T238=5,V238=4),IF(AND(AQ238=5,AS238=4),"RiRr","Ri"),IF(AND(AQ238=5,AS238=4),"Rr",""))</f>
        <v/>
      </c>
      <c r="BB239" s="105"/>
    </row>
    <row r="240" spans="1:54" x14ac:dyDescent="0.2">
      <c r="A240" s="287"/>
      <c r="B240" s="290"/>
      <c r="C240" s="298"/>
      <c r="D240" s="301"/>
      <c r="E240" s="301"/>
      <c r="F240" s="301"/>
      <c r="G240" s="301"/>
      <c r="H240" s="350"/>
      <c r="I240" s="304"/>
      <c r="J240" s="307"/>
      <c r="K240" s="307"/>
      <c r="L240" s="353"/>
      <c r="M240" s="263"/>
      <c r="N240" s="263"/>
      <c r="O240" s="293"/>
      <c r="P240" s="310"/>
      <c r="Q240" s="266"/>
      <c r="R240" s="260"/>
      <c r="S240" s="251"/>
      <c r="T240" s="254"/>
      <c r="U240" s="248"/>
      <c r="V240" s="254"/>
      <c r="W240" s="254"/>
      <c r="X240" s="254"/>
      <c r="Y240" s="276"/>
      <c r="Z240" s="91"/>
      <c r="AA240" s="92"/>
      <c r="AB240" s="92"/>
      <c r="AC240" s="92"/>
      <c r="AD240" s="93"/>
      <c r="AE240" s="94">
        <f t="shared" si="35"/>
        <v>0</v>
      </c>
      <c r="AF240" s="93"/>
      <c r="AG240" s="93"/>
      <c r="AH240" s="93"/>
      <c r="AI240" s="93"/>
      <c r="AJ240" s="93"/>
      <c r="AK240" s="93"/>
      <c r="AL240" s="95">
        <f>IFERROR(VLOOKUP(AF240,Criterios!$M$3:$N$6,2,FALSE),0) + IFERROR(VLOOKUP(AG240,Criterios!$O$3:$P$6,2,FALSE),0) + IFERROR(VLOOKUP(AH240,Criterios!$Q$3:$R$7,2,FALSE),0) + IFERROR(VLOOKUP(AI240,Criterios!$S$3:$T$6,2,FALSE),0) + IFERROR(VLOOKUP(AJ240,Criterios!$U$3:$V$5,2,FALSE),0) + IFERROR(VLOOKUP(AK240,Criterios!$W$3:$X$8,2,FALSE),0)</f>
        <v>0</v>
      </c>
      <c r="AM240" s="96" t="str">
        <f>IF(AND(AL240&gt;=Criterios!$AB$8,AL240&lt;Criterios!$AA$8),"Pobre",IF(AND(AL240&gt;=Criterios!$AB$7,AL240&lt;Criterios!$AA$7),"Insatisfactorio",IF(AND(AL240&gt;=Criterios!$AB$6,AL240&lt;Criterios!$AA$6),"Regular",IF(AND(AL240&gt;=Criterios!$AB$5,AL240&lt;Criterios!$AA$5),"Bueno",IF(AND(AL240&gt;=Criterios!$AB$4,AL240&lt;=Criterios!$AA$4),"Excelente",MID(Criterios!$Y$3,1,1))))))</f>
        <v/>
      </c>
      <c r="AN240" s="278"/>
      <c r="AO240" s="280"/>
      <c r="AP240" s="282"/>
      <c r="AQ240" s="273"/>
      <c r="AR240" s="273"/>
      <c r="AS240" s="273"/>
      <c r="AT240" s="273"/>
      <c r="AU240" s="284"/>
      <c r="AV240" s="88" t="s">
        <v>125</v>
      </c>
      <c r="AW240" s="106" t="str">
        <f>IF(AND(T238=1,V238=3),IF(AND(AQ238=1,AS238=3),"RiRr","Ri"),IF(AND(AQ238=1,AS238=3),"Rr",""))</f>
        <v/>
      </c>
      <c r="AX240" s="101" t="str">
        <f>IF(AND(T238=2,V238=3),IF(AND(AQ238=2,AS238=3),"RiRr","Ri"),IF(AND(AQ238=2,AS238=3),"Rr",""))</f>
        <v/>
      </c>
      <c r="AY240" s="102" t="str">
        <f>IF(AND(T238=3,V238=3),IF(AND(AQ238=3,AS238=3),"RiRr","Ri"),IF(AND(AQ238=3,AS238=3),"Rr",""))</f>
        <v/>
      </c>
      <c r="AZ240" s="103" t="str">
        <f>IF(AND(T238=4,V238=3),IF(AND(AQ238=4,AS238=3),"RiRr","Ri"),IF(AND(AQ238=4,AS238=3),"Rr",""))</f>
        <v>RiRr</v>
      </c>
      <c r="BA240" s="103" t="str">
        <f>IF(AND(T238=5,V238=3),IF(AND(AQ238=5,AS238=3),"RiRr","Ri"),IF(AND(AQ238=5,AS238=3),"Rr",""))</f>
        <v/>
      </c>
      <c r="BB240" s="105"/>
    </row>
    <row r="241" spans="1:54" x14ac:dyDescent="0.2">
      <c r="A241" s="287"/>
      <c r="B241" s="290"/>
      <c r="C241" s="298"/>
      <c r="D241" s="301"/>
      <c r="E241" s="301"/>
      <c r="F241" s="301"/>
      <c r="G241" s="301"/>
      <c r="H241" s="350"/>
      <c r="I241" s="304"/>
      <c r="J241" s="307"/>
      <c r="K241" s="307"/>
      <c r="L241" s="353"/>
      <c r="M241" s="263"/>
      <c r="N241" s="263"/>
      <c r="O241" s="293"/>
      <c r="P241" s="310"/>
      <c r="Q241" s="266"/>
      <c r="R241" s="260"/>
      <c r="S241" s="251"/>
      <c r="T241" s="254"/>
      <c r="U241" s="248"/>
      <c r="V241" s="254"/>
      <c r="W241" s="254"/>
      <c r="X241" s="254"/>
      <c r="Y241" s="276"/>
      <c r="Z241" s="91"/>
      <c r="AA241" s="92"/>
      <c r="AB241" s="92"/>
      <c r="AC241" s="92"/>
      <c r="AD241" s="93"/>
      <c r="AE241" s="94">
        <f t="shared" si="35"/>
        <v>0</v>
      </c>
      <c r="AF241" s="93"/>
      <c r="AG241" s="93"/>
      <c r="AH241" s="93"/>
      <c r="AI241" s="93"/>
      <c r="AJ241" s="93"/>
      <c r="AK241" s="93"/>
      <c r="AL241" s="94">
        <f>IFERROR(VLOOKUP(AF241,Criterios!$M$3:$N$6,2,FALSE),0) + IFERROR(VLOOKUP(AG241,Criterios!$O$3:$P$6,2,FALSE),0) + IFERROR(VLOOKUP(AH241,Criterios!$Q$3:$R$7,2,FALSE),0) + IFERROR(VLOOKUP(AI241,Criterios!$S$3:$T$6,2,FALSE),0) + IFERROR(VLOOKUP(AJ241,Criterios!$U$3:$V$5,2,FALSE),0) + IFERROR(VLOOKUP(AK241,Criterios!$W$3:$X$8,2,FALSE),0)</f>
        <v>0</v>
      </c>
      <c r="AM241" s="96" t="str">
        <f>IF(AND(AL241&gt;=Criterios!$AB$8,AL241&lt;Criterios!$AA$8),"Pobre",IF(AND(AL241&gt;=Criterios!$AB$7,AL241&lt;Criterios!$AA$7),"Insatisfactorio",IF(AND(AL241&gt;=Criterios!$AB$6,AL241&lt;Criterios!$AA$6),"Regular",IF(AND(AL241&gt;=Criterios!$AB$5,AL241&lt;Criterios!$AA$5),"Bueno",IF(AND(AL241&gt;=Criterios!$AB$4,AL241&lt;=Criterios!$AA$4),"Excelente",MID(Criterios!$Y$3,1,1))))))</f>
        <v/>
      </c>
      <c r="AN241" s="278"/>
      <c r="AO241" s="280"/>
      <c r="AP241" s="282"/>
      <c r="AQ241" s="273"/>
      <c r="AR241" s="273"/>
      <c r="AS241" s="273"/>
      <c r="AT241" s="273"/>
      <c r="AU241" s="284"/>
      <c r="AV241" s="88" t="s">
        <v>170</v>
      </c>
      <c r="AW241" s="106" t="str">
        <f>IF(AND(T238=1,V238=2),IF(AND(AQ238=1,AS238=2),"RiRr","Ri"),IF(AND(AQ238=1,AS238=2),"Rr",""))</f>
        <v/>
      </c>
      <c r="AX241" s="106" t="str">
        <f>IF(AND(T238=2,V238=2),IF(AND(AQ238=2,AS238=2),"RiRr","Ri"),IF(AND(AQ238=2,AS238=2),"Rr",""))</f>
        <v/>
      </c>
      <c r="AY241" s="101" t="str">
        <f>IF(AND(T238=3,V238=2),IF(AND(AQ238=3,AS238=2),"RiRr","Ri"),IF(AND(AQ238=3,AS238=2),"Rr",""))</f>
        <v/>
      </c>
      <c r="AZ241" s="102" t="str">
        <f>IF(AND(T238=4,V238=2),IF(AND(AQ238=4,AS238=2),"RiRr","Ri"),IF(AND(AQ238=4,AS238=2),"Rr",""))</f>
        <v/>
      </c>
      <c r="BA241" s="103" t="str">
        <f>IF(AND(T238=5,V238=2),IF(AND(AQ238=5,AS238=2),"RiRr","Ri"),IF(AND(AQ238=5,AS238=2),"Rr",""))</f>
        <v/>
      </c>
      <c r="BB241" s="105"/>
    </row>
    <row r="242" spans="1:54" x14ac:dyDescent="0.2">
      <c r="A242" s="287"/>
      <c r="B242" s="290"/>
      <c r="C242" s="298"/>
      <c r="D242" s="301"/>
      <c r="E242" s="301"/>
      <c r="F242" s="301"/>
      <c r="G242" s="301"/>
      <c r="H242" s="350"/>
      <c r="I242" s="304"/>
      <c r="J242" s="307"/>
      <c r="K242" s="307"/>
      <c r="L242" s="353"/>
      <c r="M242" s="263"/>
      <c r="N242" s="263"/>
      <c r="O242" s="293"/>
      <c r="P242" s="310"/>
      <c r="Q242" s="266"/>
      <c r="R242" s="260"/>
      <c r="S242" s="251"/>
      <c r="T242" s="254"/>
      <c r="U242" s="248"/>
      <c r="V242" s="254"/>
      <c r="W242" s="254"/>
      <c r="X242" s="254"/>
      <c r="Y242" s="276"/>
      <c r="Z242" s="91"/>
      <c r="AA242" s="92"/>
      <c r="AB242" s="92"/>
      <c r="AC242" s="92"/>
      <c r="AD242" s="93"/>
      <c r="AE242" s="94">
        <f t="shared" si="35"/>
        <v>0</v>
      </c>
      <c r="AF242" s="93"/>
      <c r="AG242" s="93"/>
      <c r="AH242" s="93"/>
      <c r="AI242" s="93"/>
      <c r="AJ242" s="93"/>
      <c r="AK242" s="93"/>
      <c r="AL242" s="94">
        <f>IFERROR(VLOOKUP(AF242,Criterios!$M$3:$N$6,2,FALSE),0) + IFERROR(VLOOKUP(AG242,Criterios!$O$3:$P$6,2,FALSE),0) + IFERROR(VLOOKUP(AH242,Criterios!$Q$3:$R$7,2,FALSE),0) + IFERROR(VLOOKUP(AI242,Criterios!$S$3:$T$6,2,FALSE),0) + IFERROR(VLOOKUP(AJ242,Criterios!$U$3:$V$5,2,FALSE),0) + IFERROR(VLOOKUP(AK242,Criterios!$W$3:$X$8,2,FALSE),0)</f>
        <v>0</v>
      </c>
      <c r="AM242" s="96" t="str">
        <f>IF(AND(AL242&gt;=Criterios!$AB$8,AL242&lt;Criterios!$AA$8),"Pobre",IF(AND(AL242&gt;=Criterios!$AB$7,AL242&lt;Criterios!$AA$7),"Insatisfactorio",IF(AND(AL242&gt;=Criterios!$AB$6,AL242&lt;Criterios!$AA$6),"Regular",IF(AND(AL242&gt;=Criterios!$AB$5,AL242&lt;Criterios!$AA$5),"Bueno",IF(AND(AL242&gt;=Criterios!$AB$4,AL242&lt;=Criterios!$AA$4),"Excelente",MID(Criterios!$Y$3,1,1))))))</f>
        <v/>
      </c>
      <c r="AN242" s="278"/>
      <c r="AO242" s="280"/>
      <c r="AP242" s="282"/>
      <c r="AQ242" s="273"/>
      <c r="AR242" s="273"/>
      <c r="AS242" s="273"/>
      <c r="AT242" s="273"/>
      <c r="AU242" s="284"/>
      <c r="AV242" s="88" t="s">
        <v>752</v>
      </c>
      <c r="AW242" s="106" t="str">
        <f>IF(AND(T238=1,V238=1),IF(AND(AQ238=1,AS238=1),"RiRr","Ri"),IF(AND(AQ238=1,AS238=1),"Rr",""))</f>
        <v/>
      </c>
      <c r="AX242" s="106" t="str">
        <f>IF(AND(T238=2,V238=1),IF(AND(AQ238=2,AS238=1),"RiRr","Ri"),IF(AND(AQ238=2,AS238=1),"Rr",""))</f>
        <v/>
      </c>
      <c r="AY242" s="101" t="str">
        <f>IF(AND(T238=3,V238=1),IF(AND(AQ238=3,AS238=1),"RiRr","Ri"),IF(AND(AQ238=3,AS238=1),"Rr",""))</f>
        <v/>
      </c>
      <c r="AZ242" s="102" t="str">
        <f>IF(AND(T238=4,V238=1),IF(AND(AQ238=4,AS238=1),"RiRr","Ri"),IF(AND(AQ238=4,AS238=1),"Rr",""))</f>
        <v/>
      </c>
      <c r="BA242" s="102" t="str">
        <f>IF(AND(T238=5,V238=1),IF(AND(AQ238=5,AS238=1),"RiRr","Ri"),IF(AND(AQ238=5,AS238=1),"Rr",""))</f>
        <v/>
      </c>
      <c r="BB242" s="105"/>
    </row>
    <row r="243" spans="1:54" ht="15.75" customHeight="1" thickBot="1" x14ac:dyDescent="0.25">
      <c r="A243" s="288"/>
      <c r="B243" s="291"/>
      <c r="C243" s="299"/>
      <c r="D243" s="302"/>
      <c r="E243" s="302"/>
      <c r="F243" s="302"/>
      <c r="G243" s="302"/>
      <c r="H243" s="351"/>
      <c r="I243" s="305"/>
      <c r="J243" s="308"/>
      <c r="K243" s="308"/>
      <c r="L243" s="354"/>
      <c r="M243" s="264"/>
      <c r="N243" s="264"/>
      <c r="O243" s="294"/>
      <c r="P243" s="311"/>
      <c r="Q243" s="267"/>
      <c r="R243" s="261"/>
      <c r="S243" s="252"/>
      <c r="T243" s="255"/>
      <c r="U243" s="249"/>
      <c r="V243" s="255"/>
      <c r="W243" s="255"/>
      <c r="X243" s="255"/>
      <c r="Y243" s="277"/>
      <c r="Z243" s="108"/>
      <c r="AA243" s="109"/>
      <c r="AB243" s="109"/>
      <c r="AC243" s="109"/>
      <c r="AD243" s="110"/>
      <c r="AE243" s="111">
        <f t="shared" si="35"/>
        <v>0</v>
      </c>
      <c r="AF243" s="110"/>
      <c r="AG243" s="110"/>
      <c r="AH243" s="110"/>
      <c r="AI243" s="110"/>
      <c r="AJ243" s="110"/>
      <c r="AK243" s="110"/>
      <c r="AL243" s="111">
        <f>IFERROR(VLOOKUP(AF243,Criterios!$M$3:$N$6,2,FALSE),0) + IFERROR(VLOOKUP(AG243,Criterios!$O$3:$P$6,2,FALSE),0) + IFERROR(VLOOKUP(AH243,Criterios!$Q$3:$R$7,2,FALSE),0) + IFERROR(VLOOKUP(AI243,Criterios!$S$3:$T$6,2,FALSE),0) + IFERROR(VLOOKUP(AJ243,Criterios!$U$3:$V$5,2,FALSE),0) + IFERROR(VLOOKUP(AK243,Criterios!$W$3:$X$8,2,FALSE),0)</f>
        <v>0</v>
      </c>
      <c r="AM243" s="112" t="str">
        <f>IF(AND(AL243&gt;=Criterios!$AB$8,AL243&lt;Criterios!$AA$8),"Pobre",IF(AND(AL243&gt;=Criterios!$AB$7,AL243&lt;Criterios!$AA$7),"Insatisfactorio",IF(AND(AL243&gt;=Criterios!$AB$6,AL243&lt;Criterios!$AA$6),"Regular",IF(AND(AL243&gt;=Criterios!$AB$5,AL243&lt;Criterios!$AA$5),"Bueno",IF(AND(AL243&gt;=Criterios!$AB$4,AL243&lt;=Criterios!$AA$4),"Excelente",MID(Criterios!$Y$3,1,1))))))</f>
        <v/>
      </c>
      <c r="AN243" s="279"/>
      <c r="AO243" s="281"/>
      <c r="AP243" s="283"/>
      <c r="AQ243" s="274"/>
      <c r="AR243" s="274"/>
      <c r="AS243" s="274"/>
      <c r="AT243" s="274"/>
      <c r="AU243" s="285"/>
      <c r="AW243" s="88" t="s">
        <v>123</v>
      </c>
      <c r="AX243" s="88" t="s">
        <v>124</v>
      </c>
      <c r="AY243" s="88" t="s">
        <v>125</v>
      </c>
      <c r="AZ243" s="88" t="s">
        <v>126</v>
      </c>
      <c r="BA243" s="88" t="s">
        <v>127</v>
      </c>
      <c r="BB243" s="113"/>
    </row>
    <row r="244" spans="1:54" ht="16.5" customHeight="1" thickTop="1" x14ac:dyDescent="0.2">
      <c r="A244" s="286"/>
      <c r="B244" s="289"/>
      <c r="C244" s="358" t="s">
        <v>301</v>
      </c>
      <c r="D244" s="300" t="s">
        <v>80</v>
      </c>
      <c r="E244" s="300" t="s">
        <v>179</v>
      </c>
      <c r="F244" s="300" t="s">
        <v>193</v>
      </c>
      <c r="G244" s="300" t="s">
        <v>212</v>
      </c>
      <c r="H244" s="349" t="s">
        <v>613</v>
      </c>
      <c r="I244" s="303" t="s">
        <v>74</v>
      </c>
      <c r="J244" s="306" t="s">
        <v>74</v>
      </c>
      <c r="K244" s="306" t="s">
        <v>73</v>
      </c>
      <c r="L244" s="352" t="s">
        <v>74</v>
      </c>
      <c r="M244" s="262"/>
      <c r="N244" s="262"/>
      <c r="O244" s="292" t="s">
        <v>349</v>
      </c>
      <c r="P244" s="338" t="s">
        <v>617</v>
      </c>
      <c r="Q244" s="295"/>
      <c r="R244" s="259"/>
      <c r="S244" s="250" t="s">
        <v>47</v>
      </c>
      <c r="T244" s="253">
        <f>(IFERROR(VLOOKUP(S244,Criterios!$E$3:$F$8,2,FALSE),0))</f>
        <v>4</v>
      </c>
      <c r="U244" s="247" t="s">
        <v>48</v>
      </c>
      <c r="V244" s="253">
        <f>(IFERROR(VLOOKUP(U244,Criterios!$H$3:$I$8,2,FALSE),0))</f>
        <v>4</v>
      </c>
      <c r="W244" s="253">
        <f>(IFERROR(VLOOKUP(S244,Criterios!$E$3:$F$8,2,FALSE),0)) * (IFERROR(VLOOKUP(U244,Criterios!$H$3:$I$8,2,FALSE),0))</f>
        <v>16</v>
      </c>
      <c r="X244" s="253" t="str">
        <f>IFERROR(INDEX(Colorimetría!$D$4:$H$8,MATCH(V244,Colorimetría!$C$4:$C$8,0),MATCH(T244,Colorimetría!$D$3:$H$3,0)),0)</f>
        <v>Extremo</v>
      </c>
      <c r="Y244" s="296"/>
      <c r="Z244" s="91"/>
      <c r="AA244" s="92"/>
      <c r="AB244" s="92"/>
      <c r="AC244" s="92"/>
      <c r="AD244" s="93"/>
      <c r="AE244" s="94">
        <f>IF(OR(AD244="Preventivo",AD244="Preventivo - Detectivo"),"Probabilidad",IF(OR(AD244="Detectivo - Correctivo",AD244="Correctivo"),"Impacto",0))</f>
        <v>0</v>
      </c>
      <c r="AF244" s="93"/>
      <c r="AG244" s="93"/>
      <c r="AH244" s="93"/>
      <c r="AI244" s="93"/>
      <c r="AJ244" s="93"/>
      <c r="AK244" s="93"/>
      <c r="AL244" s="95">
        <f>IFERROR(VLOOKUP(AF244,Criterios!$M$3:$N$6,2,FALSE),0) + IFERROR(VLOOKUP(AG244,Criterios!$O$3:$P$6,2,FALSE),0) + IFERROR(VLOOKUP(AH244,Criterios!$Q$3:$R$7,2,FALSE),0) + IFERROR(VLOOKUP(AI244,Criterios!$S$3:$T$6,2,FALSE),0) + IFERROR(VLOOKUP(AJ244,Criterios!$U$3:$V$5,2,FALSE),0) + IFERROR(VLOOKUP(AK244,Criterios!$W$3:$X$8,2,FALSE),0)</f>
        <v>0</v>
      </c>
      <c r="AM244" s="96" t="str">
        <f>IF(AND(AL244&gt;=Criterios!$AB$8,AL244&lt;Criterios!$AA$8),"Pobre",IF(AND(AL244&gt;=Criterios!$AB$7,AL244&lt;Criterios!$AA$7),"Insatisfactorio",IF(AND(AL244&gt;=Criterios!$AB$6,AL244&lt;Criterios!$AA$6),"Regular",IF(AND(AL244&gt;=Criterios!$AB$5,AL244&lt;Criterios!$AA$5),"Bueno",IF(AND(AL244&gt;=Criterios!$AB$4,AL244&lt;=Criterios!$AA$4),"Excelente",MID(Criterios!$Y$3,1,1))))))</f>
        <v/>
      </c>
      <c r="AN244" s="278">
        <f>(IFERROR(AVERAGEIFS(AL244:AL249,AE244:AE249,"Impacto"),0))/100</f>
        <v>0</v>
      </c>
      <c r="AO244" s="280">
        <f>(IFERROR(AVERAGEIFS(AL244:AL249,AE244:AE249,"Probabilidad"),0))/100</f>
        <v>0</v>
      </c>
      <c r="AP244" s="282" t="str">
        <f>IF(AN244=0,MID(S244,1,15),IF(T244 - AN244*T244&lt;1,VLOOKUP(1,Criterios!$D$4:$E$8,2,FALSE),IF(ROUND(T244 -( T244*AN244),0)=0,VLOOKUP(1,Criterios!$D$4:$E$8,2,FALSE),VLOOKUP(ROUND(T244 -( T244*AN244),0),Criterios!$D$4:$E$8,2,FALSE))))</f>
        <v>Mayor</v>
      </c>
      <c r="AQ244" s="273">
        <f>(IFERROR(VLOOKUP(AP244,Criterios!$E$3:$F$8,2,FALSE),0))</f>
        <v>4</v>
      </c>
      <c r="AR244" s="273" t="str">
        <f>IF(AO244=0,MID(U244,1,15),IF(V244 - AO244*V244&lt;1,VLOOKUP(1,Criterios!$G$4:$H$8,2,FALSE),IF(ROUND(V244 -(V244*AO244),0)=0,VLOOKUP(1,Criterios!$G$4:$H$8,2,FALSE),VLOOKUP(ROUND(V244 -( V244*AO244),0),Criterios!$G$4:$H$8,2,FALSE))))</f>
        <v>Moderado</v>
      </c>
      <c r="AS244" s="273">
        <f>(IFERROR(VLOOKUP(AR244,Criterios!$H$3:$I$8,2,FALSE),0))</f>
        <v>4</v>
      </c>
      <c r="AT244" s="273">
        <f>(IFERROR(VLOOKUP(AP244,Criterios!$E$3:$F$8,2,FALSE),0)) * (IFERROR(VLOOKUP(AR244,Criterios!$H$3:$I$8,2,FALSE),0))</f>
        <v>16</v>
      </c>
      <c r="AU244" s="284" t="str">
        <f>IFERROR(INDEX(Colorimetría!$D$4:$H$8,MATCH(AS244,Colorimetría!$C$4:$C$8,0),MATCH(AQ244,Colorimetría!$D$3:$H$3,0)),0)</f>
        <v>Extremo</v>
      </c>
      <c r="AV244" s="88" t="s">
        <v>169</v>
      </c>
      <c r="AW244" s="97" t="str">
        <f>IF(AND(T244=1,V244=5),IF(AND(AQ244=1,AS244=5),"RiRr","Ri"),IF(AND(AQ244=1,AS244=5),"Rr",""))</f>
        <v/>
      </c>
      <c r="AX244" s="97" t="str">
        <f>IF(AND(T244=2,V244=5),IF(AND(AQ244=2,AS244=5),"RiRr","Ri"),IF(AND(AQ244=2,AS244=5),"Rr",""))</f>
        <v/>
      </c>
      <c r="AY244" s="98" t="str">
        <f>IF(AND(T244=3,V244=5),IF(AND(AQ244=3,AS244=5),"RiRr","Ri"),IF(AND(AQ244=3,AS244=5),"Rr",""))</f>
        <v/>
      </c>
      <c r="AZ244" s="98" t="str">
        <f>IF(AND(T244=4,V244=5),IF(AND(AQ244=4,AS244=5),"RiRr","Ri"),IF(AND(AQ244=4,AS244=5),"Rr",""))</f>
        <v/>
      </c>
      <c r="BA244" s="98" t="str">
        <f>IF(AND(T244=5,V244=5),IF(AND(AQ244=5,AS244=5),"RiRr","Ri"),IF(AND(AQ244=5,AS244=5),"Rr",""))</f>
        <v/>
      </c>
      <c r="BB244" s="100"/>
    </row>
    <row r="245" spans="1:54" x14ac:dyDescent="0.2">
      <c r="A245" s="287"/>
      <c r="B245" s="290"/>
      <c r="C245" s="298"/>
      <c r="D245" s="301"/>
      <c r="E245" s="301"/>
      <c r="F245" s="301"/>
      <c r="G245" s="301"/>
      <c r="H245" s="350"/>
      <c r="I245" s="304"/>
      <c r="J245" s="307"/>
      <c r="K245" s="307"/>
      <c r="L245" s="353"/>
      <c r="M245" s="263"/>
      <c r="N245" s="263"/>
      <c r="O245" s="293"/>
      <c r="P245" s="310"/>
      <c r="Q245" s="266"/>
      <c r="R245" s="260"/>
      <c r="S245" s="251"/>
      <c r="T245" s="254"/>
      <c r="U245" s="248"/>
      <c r="V245" s="254"/>
      <c r="W245" s="254"/>
      <c r="X245" s="254"/>
      <c r="Y245" s="276"/>
      <c r="Z245" s="91"/>
      <c r="AA245" s="92"/>
      <c r="AB245" s="92"/>
      <c r="AC245" s="92"/>
      <c r="AD245" s="93"/>
      <c r="AE245" s="94">
        <f t="shared" ref="AE245:AE249" si="36">IF(OR(AD245="Preventivo",AD245="Preventivo - Detectivo"),"Probabilidad",IF(OR(AD245="Detectivo - Correctivo",AD245="Correctivo"),"Impacto",0))</f>
        <v>0</v>
      </c>
      <c r="AF245" s="93"/>
      <c r="AG245" s="93"/>
      <c r="AH245" s="93"/>
      <c r="AI245" s="93"/>
      <c r="AJ245" s="93"/>
      <c r="AK245" s="93"/>
      <c r="AL245" s="95">
        <f>IFERROR(VLOOKUP(AF245,Criterios!$M$3:$N$6,2,FALSE),0) + IFERROR(VLOOKUP(AG245,Criterios!$O$3:$P$6,2,FALSE),0) + IFERROR(VLOOKUP(AH245,Criterios!$Q$3:$R$7,2,FALSE),0) + IFERROR(VLOOKUP(AI245,Criterios!$S$3:$T$6,2,FALSE),0) + IFERROR(VLOOKUP(AJ245,Criterios!$U$3:$V$5,2,FALSE),0) + IFERROR(VLOOKUP(AK245,Criterios!$W$3:$X$8,2,FALSE),0)</f>
        <v>0</v>
      </c>
      <c r="AM245" s="96" t="str">
        <f>IF(AND(AL245&gt;=Criterios!$AB$8,AL245&lt;Criterios!$AA$8),"Pobre",IF(AND(AL245&gt;=Criterios!$AB$7,AL245&lt;Criterios!$AA$7),"Insatisfactorio",IF(AND(AL245&gt;=Criterios!$AB$6,AL245&lt;Criterios!$AA$6),"Regular",IF(AND(AL245&gt;=Criterios!$AB$5,AL245&lt;Criterios!$AA$5),"Bueno",IF(AND(AL245&gt;=Criterios!$AB$4,AL245&lt;=Criterios!$AA$4),"Excelente",MID(Criterios!$Y$3,1,1))))))</f>
        <v/>
      </c>
      <c r="AN245" s="278"/>
      <c r="AO245" s="280"/>
      <c r="AP245" s="282"/>
      <c r="AQ245" s="273"/>
      <c r="AR245" s="273"/>
      <c r="AS245" s="273"/>
      <c r="AT245" s="273"/>
      <c r="AU245" s="284"/>
      <c r="AV245" s="88" t="s">
        <v>122</v>
      </c>
      <c r="AW245" s="101" t="str">
        <f>IF(AND(T244=1,V244=4),IF(AND(AQ244=1,AS244=4),"RiRr","Ri"),IF(AND(AQ244=1,AS244=4),"Rr",""))</f>
        <v/>
      </c>
      <c r="AX245" s="102" t="str">
        <f>IF(AND(T244=2,V244=4),IF(AND(AQ244=2,AS244=4),"RiRr","Ri"),IF(AND(AQ244=2,AS244=4),"Rr",""))</f>
        <v/>
      </c>
      <c r="AY245" s="102" t="str">
        <f>IF(AND(T244=3,V244=4),IF(AND(AQ244=3,AS244=4),"RiRr","Ri"),IF(AND(AQ244=3,AS244=4),"Rr",""))</f>
        <v/>
      </c>
      <c r="AZ245" s="103" t="str">
        <f>IF(AND(T244=4,V244=4),IF(AND(AQ244=4,AS244=4),"RiRr","Ri"),IF(AND(AQ244=4,AS244=4),"Rr",""))</f>
        <v>RiRr</v>
      </c>
      <c r="BA245" s="103" t="str">
        <f>IF(AND(T244=5,V244=4),IF(AND(AQ244=5,AS244=4),"RiRr","Ri"),IF(AND(AQ244=5,AS244=4),"Rr",""))</f>
        <v/>
      </c>
      <c r="BB245" s="105"/>
    </row>
    <row r="246" spans="1:54" x14ac:dyDescent="0.2">
      <c r="A246" s="287"/>
      <c r="B246" s="290"/>
      <c r="C246" s="298"/>
      <c r="D246" s="301"/>
      <c r="E246" s="301"/>
      <c r="F246" s="301"/>
      <c r="G246" s="301"/>
      <c r="H246" s="350"/>
      <c r="I246" s="304"/>
      <c r="J246" s="307"/>
      <c r="K246" s="307"/>
      <c r="L246" s="353"/>
      <c r="M246" s="263"/>
      <c r="N246" s="263"/>
      <c r="O246" s="293"/>
      <c r="P246" s="310"/>
      <c r="Q246" s="266"/>
      <c r="R246" s="260"/>
      <c r="S246" s="251"/>
      <c r="T246" s="254"/>
      <c r="U246" s="248"/>
      <c r="V246" s="254"/>
      <c r="W246" s="254"/>
      <c r="X246" s="254"/>
      <c r="Y246" s="276"/>
      <c r="Z246" s="91"/>
      <c r="AA246" s="92"/>
      <c r="AB246" s="92"/>
      <c r="AC246" s="92"/>
      <c r="AD246" s="93"/>
      <c r="AE246" s="94">
        <f t="shared" si="36"/>
        <v>0</v>
      </c>
      <c r="AF246" s="93"/>
      <c r="AG246" s="93"/>
      <c r="AH246" s="93"/>
      <c r="AI246" s="93"/>
      <c r="AJ246" s="93"/>
      <c r="AK246" s="93"/>
      <c r="AL246" s="95">
        <f>IFERROR(VLOOKUP(AF246,Criterios!$M$3:$N$6,2,FALSE),0) + IFERROR(VLOOKUP(AG246,Criterios!$O$3:$P$6,2,FALSE),0) + IFERROR(VLOOKUP(AH246,Criterios!$Q$3:$R$7,2,FALSE),0) + IFERROR(VLOOKUP(AI246,Criterios!$S$3:$T$6,2,FALSE),0) + IFERROR(VLOOKUP(AJ246,Criterios!$U$3:$V$5,2,FALSE),0) + IFERROR(VLOOKUP(AK246,Criterios!$W$3:$X$8,2,FALSE),0)</f>
        <v>0</v>
      </c>
      <c r="AM246" s="96" t="str">
        <f>IF(AND(AL246&gt;=Criterios!$AB$8,AL246&lt;Criterios!$AA$8),"Pobre",IF(AND(AL246&gt;=Criterios!$AB$7,AL246&lt;Criterios!$AA$7),"Insatisfactorio",IF(AND(AL246&gt;=Criterios!$AB$6,AL246&lt;Criterios!$AA$6),"Regular",IF(AND(AL246&gt;=Criterios!$AB$5,AL246&lt;Criterios!$AA$5),"Bueno",IF(AND(AL246&gt;=Criterios!$AB$4,AL246&lt;=Criterios!$AA$4),"Excelente",MID(Criterios!$Y$3,1,1))))))</f>
        <v/>
      </c>
      <c r="AN246" s="278"/>
      <c r="AO246" s="280"/>
      <c r="AP246" s="282"/>
      <c r="AQ246" s="273"/>
      <c r="AR246" s="273"/>
      <c r="AS246" s="273"/>
      <c r="AT246" s="273"/>
      <c r="AU246" s="284"/>
      <c r="AV246" s="88" t="s">
        <v>125</v>
      </c>
      <c r="AW246" s="106" t="str">
        <f>IF(AND(T244=1,V244=3),IF(AND(AQ244=1,AS244=3),"RiRr","Ri"),IF(AND(AQ244=1,AS244=3),"Rr",""))</f>
        <v/>
      </c>
      <c r="AX246" s="101" t="str">
        <f>IF(AND(T244=2,V244=3),IF(AND(AQ244=2,AS244=3),"RiRr","Ri"),IF(AND(AQ244=2,AS244=3),"Rr",""))</f>
        <v/>
      </c>
      <c r="AY246" s="102" t="str">
        <f>IF(AND(T244=3,V244=3),IF(AND(AQ244=3,AS244=3),"RiRr","Ri"),IF(AND(AQ244=3,AS244=3),"Rr",""))</f>
        <v/>
      </c>
      <c r="AZ246" s="103" t="str">
        <f>IF(AND(T244=4,V244=3),IF(AND(AQ244=4,AS244=3),"RiRr","Ri"),IF(AND(AQ244=4,AS244=3),"Rr",""))</f>
        <v/>
      </c>
      <c r="BA246" s="103" t="str">
        <f>IF(AND(T244=5,V244=3),IF(AND(AQ244=5,AS244=3),"RiRr","Ri"),IF(AND(AQ244=5,AS244=3),"Rr",""))</f>
        <v/>
      </c>
      <c r="BB246" s="105"/>
    </row>
    <row r="247" spans="1:54" x14ac:dyDescent="0.2">
      <c r="A247" s="287"/>
      <c r="B247" s="290"/>
      <c r="C247" s="298"/>
      <c r="D247" s="301"/>
      <c r="E247" s="301"/>
      <c r="F247" s="301"/>
      <c r="G247" s="301"/>
      <c r="H247" s="350"/>
      <c r="I247" s="304"/>
      <c r="J247" s="307"/>
      <c r="K247" s="307"/>
      <c r="L247" s="353"/>
      <c r="M247" s="263"/>
      <c r="N247" s="263"/>
      <c r="O247" s="293"/>
      <c r="P247" s="310"/>
      <c r="Q247" s="266"/>
      <c r="R247" s="260"/>
      <c r="S247" s="251"/>
      <c r="T247" s="254"/>
      <c r="U247" s="248"/>
      <c r="V247" s="254"/>
      <c r="W247" s="254"/>
      <c r="X247" s="254"/>
      <c r="Y247" s="276"/>
      <c r="Z247" s="91"/>
      <c r="AA247" s="92"/>
      <c r="AB247" s="92"/>
      <c r="AC247" s="92"/>
      <c r="AD247" s="93"/>
      <c r="AE247" s="94">
        <f t="shared" si="36"/>
        <v>0</v>
      </c>
      <c r="AF247" s="93"/>
      <c r="AG247" s="93"/>
      <c r="AH247" s="93"/>
      <c r="AI247" s="93"/>
      <c r="AJ247" s="93"/>
      <c r="AK247" s="93"/>
      <c r="AL247" s="94">
        <f>IFERROR(VLOOKUP(AF247,Criterios!$M$3:$N$6,2,FALSE),0) + IFERROR(VLOOKUP(AG247,Criterios!$O$3:$P$6,2,FALSE),0) + IFERROR(VLOOKUP(AH247,Criterios!$Q$3:$R$7,2,FALSE),0) + IFERROR(VLOOKUP(AI247,Criterios!$S$3:$T$6,2,FALSE),0) + IFERROR(VLOOKUP(AJ247,Criterios!$U$3:$V$5,2,FALSE),0) + IFERROR(VLOOKUP(AK247,Criterios!$W$3:$X$8,2,FALSE),0)</f>
        <v>0</v>
      </c>
      <c r="AM247" s="96" t="str">
        <f>IF(AND(AL247&gt;=Criterios!$AB$8,AL247&lt;Criterios!$AA$8),"Pobre",IF(AND(AL247&gt;=Criterios!$AB$7,AL247&lt;Criterios!$AA$7),"Insatisfactorio",IF(AND(AL247&gt;=Criterios!$AB$6,AL247&lt;Criterios!$AA$6),"Regular",IF(AND(AL247&gt;=Criterios!$AB$5,AL247&lt;Criterios!$AA$5),"Bueno",IF(AND(AL247&gt;=Criterios!$AB$4,AL247&lt;=Criterios!$AA$4),"Excelente",MID(Criterios!$Y$3,1,1))))))</f>
        <v/>
      </c>
      <c r="AN247" s="278"/>
      <c r="AO247" s="280"/>
      <c r="AP247" s="282"/>
      <c r="AQ247" s="273"/>
      <c r="AR247" s="273"/>
      <c r="AS247" s="273"/>
      <c r="AT247" s="273"/>
      <c r="AU247" s="284"/>
      <c r="AV247" s="88" t="s">
        <v>170</v>
      </c>
      <c r="AW247" s="106" t="str">
        <f>IF(AND(T244=1,V244=2),IF(AND(AQ244=1,AS244=2),"RiRr","Ri"),IF(AND(AQ244=1,AS244=2),"Rr",""))</f>
        <v/>
      </c>
      <c r="AX247" s="106" t="str">
        <f>IF(AND(T244=2,V244=2),IF(AND(AQ244=2,AS244=2),"RiRr","Ri"),IF(AND(AQ244=2,AS244=2),"Rr",""))</f>
        <v/>
      </c>
      <c r="AY247" s="101" t="str">
        <f>IF(AND(T244=3,V244=2),IF(AND(AQ244=3,AS244=2),"RiRr","Ri"),IF(AND(AQ244=3,AS244=2),"Rr",""))</f>
        <v/>
      </c>
      <c r="AZ247" s="102" t="str">
        <f>IF(AND(T244=4,V244=2),IF(AND(AQ244=4,AS244=2),"RiRr","Ri"),IF(AND(AQ244=4,AS244=2),"Rr",""))</f>
        <v/>
      </c>
      <c r="BA247" s="103" t="str">
        <f>IF(AND(T244=5,V244=2),IF(AND(AQ244=5,AS244=2),"RiRr","Ri"),IF(AND(AQ244=5,AS244=2),"Rr",""))</f>
        <v/>
      </c>
      <c r="BB247" s="105"/>
    </row>
    <row r="248" spans="1:54" x14ac:dyDescent="0.2">
      <c r="A248" s="287"/>
      <c r="B248" s="290"/>
      <c r="C248" s="298"/>
      <c r="D248" s="301"/>
      <c r="E248" s="301"/>
      <c r="F248" s="301"/>
      <c r="G248" s="301"/>
      <c r="H248" s="350"/>
      <c r="I248" s="304"/>
      <c r="J248" s="307"/>
      <c r="K248" s="307"/>
      <c r="L248" s="353"/>
      <c r="M248" s="263"/>
      <c r="N248" s="263"/>
      <c r="O248" s="293"/>
      <c r="P248" s="310"/>
      <c r="Q248" s="266"/>
      <c r="R248" s="260"/>
      <c r="S248" s="251"/>
      <c r="T248" s="254"/>
      <c r="U248" s="248"/>
      <c r="V248" s="254"/>
      <c r="W248" s="254"/>
      <c r="X248" s="254"/>
      <c r="Y248" s="276"/>
      <c r="Z248" s="91"/>
      <c r="AA248" s="92"/>
      <c r="AB248" s="92"/>
      <c r="AC248" s="92"/>
      <c r="AD248" s="93"/>
      <c r="AE248" s="94">
        <f t="shared" si="36"/>
        <v>0</v>
      </c>
      <c r="AF248" s="93"/>
      <c r="AG248" s="93"/>
      <c r="AH248" s="93"/>
      <c r="AI248" s="93"/>
      <c r="AJ248" s="93"/>
      <c r="AK248" s="93"/>
      <c r="AL248" s="94">
        <f>IFERROR(VLOOKUP(AF248,Criterios!$M$3:$N$6,2,FALSE),0) + IFERROR(VLOOKUP(AG248,Criterios!$O$3:$P$6,2,FALSE),0) + IFERROR(VLOOKUP(AH248,Criterios!$Q$3:$R$7,2,FALSE),0) + IFERROR(VLOOKUP(AI248,Criterios!$S$3:$T$6,2,FALSE),0) + IFERROR(VLOOKUP(AJ248,Criterios!$U$3:$V$5,2,FALSE),0) + IFERROR(VLOOKUP(AK248,Criterios!$W$3:$X$8,2,FALSE),0)</f>
        <v>0</v>
      </c>
      <c r="AM248" s="96" t="str">
        <f>IF(AND(AL248&gt;=Criterios!$AB$8,AL248&lt;Criterios!$AA$8),"Pobre",IF(AND(AL248&gt;=Criterios!$AB$7,AL248&lt;Criterios!$AA$7),"Insatisfactorio",IF(AND(AL248&gt;=Criterios!$AB$6,AL248&lt;Criterios!$AA$6),"Regular",IF(AND(AL248&gt;=Criterios!$AB$5,AL248&lt;Criterios!$AA$5),"Bueno",IF(AND(AL248&gt;=Criterios!$AB$4,AL248&lt;=Criterios!$AA$4),"Excelente",MID(Criterios!$Y$3,1,1))))))</f>
        <v/>
      </c>
      <c r="AN248" s="278"/>
      <c r="AO248" s="280"/>
      <c r="AP248" s="282"/>
      <c r="AQ248" s="273"/>
      <c r="AR248" s="273"/>
      <c r="AS248" s="273"/>
      <c r="AT248" s="273"/>
      <c r="AU248" s="284"/>
      <c r="AV248" s="88" t="s">
        <v>752</v>
      </c>
      <c r="AW248" s="106" t="str">
        <f>IF(AND(T244=1,V244=1),IF(AND(AQ244=1,AS244=1),"RiRr","Ri"),IF(AND(AQ244=1,AS244=1),"Rr",""))</f>
        <v/>
      </c>
      <c r="AX248" s="106" t="str">
        <f>IF(AND(T244=2,V244=1),IF(AND(AQ244=2,AS244=1),"RiRr","Ri"),IF(AND(AQ244=2,AS244=1),"Rr",""))</f>
        <v/>
      </c>
      <c r="AY248" s="101" t="str">
        <f>IF(AND(T244=3,V244=1),IF(AND(AQ244=3,AS244=1),"RiRr","Ri"),IF(AND(AQ244=3,AS244=1),"Rr",""))</f>
        <v/>
      </c>
      <c r="AZ248" s="102" t="str">
        <f>IF(AND(T244=4,V244=1),IF(AND(AQ244=4,AS244=1),"RiRr","Ri"),IF(AND(AQ244=4,AS244=1),"Rr",""))</f>
        <v/>
      </c>
      <c r="BA248" s="102" t="str">
        <f>IF(AND(T244=5,V244=1),IF(AND(AQ244=5,AS244=1),"RiRr","Ri"),IF(AND(AQ244=5,AS244=1),"Rr",""))</f>
        <v/>
      </c>
      <c r="BB248" s="105"/>
    </row>
    <row r="249" spans="1:54" ht="15.75" customHeight="1" thickBot="1" x14ac:dyDescent="0.25">
      <c r="A249" s="288"/>
      <c r="B249" s="291"/>
      <c r="C249" s="299"/>
      <c r="D249" s="302"/>
      <c r="E249" s="302"/>
      <c r="F249" s="302"/>
      <c r="G249" s="302"/>
      <c r="H249" s="351"/>
      <c r="I249" s="305"/>
      <c r="J249" s="308"/>
      <c r="K249" s="308"/>
      <c r="L249" s="354"/>
      <c r="M249" s="264"/>
      <c r="N249" s="264"/>
      <c r="O249" s="294"/>
      <c r="P249" s="311"/>
      <c r="Q249" s="267"/>
      <c r="R249" s="261"/>
      <c r="S249" s="252"/>
      <c r="T249" s="255"/>
      <c r="U249" s="249"/>
      <c r="V249" s="255"/>
      <c r="W249" s="255"/>
      <c r="X249" s="255"/>
      <c r="Y249" s="277"/>
      <c r="Z249" s="108"/>
      <c r="AA249" s="109"/>
      <c r="AB249" s="109"/>
      <c r="AC249" s="109"/>
      <c r="AD249" s="110"/>
      <c r="AE249" s="111">
        <f t="shared" si="36"/>
        <v>0</v>
      </c>
      <c r="AF249" s="110"/>
      <c r="AG249" s="110"/>
      <c r="AH249" s="110"/>
      <c r="AI249" s="110"/>
      <c r="AJ249" s="110"/>
      <c r="AK249" s="110"/>
      <c r="AL249" s="111">
        <f>IFERROR(VLOOKUP(AF249,Criterios!$M$3:$N$6,2,FALSE),0) + IFERROR(VLOOKUP(AG249,Criterios!$O$3:$P$6,2,FALSE),0) + IFERROR(VLOOKUP(AH249,Criterios!$Q$3:$R$7,2,FALSE),0) + IFERROR(VLOOKUP(AI249,Criterios!$S$3:$T$6,2,FALSE),0) + IFERROR(VLOOKUP(AJ249,Criterios!$U$3:$V$5,2,FALSE),0) + IFERROR(VLOOKUP(AK249,Criterios!$W$3:$X$8,2,FALSE),0)</f>
        <v>0</v>
      </c>
      <c r="AM249" s="112" t="str">
        <f>IF(AND(AL249&gt;=Criterios!$AB$8,AL249&lt;Criterios!$AA$8),"Pobre",IF(AND(AL249&gt;=Criterios!$AB$7,AL249&lt;Criterios!$AA$7),"Insatisfactorio",IF(AND(AL249&gt;=Criterios!$AB$6,AL249&lt;Criterios!$AA$6),"Regular",IF(AND(AL249&gt;=Criterios!$AB$5,AL249&lt;Criterios!$AA$5),"Bueno",IF(AND(AL249&gt;=Criterios!$AB$4,AL249&lt;=Criterios!$AA$4),"Excelente",MID(Criterios!$Y$3,1,1))))))</f>
        <v/>
      </c>
      <c r="AN249" s="279"/>
      <c r="AO249" s="281"/>
      <c r="AP249" s="283"/>
      <c r="AQ249" s="274"/>
      <c r="AR249" s="274"/>
      <c r="AS249" s="274"/>
      <c r="AT249" s="274"/>
      <c r="AU249" s="285"/>
      <c r="AW249" s="88" t="s">
        <v>123</v>
      </c>
      <c r="AX249" s="88" t="s">
        <v>124</v>
      </c>
      <c r="AY249" s="88" t="s">
        <v>125</v>
      </c>
      <c r="AZ249" s="88" t="s">
        <v>126</v>
      </c>
      <c r="BA249" s="88" t="s">
        <v>127</v>
      </c>
      <c r="BB249" s="113"/>
    </row>
    <row r="250" spans="1:54" ht="16.5" customHeight="1" thickTop="1" x14ac:dyDescent="0.2">
      <c r="A250" s="286"/>
      <c r="B250" s="289"/>
      <c r="C250" s="358" t="s">
        <v>301</v>
      </c>
      <c r="D250" s="300" t="s">
        <v>80</v>
      </c>
      <c r="E250" s="300" t="s">
        <v>175</v>
      </c>
      <c r="F250" s="300" t="s">
        <v>187</v>
      </c>
      <c r="G250" s="300" t="s">
        <v>248</v>
      </c>
      <c r="H250" s="349" t="s">
        <v>591</v>
      </c>
      <c r="I250" s="303" t="s">
        <v>73</v>
      </c>
      <c r="J250" s="306" t="s">
        <v>74</v>
      </c>
      <c r="K250" s="306" t="s">
        <v>73</v>
      </c>
      <c r="L250" s="352" t="s">
        <v>74</v>
      </c>
      <c r="M250" s="262"/>
      <c r="N250" s="262"/>
      <c r="O250" s="292" t="s">
        <v>350</v>
      </c>
      <c r="P250" s="309" t="s">
        <v>736</v>
      </c>
      <c r="Q250" s="295"/>
      <c r="R250" s="259"/>
      <c r="S250" s="250" t="s">
        <v>48</v>
      </c>
      <c r="T250" s="253">
        <f>(IFERROR(VLOOKUP(S250,Criterios!$E$3:$F$8,2,FALSE),0))</f>
        <v>3</v>
      </c>
      <c r="U250" s="247" t="s">
        <v>52</v>
      </c>
      <c r="V250" s="253">
        <f>(IFERROR(VLOOKUP(U250,Criterios!$H$3:$I$8,2,FALSE),0))</f>
        <v>3</v>
      </c>
      <c r="W250" s="253">
        <f>(IFERROR(VLOOKUP(S250,Criterios!$E$3:$F$8,2,FALSE),0)) * (IFERROR(VLOOKUP(U250,Criterios!$H$3:$I$8,2,FALSE),0))</f>
        <v>9</v>
      </c>
      <c r="X250" s="253" t="str">
        <f>IFERROR(INDEX(Colorimetría!$D$4:$H$8,MATCH(V250,Colorimetría!$C$4:$C$8,0),MATCH(T250,Colorimetría!$D$3:$H$3,0)),0)</f>
        <v>Alto</v>
      </c>
      <c r="Y250" s="296"/>
      <c r="Z250" s="91"/>
      <c r="AA250" s="92"/>
      <c r="AB250" s="92"/>
      <c r="AC250" s="92"/>
      <c r="AD250" s="93"/>
      <c r="AE250" s="94">
        <f>IF(OR(AD250="Preventivo",AD250="Preventivo - Detectivo"),"Probabilidad",IF(OR(AD250="Detectivo - Correctivo",AD250="Correctivo"),"Impacto",0))</f>
        <v>0</v>
      </c>
      <c r="AF250" s="93"/>
      <c r="AG250" s="93"/>
      <c r="AH250" s="93"/>
      <c r="AI250" s="93"/>
      <c r="AJ250" s="93"/>
      <c r="AK250" s="93"/>
      <c r="AL250" s="95">
        <f>IFERROR(VLOOKUP(AF250,Criterios!$M$3:$N$6,2,FALSE),0) + IFERROR(VLOOKUP(AG250,Criterios!$O$3:$P$6,2,FALSE),0) + IFERROR(VLOOKUP(AH250,Criterios!$Q$3:$R$7,2,FALSE),0) + IFERROR(VLOOKUP(AI250,Criterios!$S$3:$T$6,2,FALSE),0) + IFERROR(VLOOKUP(AJ250,Criterios!$U$3:$V$5,2,FALSE),0) + IFERROR(VLOOKUP(AK250,Criterios!$W$3:$X$8,2,FALSE),0)</f>
        <v>0</v>
      </c>
      <c r="AM250" s="96" t="str">
        <f>IF(AND(AL250&gt;=Criterios!$AB$8,AL250&lt;Criterios!$AA$8),"Pobre",IF(AND(AL250&gt;=Criterios!$AB$7,AL250&lt;Criterios!$AA$7),"Insatisfactorio",IF(AND(AL250&gt;=Criterios!$AB$6,AL250&lt;Criterios!$AA$6),"Regular",IF(AND(AL250&gt;=Criterios!$AB$5,AL250&lt;Criterios!$AA$5),"Bueno",IF(AND(AL250&gt;=Criterios!$AB$4,AL250&lt;=Criterios!$AA$4),"Excelente",MID(Criterios!$Y$3,1,1))))))</f>
        <v/>
      </c>
      <c r="AN250" s="278">
        <f>(IFERROR(AVERAGEIFS(AL250:AL255,AE250:AE255,"Impacto"),0))/100</f>
        <v>0</v>
      </c>
      <c r="AO250" s="280">
        <f>(IFERROR(AVERAGEIFS(AL250:AL255,AE250:AE255,"Probabilidad"),0))/100</f>
        <v>0</v>
      </c>
      <c r="AP250" s="282" t="str">
        <f>IF(AN250=0,MID(S250,1,15),IF(T250 - AN250*T250&lt;1,VLOOKUP(1,Criterios!$D$4:$E$8,2,FALSE),IF(ROUND(T250 -( T250*AN250),0)=0,VLOOKUP(1,Criterios!$D$4:$E$8,2,FALSE),VLOOKUP(ROUND(T250 -( T250*AN250),0),Criterios!$D$4:$E$8,2,FALSE))))</f>
        <v>Moderado</v>
      </c>
      <c r="AQ250" s="273">
        <f>(IFERROR(VLOOKUP(AP250,Criterios!$E$3:$F$8,2,FALSE),0))</f>
        <v>3</v>
      </c>
      <c r="AR250" s="273" t="str">
        <f>IF(AO250=0,MID(U250,1,15),IF(V250 - AO250*V250&lt;1,VLOOKUP(1,Criterios!$G$4:$H$8,2,FALSE),IF(ROUND(V250 -(V250*AO250),0)=0,VLOOKUP(1,Criterios!$G$4:$H$8,2,FALSE),VLOOKUP(ROUND(V250 -( V250*AO250),0),Criterios!$G$4:$H$8,2,FALSE))))</f>
        <v>Posible</v>
      </c>
      <c r="AS250" s="273">
        <f>(IFERROR(VLOOKUP(AR250,Criterios!$H$3:$I$8,2,FALSE),0))</f>
        <v>3</v>
      </c>
      <c r="AT250" s="273">
        <f>(IFERROR(VLOOKUP(AP250,Criterios!$E$3:$F$8,2,FALSE),0)) * (IFERROR(VLOOKUP(AR250,Criterios!$H$3:$I$8,2,FALSE),0))</f>
        <v>9</v>
      </c>
      <c r="AU250" s="284" t="str">
        <f>IFERROR(INDEX(Colorimetría!$D$4:$H$8,MATCH(AS250,Colorimetría!$C$4:$C$8,0),MATCH(AQ250,Colorimetría!$D$3:$H$3,0)),0)</f>
        <v>Alto</v>
      </c>
      <c r="AV250" s="88" t="s">
        <v>169</v>
      </c>
      <c r="AW250" s="97" t="str">
        <f>IF(AND(T250=1,V250=5),IF(AND(AQ250=1,AS250=5),"RiRr","Ri"),IF(AND(AQ250=1,AS250=5),"Rr",""))</f>
        <v/>
      </c>
      <c r="AX250" s="97" t="str">
        <f>IF(AND(T250=2,V250=5),IF(AND(AQ250=2,AS250=5),"RiRr","Ri"),IF(AND(AQ250=2,AS250=5),"Rr",""))</f>
        <v/>
      </c>
      <c r="AY250" s="98" t="str">
        <f>IF(AND(T250=3,V250=5),IF(AND(AQ250=3,AS250=5),"RiRr","Ri"),IF(AND(AQ250=3,AS250=5),"Rr",""))</f>
        <v/>
      </c>
      <c r="AZ250" s="98" t="str">
        <f>IF(AND(T250=4,V250=5),IF(AND(AQ250=4,AS250=5),"RiRr","Ri"),IF(AND(AQ250=4,AS250=5),"Rr",""))</f>
        <v/>
      </c>
      <c r="BA250" s="98" t="str">
        <f>IF(AND(T250=5,V250=5),IF(AND(AQ250=5,AS250=5),"RiRr","Ri"),IF(AND(AQ250=5,AS250=5),"Rr",""))</f>
        <v/>
      </c>
      <c r="BB250" s="100"/>
    </row>
    <row r="251" spans="1:54" x14ac:dyDescent="0.2">
      <c r="A251" s="287"/>
      <c r="B251" s="290"/>
      <c r="C251" s="298"/>
      <c r="D251" s="301"/>
      <c r="E251" s="301"/>
      <c r="F251" s="301"/>
      <c r="G251" s="301"/>
      <c r="H251" s="350"/>
      <c r="I251" s="304"/>
      <c r="J251" s="307"/>
      <c r="K251" s="307"/>
      <c r="L251" s="353"/>
      <c r="M251" s="263"/>
      <c r="N251" s="263"/>
      <c r="O251" s="293"/>
      <c r="P251" s="310"/>
      <c r="Q251" s="266"/>
      <c r="R251" s="260"/>
      <c r="S251" s="251"/>
      <c r="T251" s="254"/>
      <c r="U251" s="248"/>
      <c r="V251" s="254"/>
      <c r="W251" s="254"/>
      <c r="X251" s="254"/>
      <c r="Y251" s="276"/>
      <c r="Z251" s="91"/>
      <c r="AA251" s="92"/>
      <c r="AB251" s="92"/>
      <c r="AC251" s="92"/>
      <c r="AD251" s="93"/>
      <c r="AE251" s="94">
        <f t="shared" ref="AE251:AE255" si="37">IF(OR(AD251="Preventivo",AD251="Preventivo - Detectivo"),"Probabilidad",IF(OR(AD251="Detectivo - Correctivo",AD251="Correctivo"),"Impacto",0))</f>
        <v>0</v>
      </c>
      <c r="AF251" s="93"/>
      <c r="AG251" s="93"/>
      <c r="AH251" s="93"/>
      <c r="AI251" s="93"/>
      <c r="AJ251" s="93"/>
      <c r="AK251" s="93"/>
      <c r="AL251" s="95">
        <f>IFERROR(VLOOKUP(AF251,Criterios!$M$3:$N$6,2,FALSE),0) + IFERROR(VLOOKUP(AG251,Criterios!$O$3:$P$6,2,FALSE),0) + IFERROR(VLOOKUP(AH251,Criterios!$Q$3:$R$7,2,FALSE),0) + IFERROR(VLOOKUP(AI251,Criterios!$S$3:$T$6,2,FALSE),0) + IFERROR(VLOOKUP(AJ251,Criterios!$U$3:$V$5,2,FALSE),0) + IFERROR(VLOOKUP(AK251,Criterios!$W$3:$X$8,2,FALSE),0)</f>
        <v>0</v>
      </c>
      <c r="AM251" s="96" t="str">
        <f>IF(AND(AL251&gt;=Criterios!$AB$8,AL251&lt;Criterios!$AA$8),"Pobre",IF(AND(AL251&gt;=Criterios!$AB$7,AL251&lt;Criterios!$AA$7),"Insatisfactorio",IF(AND(AL251&gt;=Criterios!$AB$6,AL251&lt;Criterios!$AA$6),"Regular",IF(AND(AL251&gt;=Criterios!$AB$5,AL251&lt;Criterios!$AA$5),"Bueno",IF(AND(AL251&gt;=Criterios!$AB$4,AL251&lt;=Criterios!$AA$4),"Excelente",MID(Criterios!$Y$3,1,1))))))</f>
        <v/>
      </c>
      <c r="AN251" s="278"/>
      <c r="AO251" s="280"/>
      <c r="AP251" s="282"/>
      <c r="AQ251" s="273"/>
      <c r="AR251" s="273"/>
      <c r="AS251" s="273"/>
      <c r="AT251" s="273"/>
      <c r="AU251" s="284"/>
      <c r="AV251" s="88" t="s">
        <v>122</v>
      </c>
      <c r="AW251" s="101" t="str">
        <f>IF(AND(T250=1,V250=4),IF(AND(AQ250=1,AS250=4),"RiRr","Ri"),IF(AND(AQ250=1,AS250=4),"Rr",""))</f>
        <v/>
      </c>
      <c r="AX251" s="102" t="str">
        <f>IF(AND(T250=2,V250=4),IF(AND(AQ250=2,AS250=4),"RiRr","Ri"),IF(AND(AQ250=2,AS250=4),"Rr",""))</f>
        <v/>
      </c>
      <c r="AY251" s="102" t="str">
        <f>IF(AND(T250=3,V250=4),IF(AND(AQ250=3,AS250=4),"RiRr","Ri"),IF(AND(AQ250=3,AS250=4),"Rr",""))</f>
        <v/>
      </c>
      <c r="AZ251" s="103" t="str">
        <f>IF(AND(T250=4,V250=4),IF(AND(AQ250=4,AS250=4),"RiRr","Ri"),IF(AND(AQ250=4,AS250=4),"Rr",""))</f>
        <v/>
      </c>
      <c r="BA251" s="103" t="str">
        <f>IF(AND(T250=5,V250=4),IF(AND(AQ250=5,AS250=4),"RiRr","Ri"),IF(AND(AQ250=5,AS250=4),"Rr",""))</f>
        <v/>
      </c>
      <c r="BB251" s="105"/>
    </row>
    <row r="252" spans="1:54" x14ac:dyDescent="0.2">
      <c r="A252" s="287"/>
      <c r="B252" s="290"/>
      <c r="C252" s="298"/>
      <c r="D252" s="301"/>
      <c r="E252" s="301"/>
      <c r="F252" s="301"/>
      <c r="G252" s="301"/>
      <c r="H252" s="350"/>
      <c r="I252" s="304"/>
      <c r="J252" s="307"/>
      <c r="K252" s="307"/>
      <c r="L252" s="353"/>
      <c r="M252" s="263"/>
      <c r="N252" s="263"/>
      <c r="O252" s="293"/>
      <c r="P252" s="310"/>
      <c r="Q252" s="266"/>
      <c r="R252" s="260"/>
      <c r="S252" s="251"/>
      <c r="T252" s="254"/>
      <c r="U252" s="248"/>
      <c r="V252" s="254"/>
      <c r="W252" s="254"/>
      <c r="X252" s="254"/>
      <c r="Y252" s="276"/>
      <c r="Z252" s="91"/>
      <c r="AA252" s="92"/>
      <c r="AB252" s="92"/>
      <c r="AC252" s="92"/>
      <c r="AD252" s="93"/>
      <c r="AE252" s="94">
        <f t="shared" si="37"/>
        <v>0</v>
      </c>
      <c r="AF252" s="93"/>
      <c r="AG252" s="93"/>
      <c r="AH252" s="93"/>
      <c r="AI252" s="93"/>
      <c r="AJ252" s="93"/>
      <c r="AK252" s="93"/>
      <c r="AL252" s="95">
        <f>IFERROR(VLOOKUP(AF252,Criterios!$M$3:$N$6,2,FALSE),0) + IFERROR(VLOOKUP(AG252,Criterios!$O$3:$P$6,2,FALSE),0) + IFERROR(VLOOKUP(AH252,Criterios!$Q$3:$R$7,2,FALSE),0) + IFERROR(VLOOKUP(AI252,Criterios!$S$3:$T$6,2,FALSE),0) + IFERROR(VLOOKUP(AJ252,Criterios!$U$3:$V$5,2,FALSE),0) + IFERROR(VLOOKUP(AK252,Criterios!$W$3:$X$8,2,FALSE),0)</f>
        <v>0</v>
      </c>
      <c r="AM252" s="96" t="str">
        <f>IF(AND(AL252&gt;=Criterios!$AB$8,AL252&lt;Criterios!$AA$8),"Pobre",IF(AND(AL252&gt;=Criterios!$AB$7,AL252&lt;Criterios!$AA$7),"Insatisfactorio",IF(AND(AL252&gt;=Criterios!$AB$6,AL252&lt;Criterios!$AA$6),"Regular",IF(AND(AL252&gt;=Criterios!$AB$5,AL252&lt;Criterios!$AA$5),"Bueno",IF(AND(AL252&gt;=Criterios!$AB$4,AL252&lt;=Criterios!$AA$4),"Excelente",MID(Criterios!$Y$3,1,1))))))</f>
        <v/>
      </c>
      <c r="AN252" s="278"/>
      <c r="AO252" s="280"/>
      <c r="AP252" s="282"/>
      <c r="AQ252" s="273"/>
      <c r="AR252" s="273"/>
      <c r="AS252" s="273"/>
      <c r="AT252" s="273"/>
      <c r="AU252" s="284"/>
      <c r="AV252" s="88" t="s">
        <v>125</v>
      </c>
      <c r="AW252" s="106" t="str">
        <f>IF(AND(T250=1,V250=3),IF(AND(AQ250=1,AS250=3),"RiRr","Ri"),IF(AND(AQ250=1,AS250=3),"Rr",""))</f>
        <v/>
      </c>
      <c r="AX252" s="101" t="str">
        <f>IF(AND(T250=2,V250=3),IF(AND(AQ250=2,AS250=3),"RiRr","Ri"),IF(AND(AQ250=2,AS250=3),"Rr",""))</f>
        <v/>
      </c>
      <c r="AY252" s="102" t="str">
        <f>IF(AND(T250=3,V250=3),IF(AND(AQ250=3,AS250=3),"RiRr","Ri"),IF(AND(AQ250=3,AS250=3),"Rr",""))</f>
        <v>RiRr</v>
      </c>
      <c r="AZ252" s="103" t="str">
        <f>IF(AND(T250=4,V250=3),IF(AND(AQ250=4,AS250=3),"RiRr","Ri"),IF(AND(AQ250=4,AS250=3),"Rr",""))</f>
        <v/>
      </c>
      <c r="BA252" s="103" t="str">
        <f>IF(AND(T250=5,V250=3),IF(AND(AQ250=5,AS250=3),"RiRr","Ri"),IF(AND(AQ250=5,AS250=3),"Rr",""))</f>
        <v/>
      </c>
      <c r="BB252" s="105"/>
    </row>
    <row r="253" spans="1:54" x14ac:dyDescent="0.2">
      <c r="A253" s="287"/>
      <c r="B253" s="290"/>
      <c r="C253" s="298"/>
      <c r="D253" s="301"/>
      <c r="E253" s="301"/>
      <c r="F253" s="301"/>
      <c r="G253" s="301"/>
      <c r="H253" s="350"/>
      <c r="I253" s="304"/>
      <c r="J253" s="307"/>
      <c r="K253" s="307"/>
      <c r="L253" s="353"/>
      <c r="M253" s="263"/>
      <c r="N253" s="263"/>
      <c r="O253" s="293"/>
      <c r="P253" s="310"/>
      <c r="Q253" s="266"/>
      <c r="R253" s="260"/>
      <c r="S253" s="251"/>
      <c r="T253" s="254"/>
      <c r="U253" s="248"/>
      <c r="V253" s="254"/>
      <c r="W253" s="254"/>
      <c r="X253" s="254"/>
      <c r="Y253" s="276"/>
      <c r="Z253" s="91"/>
      <c r="AA253" s="92"/>
      <c r="AB253" s="92"/>
      <c r="AC253" s="92"/>
      <c r="AD253" s="93"/>
      <c r="AE253" s="94">
        <f t="shared" si="37"/>
        <v>0</v>
      </c>
      <c r="AF253" s="93"/>
      <c r="AG253" s="93"/>
      <c r="AH253" s="93"/>
      <c r="AI253" s="93"/>
      <c r="AJ253" s="93"/>
      <c r="AK253" s="93"/>
      <c r="AL253" s="94">
        <f>IFERROR(VLOOKUP(AF253,Criterios!$M$3:$N$6,2,FALSE),0) + IFERROR(VLOOKUP(AG253,Criterios!$O$3:$P$6,2,FALSE),0) + IFERROR(VLOOKUP(AH253,Criterios!$Q$3:$R$7,2,FALSE),0) + IFERROR(VLOOKUP(AI253,Criterios!$S$3:$T$6,2,FALSE),0) + IFERROR(VLOOKUP(AJ253,Criterios!$U$3:$V$5,2,FALSE),0) + IFERROR(VLOOKUP(AK253,Criterios!$W$3:$X$8,2,FALSE),0)</f>
        <v>0</v>
      </c>
      <c r="AM253" s="96" t="str">
        <f>IF(AND(AL253&gt;=Criterios!$AB$8,AL253&lt;Criterios!$AA$8),"Pobre",IF(AND(AL253&gt;=Criterios!$AB$7,AL253&lt;Criterios!$AA$7),"Insatisfactorio",IF(AND(AL253&gt;=Criterios!$AB$6,AL253&lt;Criterios!$AA$6),"Regular",IF(AND(AL253&gt;=Criterios!$AB$5,AL253&lt;Criterios!$AA$5),"Bueno",IF(AND(AL253&gt;=Criterios!$AB$4,AL253&lt;=Criterios!$AA$4),"Excelente",MID(Criterios!$Y$3,1,1))))))</f>
        <v/>
      </c>
      <c r="AN253" s="278"/>
      <c r="AO253" s="280"/>
      <c r="AP253" s="282"/>
      <c r="AQ253" s="273"/>
      <c r="AR253" s="273"/>
      <c r="AS253" s="273"/>
      <c r="AT253" s="273"/>
      <c r="AU253" s="284"/>
      <c r="AV253" s="88" t="s">
        <v>170</v>
      </c>
      <c r="AW253" s="106" t="str">
        <f>IF(AND(T250=1,V250=2),IF(AND(AQ250=1,AS250=2),"RiRr","Ri"),IF(AND(AQ250=1,AS250=2),"Rr",""))</f>
        <v/>
      </c>
      <c r="AX253" s="106" t="str">
        <f>IF(AND(T250=2,V250=2),IF(AND(AQ250=2,AS250=2),"RiRr","Ri"),IF(AND(AQ250=2,AS250=2),"Rr",""))</f>
        <v/>
      </c>
      <c r="AY253" s="101" t="str">
        <f>IF(AND(T250=3,V250=2),IF(AND(AQ250=3,AS250=2),"RiRr","Ri"),IF(AND(AQ250=3,AS250=2),"Rr",""))</f>
        <v/>
      </c>
      <c r="AZ253" s="102" t="str">
        <f>IF(AND(T250=4,V250=2),IF(AND(AQ250=4,AS250=2),"RiRr","Ri"),IF(AND(AQ250=4,AS250=2),"Rr",""))</f>
        <v/>
      </c>
      <c r="BA253" s="103" t="str">
        <f>IF(AND(T250=5,V250=2),IF(AND(AQ250=5,AS250=2),"RiRr","Ri"),IF(AND(AQ250=5,AS250=2),"Rr",""))</f>
        <v/>
      </c>
      <c r="BB253" s="105"/>
    </row>
    <row r="254" spans="1:54" x14ac:dyDescent="0.2">
      <c r="A254" s="287"/>
      <c r="B254" s="290"/>
      <c r="C254" s="298"/>
      <c r="D254" s="301"/>
      <c r="E254" s="301"/>
      <c r="F254" s="301"/>
      <c r="G254" s="301"/>
      <c r="H254" s="350"/>
      <c r="I254" s="304"/>
      <c r="J254" s="307"/>
      <c r="K254" s="307"/>
      <c r="L254" s="353"/>
      <c r="M254" s="263"/>
      <c r="N254" s="263"/>
      <c r="O254" s="293"/>
      <c r="P254" s="310"/>
      <c r="Q254" s="266"/>
      <c r="R254" s="260"/>
      <c r="S254" s="251"/>
      <c r="T254" s="254"/>
      <c r="U254" s="248"/>
      <c r="V254" s="254"/>
      <c r="W254" s="254"/>
      <c r="X254" s="254"/>
      <c r="Y254" s="276"/>
      <c r="Z254" s="91"/>
      <c r="AA254" s="92"/>
      <c r="AB254" s="92"/>
      <c r="AC254" s="92"/>
      <c r="AD254" s="93"/>
      <c r="AE254" s="94">
        <f t="shared" si="37"/>
        <v>0</v>
      </c>
      <c r="AF254" s="93"/>
      <c r="AG254" s="93"/>
      <c r="AH254" s="93"/>
      <c r="AI254" s="93"/>
      <c r="AJ254" s="93"/>
      <c r="AK254" s="93"/>
      <c r="AL254" s="94">
        <f>IFERROR(VLOOKUP(AF254,Criterios!$M$3:$N$6,2,FALSE),0) + IFERROR(VLOOKUP(AG254,Criterios!$O$3:$P$6,2,FALSE),0) + IFERROR(VLOOKUP(AH254,Criterios!$Q$3:$R$7,2,FALSE),0) + IFERROR(VLOOKUP(AI254,Criterios!$S$3:$T$6,2,FALSE),0) + IFERROR(VLOOKUP(AJ254,Criterios!$U$3:$V$5,2,FALSE),0) + IFERROR(VLOOKUP(AK254,Criterios!$W$3:$X$8,2,FALSE),0)</f>
        <v>0</v>
      </c>
      <c r="AM254" s="96" t="str">
        <f>IF(AND(AL254&gt;=Criterios!$AB$8,AL254&lt;Criterios!$AA$8),"Pobre",IF(AND(AL254&gt;=Criterios!$AB$7,AL254&lt;Criterios!$AA$7),"Insatisfactorio",IF(AND(AL254&gt;=Criterios!$AB$6,AL254&lt;Criterios!$AA$6),"Regular",IF(AND(AL254&gt;=Criterios!$AB$5,AL254&lt;Criterios!$AA$5),"Bueno",IF(AND(AL254&gt;=Criterios!$AB$4,AL254&lt;=Criterios!$AA$4),"Excelente",MID(Criterios!$Y$3,1,1))))))</f>
        <v/>
      </c>
      <c r="AN254" s="278"/>
      <c r="AO254" s="280"/>
      <c r="AP254" s="282"/>
      <c r="AQ254" s="273"/>
      <c r="AR254" s="273"/>
      <c r="AS254" s="273"/>
      <c r="AT254" s="273"/>
      <c r="AU254" s="284"/>
      <c r="AV254" s="88" t="s">
        <v>752</v>
      </c>
      <c r="AW254" s="106" t="str">
        <f>IF(AND(T250=1,V250=1),IF(AND(AQ250=1,AS250=1),"RiRr","Ri"),IF(AND(AQ250=1,AS250=1),"Rr",""))</f>
        <v/>
      </c>
      <c r="AX254" s="106" t="str">
        <f>IF(AND(T250=2,V250=1),IF(AND(AQ250=2,AS250=1),"RiRr","Ri"),IF(AND(AQ250=2,AS250=1),"Rr",""))</f>
        <v/>
      </c>
      <c r="AY254" s="101" t="str">
        <f>IF(AND(T250=3,V250=1),IF(AND(AQ250=3,AS250=1),"RiRr","Ri"),IF(AND(AQ250=3,AS250=1),"Rr",""))</f>
        <v/>
      </c>
      <c r="AZ254" s="102" t="str">
        <f>IF(AND(T250=4,V250=1),IF(AND(AQ250=4,AS250=1),"RiRr","Ri"),IF(AND(AQ250=4,AS250=1),"Rr",""))</f>
        <v/>
      </c>
      <c r="BA254" s="102" t="str">
        <f>IF(AND(T250=5,V250=1),IF(AND(AQ250=5,AS250=1),"RiRr","Ri"),IF(AND(AQ250=5,AS250=1),"Rr",""))</f>
        <v/>
      </c>
      <c r="BB254" s="105"/>
    </row>
    <row r="255" spans="1:54" ht="15.75" customHeight="1" thickBot="1" x14ac:dyDescent="0.25">
      <c r="A255" s="288"/>
      <c r="B255" s="291"/>
      <c r="C255" s="299"/>
      <c r="D255" s="302"/>
      <c r="E255" s="302"/>
      <c r="F255" s="302"/>
      <c r="G255" s="302"/>
      <c r="H255" s="351"/>
      <c r="I255" s="305"/>
      <c r="J255" s="308"/>
      <c r="K255" s="308"/>
      <c r="L255" s="354"/>
      <c r="M255" s="264"/>
      <c r="N255" s="264"/>
      <c r="O255" s="294"/>
      <c r="P255" s="311"/>
      <c r="Q255" s="267"/>
      <c r="R255" s="261"/>
      <c r="S255" s="252"/>
      <c r="T255" s="255"/>
      <c r="U255" s="249"/>
      <c r="V255" s="255"/>
      <c r="W255" s="255"/>
      <c r="X255" s="255"/>
      <c r="Y255" s="277"/>
      <c r="Z255" s="108"/>
      <c r="AA255" s="109"/>
      <c r="AB255" s="109"/>
      <c r="AC255" s="109"/>
      <c r="AD255" s="110"/>
      <c r="AE255" s="111">
        <f t="shared" si="37"/>
        <v>0</v>
      </c>
      <c r="AF255" s="110"/>
      <c r="AG255" s="110"/>
      <c r="AH255" s="110"/>
      <c r="AI255" s="110"/>
      <c r="AJ255" s="110"/>
      <c r="AK255" s="110"/>
      <c r="AL255" s="111">
        <f>IFERROR(VLOOKUP(AF255,Criterios!$M$3:$N$6,2,FALSE),0) + IFERROR(VLOOKUP(AG255,Criterios!$O$3:$P$6,2,FALSE),0) + IFERROR(VLOOKUP(AH255,Criterios!$Q$3:$R$7,2,FALSE),0) + IFERROR(VLOOKUP(AI255,Criterios!$S$3:$T$6,2,FALSE),0) + IFERROR(VLOOKUP(AJ255,Criterios!$U$3:$V$5,2,FALSE),0) + IFERROR(VLOOKUP(AK255,Criterios!$W$3:$X$8,2,FALSE),0)</f>
        <v>0</v>
      </c>
      <c r="AM255" s="112" t="str">
        <f>IF(AND(AL255&gt;=Criterios!$AB$8,AL255&lt;Criterios!$AA$8),"Pobre",IF(AND(AL255&gt;=Criterios!$AB$7,AL255&lt;Criterios!$AA$7),"Insatisfactorio",IF(AND(AL255&gt;=Criterios!$AB$6,AL255&lt;Criterios!$AA$6),"Regular",IF(AND(AL255&gt;=Criterios!$AB$5,AL255&lt;Criterios!$AA$5),"Bueno",IF(AND(AL255&gt;=Criterios!$AB$4,AL255&lt;=Criterios!$AA$4),"Excelente",MID(Criterios!$Y$3,1,1))))))</f>
        <v/>
      </c>
      <c r="AN255" s="279"/>
      <c r="AO255" s="281"/>
      <c r="AP255" s="283"/>
      <c r="AQ255" s="274"/>
      <c r="AR255" s="274"/>
      <c r="AS255" s="274"/>
      <c r="AT255" s="274"/>
      <c r="AU255" s="285"/>
      <c r="AW255" s="88" t="s">
        <v>123</v>
      </c>
      <c r="AX255" s="88" t="s">
        <v>124</v>
      </c>
      <c r="AY255" s="88" t="s">
        <v>125</v>
      </c>
      <c r="AZ255" s="88" t="s">
        <v>126</v>
      </c>
      <c r="BA255" s="88" t="s">
        <v>127</v>
      </c>
      <c r="BB255" s="113"/>
    </row>
    <row r="256" spans="1:54" ht="16.5" customHeight="1" thickTop="1" x14ac:dyDescent="0.2">
      <c r="A256" s="286"/>
      <c r="B256" s="289"/>
      <c r="C256" s="297" t="s">
        <v>301</v>
      </c>
      <c r="D256" s="300" t="s">
        <v>84</v>
      </c>
      <c r="E256" s="300" t="s">
        <v>177</v>
      </c>
      <c r="F256" s="300" t="s">
        <v>191</v>
      </c>
      <c r="G256" s="300" t="s">
        <v>210</v>
      </c>
      <c r="H256" s="349" t="s">
        <v>610</v>
      </c>
      <c r="I256" s="303" t="s">
        <v>73</v>
      </c>
      <c r="J256" s="306" t="s">
        <v>74</v>
      </c>
      <c r="K256" s="306" t="s">
        <v>73</v>
      </c>
      <c r="L256" s="352" t="s">
        <v>74</v>
      </c>
      <c r="M256" s="262"/>
      <c r="N256" s="262"/>
      <c r="O256" s="292" t="s">
        <v>351</v>
      </c>
      <c r="P256" s="338" t="s">
        <v>618</v>
      </c>
      <c r="Q256" s="295"/>
      <c r="R256" s="259"/>
      <c r="S256" s="250" t="s">
        <v>48</v>
      </c>
      <c r="T256" s="253">
        <f>(IFERROR(VLOOKUP(S256,Criterios!$E$3:$F$8,2,FALSE),0))</f>
        <v>3</v>
      </c>
      <c r="U256" s="247" t="s">
        <v>753</v>
      </c>
      <c r="V256" s="253">
        <f>(IFERROR(VLOOKUP(U256,Criterios!$H$3:$I$8,2,FALSE),0))</f>
        <v>2</v>
      </c>
      <c r="W256" s="253">
        <f>(IFERROR(VLOOKUP(S256,Criterios!$E$3:$F$8,2,FALSE),0)) * (IFERROR(VLOOKUP(U256,Criterios!$H$3:$I$8,2,FALSE),0))</f>
        <v>6</v>
      </c>
      <c r="X256" s="253" t="str">
        <f>IFERROR(INDEX(Colorimetría!$D$4:$H$8,MATCH(V256,Colorimetría!$C$4:$C$8,0),MATCH(T256,Colorimetría!$D$3:$H$3,0)),0)</f>
        <v>Moderado</v>
      </c>
      <c r="Y256" s="296"/>
      <c r="Z256" s="91"/>
      <c r="AA256" s="92"/>
      <c r="AB256" s="92"/>
      <c r="AC256" s="92"/>
      <c r="AD256" s="93"/>
      <c r="AE256" s="94">
        <f>IF(OR(AD256="Preventivo",AD256="Preventivo - Detectivo"),"Probabilidad",IF(OR(AD256="Detectivo - Correctivo",AD256="Correctivo"),"Impacto",0))</f>
        <v>0</v>
      </c>
      <c r="AF256" s="93"/>
      <c r="AG256" s="93"/>
      <c r="AH256" s="93"/>
      <c r="AI256" s="93"/>
      <c r="AJ256" s="93"/>
      <c r="AK256" s="93"/>
      <c r="AL256" s="95">
        <f>IFERROR(VLOOKUP(AF256,Criterios!$M$3:$N$6,2,FALSE),0) + IFERROR(VLOOKUP(AG256,Criterios!$O$3:$P$6,2,FALSE),0) + IFERROR(VLOOKUP(AH256,Criterios!$Q$3:$R$7,2,FALSE),0) + IFERROR(VLOOKUP(AI256,Criterios!$S$3:$T$6,2,FALSE),0) + IFERROR(VLOOKUP(AJ256,Criterios!$U$3:$V$5,2,FALSE),0) + IFERROR(VLOOKUP(AK256,Criterios!$W$3:$X$8,2,FALSE),0)</f>
        <v>0</v>
      </c>
      <c r="AM256" s="96" t="str">
        <f>IF(AND(AL256&gt;=Criterios!$AB$8,AL256&lt;Criterios!$AA$8),"Pobre",IF(AND(AL256&gt;=Criterios!$AB$7,AL256&lt;Criterios!$AA$7),"Insatisfactorio",IF(AND(AL256&gt;=Criterios!$AB$6,AL256&lt;Criterios!$AA$6),"Regular",IF(AND(AL256&gt;=Criterios!$AB$5,AL256&lt;Criterios!$AA$5),"Bueno",IF(AND(AL256&gt;=Criterios!$AB$4,AL256&lt;=Criterios!$AA$4),"Excelente",MID(Criterios!$Y$3,1,1))))))</f>
        <v/>
      </c>
      <c r="AN256" s="278">
        <f>(IFERROR(AVERAGEIFS(AL256:AL261,AE256:AE261,"Impacto"),0))/100</f>
        <v>0</v>
      </c>
      <c r="AO256" s="280">
        <f>(IFERROR(AVERAGEIFS(AL256:AL261,AE256:AE261,"Probabilidad"),0))/100</f>
        <v>0</v>
      </c>
      <c r="AP256" s="282" t="str">
        <f>IF(AN256=0,MID(S256,1,15),IF(T256 - AN256*T256&lt;1,VLOOKUP(1,Criterios!$D$4:$E$8,2,FALSE),IF(ROUND(T256 -( T256*AN256),0)=0,VLOOKUP(1,Criterios!$D$4:$E$8,2,FALSE),VLOOKUP(ROUND(T256 -( T256*AN256),0),Criterios!$D$4:$E$8,2,FALSE))))</f>
        <v>Moderado</v>
      </c>
      <c r="AQ256" s="273">
        <f>(IFERROR(VLOOKUP(AP256,Criterios!$E$3:$F$8,2,FALSE),0))</f>
        <v>3</v>
      </c>
      <c r="AR256" s="273" t="str">
        <f>IF(AO256=0,MID(U256,1,15),IF(V256 - AO256*V256&lt;1,VLOOKUP(1,Criterios!$G$4:$H$8,2,FALSE),IF(ROUND(V256 -(V256*AO256),0)=0,VLOOKUP(1,Criterios!$G$4:$H$8,2,FALSE),VLOOKUP(ROUND(V256 -( V256*AO256),0),Criterios!$G$4:$H$8,2,FALSE))))</f>
        <v>ImModerado</v>
      </c>
      <c r="AS256" s="273">
        <f>(IFERROR(VLOOKUP(AR256,Criterios!$H$3:$I$8,2,FALSE),0))</f>
        <v>2</v>
      </c>
      <c r="AT256" s="273">
        <f>(IFERROR(VLOOKUP(AP256,Criterios!$E$3:$F$8,2,FALSE),0)) * (IFERROR(VLOOKUP(AR256,Criterios!$H$3:$I$8,2,FALSE),0))</f>
        <v>6</v>
      </c>
      <c r="AU256" s="284" t="str">
        <f>IFERROR(INDEX(Colorimetría!$D$4:$H$8,MATCH(AS256,Colorimetría!$C$4:$C$8,0),MATCH(AQ256,Colorimetría!$D$3:$H$3,0)),0)</f>
        <v>Moderado</v>
      </c>
      <c r="AV256" s="88" t="s">
        <v>169</v>
      </c>
      <c r="AW256" s="97" t="str">
        <f>IF(AND(T256=1,V256=5),IF(AND(AQ256=1,AS256=5),"RiRr","Ri"),IF(AND(AQ256=1,AS256=5),"Rr",""))</f>
        <v/>
      </c>
      <c r="AX256" s="97" t="str">
        <f>IF(AND(T256=2,V256=5),IF(AND(AQ256=2,AS256=5),"RiRr","Ri"),IF(AND(AQ256=2,AS256=5),"Rr",""))</f>
        <v/>
      </c>
      <c r="AY256" s="98" t="str">
        <f>IF(AND(T256=3,V256=5),IF(AND(AQ256=3,AS256=5),"RiRr","Ri"),IF(AND(AQ256=3,AS256=5),"Rr",""))</f>
        <v/>
      </c>
      <c r="AZ256" s="98" t="str">
        <f>IF(AND(T256=4,V256=5),IF(AND(AQ256=4,AS256=5),"RiRr","Ri"),IF(AND(AQ256=4,AS256=5),"Rr",""))</f>
        <v/>
      </c>
      <c r="BA256" s="98" t="str">
        <f>IF(AND(T256=5,V256=5),IF(AND(AQ256=5,AS256=5),"RiRr","Ri"),IF(AND(AQ256=5,AS256=5),"Rr",""))</f>
        <v/>
      </c>
      <c r="BB256" s="100"/>
    </row>
    <row r="257" spans="1:54" x14ac:dyDescent="0.2">
      <c r="A257" s="287"/>
      <c r="B257" s="290"/>
      <c r="C257" s="298"/>
      <c r="D257" s="301"/>
      <c r="E257" s="301"/>
      <c r="F257" s="301"/>
      <c r="G257" s="301"/>
      <c r="H257" s="350"/>
      <c r="I257" s="304"/>
      <c r="J257" s="307"/>
      <c r="K257" s="307"/>
      <c r="L257" s="353"/>
      <c r="M257" s="263"/>
      <c r="N257" s="263"/>
      <c r="O257" s="293"/>
      <c r="P257" s="310"/>
      <c r="Q257" s="266"/>
      <c r="R257" s="260"/>
      <c r="S257" s="251"/>
      <c r="T257" s="254"/>
      <c r="U257" s="248"/>
      <c r="V257" s="254"/>
      <c r="W257" s="254"/>
      <c r="X257" s="254"/>
      <c r="Y257" s="276"/>
      <c r="Z257" s="91"/>
      <c r="AA257" s="92"/>
      <c r="AB257" s="92"/>
      <c r="AC257" s="92"/>
      <c r="AD257" s="93"/>
      <c r="AE257" s="94">
        <f t="shared" ref="AE257:AE261" si="38">IF(OR(AD257="Preventivo",AD257="Preventivo - Detectivo"),"Probabilidad",IF(OR(AD257="Detectivo - Correctivo",AD257="Correctivo"),"Impacto",0))</f>
        <v>0</v>
      </c>
      <c r="AF257" s="93"/>
      <c r="AG257" s="93"/>
      <c r="AH257" s="93"/>
      <c r="AI257" s="93"/>
      <c r="AJ257" s="93"/>
      <c r="AK257" s="93"/>
      <c r="AL257" s="95">
        <f>IFERROR(VLOOKUP(AF257,Criterios!$M$3:$N$6,2,FALSE),0) + IFERROR(VLOOKUP(AG257,Criterios!$O$3:$P$6,2,FALSE),0) + IFERROR(VLOOKUP(AH257,Criterios!$Q$3:$R$7,2,FALSE),0) + IFERROR(VLOOKUP(AI257,Criterios!$S$3:$T$6,2,FALSE),0) + IFERROR(VLOOKUP(AJ257,Criterios!$U$3:$V$5,2,FALSE),0) + IFERROR(VLOOKUP(AK257,Criterios!$W$3:$X$8,2,FALSE),0)</f>
        <v>0</v>
      </c>
      <c r="AM257" s="96" t="str">
        <f>IF(AND(AL257&gt;=Criterios!$AB$8,AL257&lt;Criterios!$AA$8),"Pobre",IF(AND(AL257&gt;=Criterios!$AB$7,AL257&lt;Criterios!$AA$7),"Insatisfactorio",IF(AND(AL257&gt;=Criterios!$AB$6,AL257&lt;Criterios!$AA$6),"Regular",IF(AND(AL257&gt;=Criterios!$AB$5,AL257&lt;Criterios!$AA$5),"Bueno",IF(AND(AL257&gt;=Criterios!$AB$4,AL257&lt;=Criterios!$AA$4),"Excelente",MID(Criterios!$Y$3,1,1))))))</f>
        <v/>
      </c>
      <c r="AN257" s="278"/>
      <c r="AO257" s="280"/>
      <c r="AP257" s="282"/>
      <c r="AQ257" s="273"/>
      <c r="AR257" s="273"/>
      <c r="AS257" s="273"/>
      <c r="AT257" s="273"/>
      <c r="AU257" s="284"/>
      <c r="AV257" s="88" t="s">
        <v>122</v>
      </c>
      <c r="AW257" s="101" t="str">
        <f>IF(AND(T256=1,V256=4),IF(AND(AQ256=1,AS256=4),"RiRr","Ri"),IF(AND(AQ256=1,AS256=4),"Rr",""))</f>
        <v/>
      </c>
      <c r="AX257" s="102" t="str">
        <f>IF(AND(T256=2,V256=4),IF(AND(AQ256=2,AS256=4),"RiRr","Ri"),IF(AND(AQ256=2,AS256=4),"Rr",""))</f>
        <v/>
      </c>
      <c r="AY257" s="102" t="str">
        <f>IF(AND(T256=3,V256=4),IF(AND(AQ256=3,AS256=4),"RiRr","Ri"),IF(AND(AQ256=3,AS256=4),"Rr",""))</f>
        <v/>
      </c>
      <c r="AZ257" s="103" t="str">
        <f>IF(AND(T256=4,V256=4),IF(AND(AQ256=4,AS256=4),"RiRr","Ri"),IF(AND(AQ256=4,AS256=4),"Rr",""))</f>
        <v/>
      </c>
      <c r="BA257" s="103" t="str">
        <f>IF(AND(T256=5,V256=4),IF(AND(AQ256=5,AS256=4),"RiRr","Ri"),IF(AND(AQ256=5,AS256=4),"Rr",""))</f>
        <v/>
      </c>
      <c r="BB257" s="105"/>
    </row>
    <row r="258" spans="1:54" x14ac:dyDescent="0.2">
      <c r="A258" s="287"/>
      <c r="B258" s="290"/>
      <c r="C258" s="298"/>
      <c r="D258" s="301"/>
      <c r="E258" s="301"/>
      <c r="F258" s="301"/>
      <c r="G258" s="301"/>
      <c r="H258" s="350"/>
      <c r="I258" s="304"/>
      <c r="J258" s="307"/>
      <c r="K258" s="307"/>
      <c r="L258" s="353"/>
      <c r="M258" s="263"/>
      <c r="N258" s="263"/>
      <c r="O258" s="293"/>
      <c r="P258" s="310"/>
      <c r="Q258" s="266"/>
      <c r="R258" s="260"/>
      <c r="S258" s="251"/>
      <c r="T258" s="254"/>
      <c r="U258" s="248"/>
      <c r="V258" s="254"/>
      <c r="W258" s="254"/>
      <c r="X258" s="254"/>
      <c r="Y258" s="276"/>
      <c r="Z258" s="91"/>
      <c r="AA258" s="92"/>
      <c r="AB258" s="92"/>
      <c r="AC258" s="92"/>
      <c r="AD258" s="93"/>
      <c r="AE258" s="94">
        <f t="shared" si="38"/>
        <v>0</v>
      </c>
      <c r="AF258" s="93"/>
      <c r="AG258" s="93"/>
      <c r="AH258" s="93"/>
      <c r="AI258" s="93"/>
      <c r="AJ258" s="93"/>
      <c r="AK258" s="93"/>
      <c r="AL258" s="95">
        <f>IFERROR(VLOOKUP(AF258,Criterios!$M$3:$N$6,2,FALSE),0) + IFERROR(VLOOKUP(AG258,Criterios!$O$3:$P$6,2,FALSE),0) + IFERROR(VLOOKUP(AH258,Criterios!$Q$3:$R$7,2,FALSE),0) + IFERROR(VLOOKUP(AI258,Criterios!$S$3:$T$6,2,FALSE),0) + IFERROR(VLOOKUP(AJ258,Criterios!$U$3:$V$5,2,FALSE),0) + IFERROR(VLOOKUP(AK258,Criterios!$W$3:$X$8,2,FALSE),0)</f>
        <v>0</v>
      </c>
      <c r="AM258" s="96" t="str">
        <f>IF(AND(AL258&gt;=Criterios!$AB$8,AL258&lt;Criterios!$AA$8),"Pobre",IF(AND(AL258&gt;=Criterios!$AB$7,AL258&lt;Criterios!$AA$7),"Insatisfactorio",IF(AND(AL258&gt;=Criterios!$AB$6,AL258&lt;Criterios!$AA$6),"Regular",IF(AND(AL258&gt;=Criterios!$AB$5,AL258&lt;Criterios!$AA$5),"Bueno",IF(AND(AL258&gt;=Criterios!$AB$4,AL258&lt;=Criterios!$AA$4),"Excelente",MID(Criterios!$Y$3,1,1))))))</f>
        <v/>
      </c>
      <c r="AN258" s="278"/>
      <c r="AO258" s="280"/>
      <c r="AP258" s="282"/>
      <c r="AQ258" s="273"/>
      <c r="AR258" s="273"/>
      <c r="AS258" s="273"/>
      <c r="AT258" s="273"/>
      <c r="AU258" s="284"/>
      <c r="AV258" s="88" t="s">
        <v>125</v>
      </c>
      <c r="AW258" s="106" t="str">
        <f>IF(AND(T256=1,V256=3),IF(AND(AQ256=1,AS256=3),"RiRr","Ri"),IF(AND(AQ256=1,AS256=3),"Rr",""))</f>
        <v/>
      </c>
      <c r="AX258" s="101" t="str">
        <f>IF(AND(T256=2,V256=3),IF(AND(AQ256=2,AS256=3),"RiRr","Ri"),IF(AND(AQ256=2,AS256=3),"Rr",""))</f>
        <v/>
      </c>
      <c r="AY258" s="102" t="str">
        <f>IF(AND(T256=3,V256=3),IF(AND(AQ256=3,AS256=3),"RiRr","Ri"),IF(AND(AQ256=3,AS256=3),"Rr",""))</f>
        <v/>
      </c>
      <c r="AZ258" s="103" t="str">
        <f>IF(AND(T256=4,V256=3),IF(AND(AQ256=4,AS256=3),"RiRr","Ri"),IF(AND(AQ256=4,AS256=3),"Rr",""))</f>
        <v/>
      </c>
      <c r="BA258" s="103" t="str">
        <f>IF(AND(T256=5,V256=3),IF(AND(AQ256=5,AS256=3),"RiRr","Ri"),IF(AND(AQ256=5,AS256=3),"Rr",""))</f>
        <v/>
      </c>
      <c r="BB258" s="105"/>
    </row>
    <row r="259" spans="1:54" x14ac:dyDescent="0.2">
      <c r="A259" s="287"/>
      <c r="B259" s="290"/>
      <c r="C259" s="298"/>
      <c r="D259" s="301"/>
      <c r="E259" s="301"/>
      <c r="F259" s="301"/>
      <c r="G259" s="301"/>
      <c r="H259" s="350"/>
      <c r="I259" s="304"/>
      <c r="J259" s="307"/>
      <c r="K259" s="307"/>
      <c r="L259" s="353"/>
      <c r="M259" s="263"/>
      <c r="N259" s="263"/>
      <c r="O259" s="293"/>
      <c r="P259" s="310"/>
      <c r="Q259" s="266"/>
      <c r="R259" s="260"/>
      <c r="S259" s="251"/>
      <c r="T259" s="254"/>
      <c r="U259" s="248"/>
      <c r="V259" s="254"/>
      <c r="W259" s="254"/>
      <c r="X259" s="254"/>
      <c r="Y259" s="276"/>
      <c r="Z259" s="91"/>
      <c r="AA259" s="92"/>
      <c r="AB259" s="92"/>
      <c r="AC259" s="92"/>
      <c r="AD259" s="93"/>
      <c r="AE259" s="94">
        <f t="shared" si="38"/>
        <v>0</v>
      </c>
      <c r="AF259" s="93"/>
      <c r="AG259" s="93"/>
      <c r="AH259" s="93"/>
      <c r="AI259" s="93"/>
      <c r="AJ259" s="93"/>
      <c r="AK259" s="93"/>
      <c r="AL259" s="94">
        <f>IFERROR(VLOOKUP(AF259,Criterios!$M$3:$N$6,2,FALSE),0) + IFERROR(VLOOKUP(AG259,Criterios!$O$3:$P$6,2,FALSE),0) + IFERROR(VLOOKUP(AH259,Criterios!$Q$3:$R$7,2,FALSE),0) + IFERROR(VLOOKUP(AI259,Criterios!$S$3:$T$6,2,FALSE),0) + IFERROR(VLOOKUP(AJ259,Criterios!$U$3:$V$5,2,FALSE),0) + IFERROR(VLOOKUP(AK259,Criterios!$W$3:$X$8,2,FALSE),0)</f>
        <v>0</v>
      </c>
      <c r="AM259" s="96" t="str">
        <f>IF(AND(AL259&gt;=Criterios!$AB$8,AL259&lt;Criterios!$AA$8),"Pobre",IF(AND(AL259&gt;=Criterios!$AB$7,AL259&lt;Criterios!$AA$7),"Insatisfactorio",IF(AND(AL259&gt;=Criterios!$AB$6,AL259&lt;Criterios!$AA$6),"Regular",IF(AND(AL259&gt;=Criterios!$AB$5,AL259&lt;Criterios!$AA$5),"Bueno",IF(AND(AL259&gt;=Criterios!$AB$4,AL259&lt;=Criterios!$AA$4),"Excelente",MID(Criterios!$Y$3,1,1))))))</f>
        <v/>
      </c>
      <c r="AN259" s="278"/>
      <c r="AO259" s="280"/>
      <c r="AP259" s="282"/>
      <c r="AQ259" s="273"/>
      <c r="AR259" s="273"/>
      <c r="AS259" s="273"/>
      <c r="AT259" s="273"/>
      <c r="AU259" s="284"/>
      <c r="AV259" s="88" t="s">
        <v>170</v>
      </c>
      <c r="AW259" s="106" t="str">
        <f>IF(AND(T256=1,V256=2),IF(AND(AQ256=1,AS256=2),"RiRr","Ri"),IF(AND(AQ256=1,AS256=2),"Rr",""))</f>
        <v/>
      </c>
      <c r="AX259" s="106" t="str">
        <f>IF(AND(T256=2,V256=2),IF(AND(AQ256=2,AS256=2),"RiRr","Ri"),IF(AND(AQ256=2,AS256=2),"Rr",""))</f>
        <v/>
      </c>
      <c r="AY259" s="101" t="str">
        <f>IF(AND(T256=3,V256=2),IF(AND(AQ256=3,AS256=2),"RiRr","Ri"),IF(AND(AQ256=3,AS256=2),"Rr",""))</f>
        <v>RiRr</v>
      </c>
      <c r="AZ259" s="102" t="str">
        <f>IF(AND(T256=4,V256=2),IF(AND(AQ256=4,AS256=2),"RiRr","Ri"),IF(AND(AQ256=4,AS256=2),"Rr",""))</f>
        <v/>
      </c>
      <c r="BA259" s="103" t="str">
        <f>IF(AND(T256=5,V256=2),IF(AND(AQ256=5,AS256=2),"RiRr","Ri"),IF(AND(AQ256=5,AS256=2),"Rr",""))</f>
        <v/>
      </c>
      <c r="BB259" s="105"/>
    </row>
    <row r="260" spans="1:54" x14ac:dyDescent="0.2">
      <c r="A260" s="287"/>
      <c r="B260" s="290"/>
      <c r="C260" s="298"/>
      <c r="D260" s="301"/>
      <c r="E260" s="301"/>
      <c r="F260" s="301"/>
      <c r="G260" s="301"/>
      <c r="H260" s="350"/>
      <c r="I260" s="304"/>
      <c r="J260" s="307"/>
      <c r="K260" s="307"/>
      <c r="L260" s="353"/>
      <c r="M260" s="263"/>
      <c r="N260" s="263"/>
      <c r="O260" s="293"/>
      <c r="P260" s="310"/>
      <c r="Q260" s="266"/>
      <c r="R260" s="260"/>
      <c r="S260" s="251"/>
      <c r="T260" s="254"/>
      <c r="U260" s="248"/>
      <c r="V260" s="254"/>
      <c r="W260" s="254"/>
      <c r="X260" s="254"/>
      <c r="Y260" s="276"/>
      <c r="Z260" s="91"/>
      <c r="AA260" s="92"/>
      <c r="AB260" s="92"/>
      <c r="AC260" s="92"/>
      <c r="AD260" s="93"/>
      <c r="AE260" s="94">
        <f t="shared" si="38"/>
        <v>0</v>
      </c>
      <c r="AF260" s="93"/>
      <c r="AG260" s="93"/>
      <c r="AH260" s="93"/>
      <c r="AI260" s="93"/>
      <c r="AJ260" s="93"/>
      <c r="AK260" s="93"/>
      <c r="AL260" s="94">
        <f>IFERROR(VLOOKUP(AF260,Criterios!$M$3:$N$6,2,FALSE),0) + IFERROR(VLOOKUP(AG260,Criterios!$O$3:$P$6,2,FALSE),0) + IFERROR(VLOOKUP(AH260,Criterios!$Q$3:$R$7,2,FALSE),0) + IFERROR(VLOOKUP(AI260,Criterios!$S$3:$T$6,2,FALSE),0) + IFERROR(VLOOKUP(AJ260,Criterios!$U$3:$V$5,2,FALSE),0) + IFERROR(VLOOKUP(AK260,Criterios!$W$3:$X$8,2,FALSE),0)</f>
        <v>0</v>
      </c>
      <c r="AM260" s="96" t="str">
        <f>IF(AND(AL260&gt;=Criterios!$AB$8,AL260&lt;Criterios!$AA$8),"Pobre",IF(AND(AL260&gt;=Criterios!$AB$7,AL260&lt;Criterios!$AA$7),"Insatisfactorio",IF(AND(AL260&gt;=Criterios!$AB$6,AL260&lt;Criterios!$AA$6),"Regular",IF(AND(AL260&gt;=Criterios!$AB$5,AL260&lt;Criterios!$AA$5),"Bueno",IF(AND(AL260&gt;=Criterios!$AB$4,AL260&lt;=Criterios!$AA$4),"Excelente",MID(Criterios!$Y$3,1,1))))))</f>
        <v/>
      </c>
      <c r="AN260" s="278"/>
      <c r="AO260" s="280"/>
      <c r="AP260" s="282"/>
      <c r="AQ260" s="273"/>
      <c r="AR260" s="273"/>
      <c r="AS260" s="273"/>
      <c r="AT260" s="273"/>
      <c r="AU260" s="284"/>
      <c r="AV260" s="88" t="s">
        <v>752</v>
      </c>
      <c r="AW260" s="106" t="str">
        <f>IF(AND(T256=1,V256=1),IF(AND(AQ256=1,AS256=1),"RiRr","Ri"),IF(AND(AQ256=1,AS256=1),"Rr",""))</f>
        <v/>
      </c>
      <c r="AX260" s="106" t="str">
        <f>IF(AND(T256=2,V256=1),IF(AND(AQ256=2,AS256=1),"RiRr","Ri"),IF(AND(AQ256=2,AS256=1),"Rr",""))</f>
        <v/>
      </c>
      <c r="AY260" s="101" t="str">
        <f>IF(AND(T256=3,V256=1),IF(AND(AQ256=3,AS256=1),"RiRr","Ri"),IF(AND(AQ256=3,AS256=1),"Rr",""))</f>
        <v/>
      </c>
      <c r="AZ260" s="102" t="str">
        <f>IF(AND(T256=4,V256=1),IF(AND(AQ256=4,AS256=1),"RiRr","Ri"),IF(AND(AQ256=4,AS256=1),"Rr",""))</f>
        <v/>
      </c>
      <c r="BA260" s="102" t="str">
        <f>IF(AND(T256=5,V256=1),IF(AND(AQ256=5,AS256=1),"RiRr","Ri"),IF(AND(AQ256=5,AS256=1),"Rr",""))</f>
        <v/>
      </c>
      <c r="BB260" s="105"/>
    </row>
    <row r="261" spans="1:54" ht="15.75" customHeight="1" thickBot="1" x14ac:dyDescent="0.25">
      <c r="A261" s="288"/>
      <c r="B261" s="291"/>
      <c r="C261" s="299"/>
      <c r="D261" s="302"/>
      <c r="E261" s="302"/>
      <c r="F261" s="302"/>
      <c r="G261" s="302"/>
      <c r="H261" s="351"/>
      <c r="I261" s="305"/>
      <c r="J261" s="308"/>
      <c r="K261" s="308"/>
      <c r="L261" s="354"/>
      <c r="M261" s="264"/>
      <c r="N261" s="264"/>
      <c r="O261" s="294"/>
      <c r="P261" s="311"/>
      <c r="Q261" s="267"/>
      <c r="R261" s="261"/>
      <c r="S261" s="252"/>
      <c r="T261" s="255"/>
      <c r="U261" s="249"/>
      <c r="V261" s="255"/>
      <c r="W261" s="255"/>
      <c r="X261" s="255"/>
      <c r="Y261" s="277"/>
      <c r="Z261" s="108"/>
      <c r="AA261" s="109"/>
      <c r="AB261" s="109"/>
      <c r="AC261" s="109"/>
      <c r="AD261" s="110"/>
      <c r="AE261" s="111">
        <f t="shared" si="38"/>
        <v>0</v>
      </c>
      <c r="AF261" s="110"/>
      <c r="AG261" s="110"/>
      <c r="AH261" s="110"/>
      <c r="AI261" s="110"/>
      <c r="AJ261" s="110"/>
      <c r="AK261" s="110"/>
      <c r="AL261" s="111">
        <f>IFERROR(VLOOKUP(AF261,Criterios!$M$3:$N$6,2,FALSE),0) + IFERROR(VLOOKUP(AG261,Criterios!$O$3:$P$6,2,FALSE),0) + IFERROR(VLOOKUP(AH261,Criterios!$Q$3:$R$7,2,FALSE),0) + IFERROR(VLOOKUP(AI261,Criterios!$S$3:$T$6,2,FALSE),0) + IFERROR(VLOOKUP(AJ261,Criterios!$U$3:$V$5,2,FALSE),0) + IFERROR(VLOOKUP(AK261,Criterios!$W$3:$X$8,2,FALSE),0)</f>
        <v>0</v>
      </c>
      <c r="AM261" s="112" t="str">
        <f>IF(AND(AL261&gt;=Criterios!$AB$8,AL261&lt;Criterios!$AA$8),"Pobre",IF(AND(AL261&gt;=Criterios!$AB$7,AL261&lt;Criterios!$AA$7),"Insatisfactorio",IF(AND(AL261&gt;=Criterios!$AB$6,AL261&lt;Criterios!$AA$6),"Regular",IF(AND(AL261&gt;=Criterios!$AB$5,AL261&lt;Criterios!$AA$5),"Bueno",IF(AND(AL261&gt;=Criterios!$AB$4,AL261&lt;=Criterios!$AA$4),"Excelente",MID(Criterios!$Y$3,1,1))))))</f>
        <v/>
      </c>
      <c r="AN261" s="279"/>
      <c r="AO261" s="281"/>
      <c r="AP261" s="283"/>
      <c r="AQ261" s="274"/>
      <c r="AR261" s="274"/>
      <c r="AS261" s="274"/>
      <c r="AT261" s="274"/>
      <c r="AU261" s="285"/>
      <c r="AW261" s="88" t="s">
        <v>123</v>
      </c>
      <c r="AX261" s="88" t="s">
        <v>124</v>
      </c>
      <c r="AY261" s="88" t="s">
        <v>125</v>
      </c>
      <c r="AZ261" s="88" t="s">
        <v>126</v>
      </c>
      <c r="BA261" s="88" t="s">
        <v>127</v>
      </c>
      <c r="BB261" s="113"/>
    </row>
    <row r="262" spans="1:54" ht="16.5" customHeight="1" thickTop="1" x14ac:dyDescent="0.2">
      <c r="A262" s="286"/>
      <c r="B262" s="289"/>
      <c r="C262" s="297" t="s">
        <v>612</v>
      </c>
      <c r="D262" s="300" t="s">
        <v>83</v>
      </c>
      <c r="E262" s="300" t="s">
        <v>178</v>
      </c>
      <c r="F262" s="300" t="s">
        <v>192</v>
      </c>
      <c r="G262" s="300" t="s">
        <v>251</v>
      </c>
      <c r="H262" s="349" t="s">
        <v>610</v>
      </c>
      <c r="I262" s="303" t="s">
        <v>73</v>
      </c>
      <c r="J262" s="306" t="s">
        <v>74</v>
      </c>
      <c r="K262" s="306" t="s">
        <v>73</v>
      </c>
      <c r="L262" s="352" t="s">
        <v>74</v>
      </c>
      <c r="M262" s="262"/>
      <c r="N262" s="262"/>
      <c r="O262" s="292" t="s">
        <v>352</v>
      </c>
      <c r="P262" s="338" t="s">
        <v>619</v>
      </c>
      <c r="Q262" s="295"/>
      <c r="R262" s="259"/>
      <c r="S262" s="250" t="s">
        <v>47</v>
      </c>
      <c r="T262" s="253">
        <f>(IFERROR(VLOOKUP(S262,Criterios!$E$3:$F$8,2,FALSE),0))</f>
        <v>4</v>
      </c>
      <c r="U262" s="247" t="s">
        <v>48</v>
      </c>
      <c r="V262" s="253">
        <f>(IFERROR(VLOOKUP(U262,Criterios!$H$3:$I$8,2,FALSE),0))</f>
        <v>4</v>
      </c>
      <c r="W262" s="253">
        <f>(IFERROR(VLOOKUP(S262,Criterios!$E$3:$F$8,2,FALSE),0)) * (IFERROR(VLOOKUP(U262,Criterios!$H$3:$I$8,2,FALSE),0))</f>
        <v>16</v>
      </c>
      <c r="X262" s="253" t="str">
        <f>IFERROR(INDEX(Colorimetría!$D$4:$H$8,MATCH(V262,Colorimetría!$C$4:$C$8,0),MATCH(T262,Colorimetría!$D$3:$H$3,0)),0)</f>
        <v>Extremo</v>
      </c>
      <c r="Y262" s="296"/>
      <c r="Z262" s="91"/>
      <c r="AA262" s="92"/>
      <c r="AB262" s="92"/>
      <c r="AC262" s="92"/>
      <c r="AD262" s="93"/>
      <c r="AE262" s="94">
        <f>IF(OR(AD262="Preventivo",AD262="Preventivo - Detectivo"),"Probabilidad",IF(OR(AD262="Detectivo - Correctivo",AD262="Correctivo"),"Impacto",0))</f>
        <v>0</v>
      </c>
      <c r="AF262" s="93"/>
      <c r="AG262" s="93"/>
      <c r="AH262" s="93"/>
      <c r="AI262" s="93"/>
      <c r="AJ262" s="93"/>
      <c r="AK262" s="93"/>
      <c r="AL262" s="95">
        <f>IFERROR(VLOOKUP(AF262,Criterios!$M$3:$N$6,2,FALSE),0) + IFERROR(VLOOKUP(AG262,Criterios!$O$3:$P$6,2,FALSE),0) + IFERROR(VLOOKUP(AH262,Criterios!$Q$3:$R$7,2,FALSE),0) + IFERROR(VLOOKUP(AI262,Criterios!$S$3:$T$6,2,FALSE),0) + IFERROR(VLOOKUP(AJ262,Criterios!$U$3:$V$5,2,FALSE),0) + IFERROR(VLOOKUP(AK262,Criterios!$W$3:$X$8,2,FALSE),0)</f>
        <v>0</v>
      </c>
      <c r="AM262" s="96" t="str">
        <f>IF(AND(AL262&gt;=Criterios!$AB$8,AL262&lt;Criterios!$AA$8),"Pobre",IF(AND(AL262&gt;=Criterios!$AB$7,AL262&lt;Criterios!$AA$7),"Insatisfactorio",IF(AND(AL262&gt;=Criterios!$AB$6,AL262&lt;Criterios!$AA$6),"Regular",IF(AND(AL262&gt;=Criterios!$AB$5,AL262&lt;Criterios!$AA$5),"Bueno",IF(AND(AL262&gt;=Criterios!$AB$4,AL262&lt;=Criterios!$AA$4),"Excelente",MID(Criterios!$Y$3,1,1))))))</f>
        <v/>
      </c>
      <c r="AN262" s="278">
        <f>(IFERROR(AVERAGEIFS(AL262:AL267,AE262:AE267,"Impacto"),0))/100</f>
        <v>0</v>
      </c>
      <c r="AO262" s="280">
        <f>(IFERROR(AVERAGEIFS(AL262:AL267,AE262:AE267,"Probabilidad"),0))/100</f>
        <v>0</v>
      </c>
      <c r="AP262" s="282" t="str">
        <f>IF(AN262=0,MID(S262,1,15),IF(T262 - AN262*T262&lt;1,VLOOKUP(1,Criterios!$D$4:$E$8,2,FALSE),IF(ROUND(T262 -( T262*AN262),0)=0,VLOOKUP(1,Criterios!$D$4:$E$8,2,FALSE),VLOOKUP(ROUND(T262 -( T262*AN262),0),Criterios!$D$4:$E$8,2,FALSE))))</f>
        <v>Mayor</v>
      </c>
      <c r="AQ262" s="273">
        <f>(IFERROR(VLOOKUP(AP262,Criterios!$E$3:$F$8,2,FALSE),0))</f>
        <v>4</v>
      </c>
      <c r="AR262" s="273" t="str">
        <f>IF(AO262=0,MID(U262,1,15),IF(V262 - AO262*V262&lt;1,VLOOKUP(1,Criterios!$G$4:$H$8,2,FALSE),IF(ROUND(V262 -(V262*AO262),0)=0,VLOOKUP(1,Criterios!$G$4:$H$8,2,FALSE),VLOOKUP(ROUND(V262 -( V262*AO262),0),Criterios!$G$4:$H$8,2,FALSE))))</f>
        <v>Moderado</v>
      </c>
      <c r="AS262" s="273">
        <f>(IFERROR(VLOOKUP(AR262,Criterios!$H$3:$I$8,2,FALSE),0))</f>
        <v>4</v>
      </c>
      <c r="AT262" s="273">
        <f>(IFERROR(VLOOKUP(AP262,Criterios!$E$3:$F$8,2,FALSE),0)) * (IFERROR(VLOOKUP(AR262,Criterios!$H$3:$I$8,2,FALSE),0))</f>
        <v>16</v>
      </c>
      <c r="AU262" s="284" t="str">
        <f>IFERROR(INDEX(Colorimetría!$D$4:$H$8,MATCH(AS262,Colorimetría!$C$4:$C$8,0),MATCH(AQ262,Colorimetría!$D$3:$H$3,0)),0)</f>
        <v>Extremo</v>
      </c>
      <c r="AV262" s="88" t="s">
        <v>169</v>
      </c>
      <c r="AW262" s="97" t="str">
        <f>IF(AND(T262=1,V262=5),IF(AND(AQ262=1,AS262=5),"RiRr","Ri"),IF(AND(AQ262=1,AS262=5),"Rr",""))</f>
        <v/>
      </c>
      <c r="AX262" s="97" t="str">
        <f>IF(AND(T262=2,V262=5),IF(AND(AQ262=2,AS262=5),"RiRr","Ri"),IF(AND(AQ262=2,AS262=5),"Rr",""))</f>
        <v/>
      </c>
      <c r="AY262" s="98" t="str">
        <f>IF(AND(T262=3,V262=5),IF(AND(AQ262=3,AS262=5),"RiRr","Ri"),IF(AND(AQ262=3,AS262=5),"Rr",""))</f>
        <v/>
      </c>
      <c r="AZ262" s="98" t="str">
        <f>IF(AND(T262=4,V262=5),IF(AND(AQ262=4,AS262=5),"RiRr","Ri"),IF(AND(AQ262=4,AS262=5),"Rr",""))</f>
        <v/>
      </c>
      <c r="BA262" s="98" t="str">
        <f>IF(AND(T262=5,V262=5),IF(AND(AQ262=5,AS262=5),"RiRr","Ri"),IF(AND(AQ262=5,AS262=5),"Rr",""))</f>
        <v/>
      </c>
      <c r="BB262" s="100"/>
    </row>
    <row r="263" spans="1:54" x14ac:dyDescent="0.2">
      <c r="A263" s="287"/>
      <c r="B263" s="290"/>
      <c r="C263" s="298"/>
      <c r="D263" s="301"/>
      <c r="E263" s="301"/>
      <c r="F263" s="301"/>
      <c r="G263" s="301"/>
      <c r="H263" s="350"/>
      <c r="I263" s="304"/>
      <c r="J263" s="307"/>
      <c r="K263" s="307"/>
      <c r="L263" s="353"/>
      <c r="M263" s="263"/>
      <c r="N263" s="263"/>
      <c r="O263" s="293"/>
      <c r="P263" s="310"/>
      <c r="Q263" s="266"/>
      <c r="R263" s="260"/>
      <c r="S263" s="251"/>
      <c r="T263" s="254"/>
      <c r="U263" s="248"/>
      <c r="V263" s="254"/>
      <c r="W263" s="254"/>
      <c r="X263" s="254"/>
      <c r="Y263" s="276"/>
      <c r="Z263" s="91"/>
      <c r="AA263" s="92"/>
      <c r="AB263" s="92"/>
      <c r="AC263" s="92"/>
      <c r="AD263" s="93"/>
      <c r="AE263" s="94">
        <f t="shared" ref="AE263:AE267" si="39">IF(OR(AD263="Preventivo",AD263="Preventivo - Detectivo"),"Probabilidad",IF(OR(AD263="Detectivo - Correctivo",AD263="Correctivo"),"Impacto",0))</f>
        <v>0</v>
      </c>
      <c r="AF263" s="93"/>
      <c r="AG263" s="93"/>
      <c r="AH263" s="93"/>
      <c r="AI263" s="93"/>
      <c r="AJ263" s="93"/>
      <c r="AK263" s="93"/>
      <c r="AL263" s="95">
        <f>IFERROR(VLOOKUP(AF263,Criterios!$M$3:$N$6,2,FALSE),0) + IFERROR(VLOOKUP(AG263,Criterios!$O$3:$P$6,2,FALSE),0) + IFERROR(VLOOKUP(AH263,Criterios!$Q$3:$R$7,2,FALSE),0) + IFERROR(VLOOKUP(AI263,Criterios!$S$3:$T$6,2,FALSE),0) + IFERROR(VLOOKUP(AJ263,Criterios!$U$3:$V$5,2,FALSE),0) + IFERROR(VLOOKUP(AK263,Criterios!$W$3:$X$8,2,FALSE),0)</f>
        <v>0</v>
      </c>
      <c r="AM263" s="96" t="str">
        <f>IF(AND(AL263&gt;=Criterios!$AB$8,AL263&lt;Criterios!$AA$8),"Pobre",IF(AND(AL263&gt;=Criterios!$AB$7,AL263&lt;Criterios!$AA$7),"Insatisfactorio",IF(AND(AL263&gt;=Criterios!$AB$6,AL263&lt;Criterios!$AA$6),"Regular",IF(AND(AL263&gt;=Criterios!$AB$5,AL263&lt;Criterios!$AA$5),"Bueno",IF(AND(AL263&gt;=Criterios!$AB$4,AL263&lt;=Criterios!$AA$4),"Excelente",MID(Criterios!$Y$3,1,1))))))</f>
        <v/>
      </c>
      <c r="AN263" s="278"/>
      <c r="AO263" s="280"/>
      <c r="AP263" s="282"/>
      <c r="AQ263" s="273"/>
      <c r="AR263" s="273"/>
      <c r="AS263" s="273"/>
      <c r="AT263" s="273"/>
      <c r="AU263" s="284"/>
      <c r="AV263" s="88" t="s">
        <v>122</v>
      </c>
      <c r="AW263" s="101" t="str">
        <f>IF(AND(T262=1,V262=4),IF(AND(AQ262=1,AS262=4),"RiRr","Ri"),IF(AND(AQ262=1,AS262=4),"Rr",""))</f>
        <v/>
      </c>
      <c r="AX263" s="102" t="str">
        <f>IF(AND(T262=2,V262=4),IF(AND(AQ262=2,AS262=4),"RiRr","Ri"),IF(AND(AQ262=2,AS262=4),"Rr",""))</f>
        <v/>
      </c>
      <c r="AY263" s="102" t="str">
        <f>IF(AND(T262=3,V262=4),IF(AND(AQ262=3,AS262=4),"RiRr","Ri"),IF(AND(AQ262=3,AS262=4),"Rr",""))</f>
        <v/>
      </c>
      <c r="AZ263" s="103" t="str">
        <f>IF(AND(T262=4,V262=4),IF(AND(AQ262=4,AS262=4),"RiRr","Ri"),IF(AND(AQ262=4,AS262=4),"Rr",""))</f>
        <v>RiRr</v>
      </c>
      <c r="BA263" s="103" t="str">
        <f>IF(AND(T262=5,V262=4),IF(AND(AQ262=5,AS262=4),"RiRr","Ri"),IF(AND(AQ262=5,AS262=4),"Rr",""))</f>
        <v/>
      </c>
      <c r="BB263" s="105"/>
    </row>
    <row r="264" spans="1:54" x14ac:dyDescent="0.2">
      <c r="A264" s="287"/>
      <c r="B264" s="290"/>
      <c r="C264" s="298"/>
      <c r="D264" s="301"/>
      <c r="E264" s="301"/>
      <c r="F264" s="301"/>
      <c r="G264" s="301"/>
      <c r="H264" s="350"/>
      <c r="I264" s="304"/>
      <c r="J264" s="307"/>
      <c r="K264" s="307"/>
      <c r="L264" s="353"/>
      <c r="M264" s="263"/>
      <c r="N264" s="263"/>
      <c r="O264" s="293"/>
      <c r="P264" s="310"/>
      <c r="Q264" s="266"/>
      <c r="R264" s="260"/>
      <c r="S264" s="251"/>
      <c r="T264" s="254"/>
      <c r="U264" s="248"/>
      <c r="V264" s="254"/>
      <c r="W264" s="254"/>
      <c r="X264" s="254"/>
      <c r="Y264" s="276"/>
      <c r="Z264" s="91"/>
      <c r="AA264" s="92"/>
      <c r="AB264" s="92"/>
      <c r="AC264" s="92"/>
      <c r="AD264" s="93"/>
      <c r="AE264" s="94">
        <f t="shared" si="39"/>
        <v>0</v>
      </c>
      <c r="AF264" s="93"/>
      <c r="AG264" s="93"/>
      <c r="AH264" s="93"/>
      <c r="AI264" s="93"/>
      <c r="AJ264" s="93"/>
      <c r="AK264" s="93"/>
      <c r="AL264" s="95">
        <f>IFERROR(VLOOKUP(AF264,Criterios!$M$3:$N$6,2,FALSE),0) + IFERROR(VLOOKUP(AG264,Criterios!$O$3:$P$6,2,FALSE),0) + IFERROR(VLOOKUP(AH264,Criterios!$Q$3:$R$7,2,FALSE),0) + IFERROR(VLOOKUP(AI264,Criterios!$S$3:$T$6,2,FALSE),0) + IFERROR(VLOOKUP(AJ264,Criterios!$U$3:$V$5,2,FALSE),0) + IFERROR(VLOOKUP(AK264,Criterios!$W$3:$X$8,2,FALSE),0)</f>
        <v>0</v>
      </c>
      <c r="AM264" s="96" t="str">
        <f>IF(AND(AL264&gt;=Criterios!$AB$8,AL264&lt;Criterios!$AA$8),"Pobre",IF(AND(AL264&gt;=Criterios!$AB$7,AL264&lt;Criterios!$AA$7),"Insatisfactorio",IF(AND(AL264&gt;=Criterios!$AB$6,AL264&lt;Criterios!$AA$6),"Regular",IF(AND(AL264&gt;=Criterios!$AB$5,AL264&lt;Criterios!$AA$5),"Bueno",IF(AND(AL264&gt;=Criterios!$AB$4,AL264&lt;=Criterios!$AA$4),"Excelente",MID(Criterios!$Y$3,1,1))))))</f>
        <v/>
      </c>
      <c r="AN264" s="278"/>
      <c r="AO264" s="280"/>
      <c r="AP264" s="282"/>
      <c r="AQ264" s="273"/>
      <c r="AR264" s="273"/>
      <c r="AS264" s="273"/>
      <c r="AT264" s="273"/>
      <c r="AU264" s="284"/>
      <c r="AV264" s="88" t="s">
        <v>125</v>
      </c>
      <c r="AW264" s="106" t="str">
        <f>IF(AND(T262=1,V262=3),IF(AND(AQ262=1,AS262=3),"RiRr","Ri"),IF(AND(AQ262=1,AS262=3),"Rr",""))</f>
        <v/>
      </c>
      <c r="AX264" s="101" t="str">
        <f>IF(AND(T262=2,V262=3),IF(AND(AQ262=2,AS262=3),"RiRr","Ri"),IF(AND(AQ262=2,AS262=3),"Rr",""))</f>
        <v/>
      </c>
      <c r="AY264" s="102" t="str">
        <f>IF(AND(T262=3,V262=3),IF(AND(AQ262=3,AS262=3),"RiRr","Ri"),IF(AND(AQ262=3,AS262=3),"Rr",""))</f>
        <v/>
      </c>
      <c r="AZ264" s="103" t="str">
        <f>IF(AND(T262=4,V262=3),IF(AND(AQ262=4,AS262=3),"RiRr","Ri"),IF(AND(AQ262=4,AS262=3),"Rr",""))</f>
        <v/>
      </c>
      <c r="BA264" s="103" t="str">
        <f>IF(AND(T262=5,V262=3),IF(AND(AQ262=5,AS262=3),"RiRr","Ri"),IF(AND(AQ262=5,AS262=3),"Rr",""))</f>
        <v/>
      </c>
      <c r="BB264" s="105"/>
    </row>
    <row r="265" spans="1:54" x14ac:dyDescent="0.2">
      <c r="A265" s="287"/>
      <c r="B265" s="290"/>
      <c r="C265" s="298"/>
      <c r="D265" s="301"/>
      <c r="E265" s="301"/>
      <c r="F265" s="301"/>
      <c r="G265" s="301"/>
      <c r="H265" s="350"/>
      <c r="I265" s="304"/>
      <c r="J265" s="307"/>
      <c r="K265" s="307"/>
      <c r="L265" s="353"/>
      <c r="M265" s="263"/>
      <c r="N265" s="263"/>
      <c r="O265" s="293"/>
      <c r="P265" s="310"/>
      <c r="Q265" s="266"/>
      <c r="R265" s="260"/>
      <c r="S265" s="251"/>
      <c r="T265" s="254"/>
      <c r="U265" s="248"/>
      <c r="V265" s="254"/>
      <c r="W265" s="254"/>
      <c r="X265" s="254"/>
      <c r="Y265" s="276"/>
      <c r="Z265" s="91"/>
      <c r="AA265" s="92"/>
      <c r="AB265" s="92"/>
      <c r="AC265" s="92"/>
      <c r="AD265" s="93"/>
      <c r="AE265" s="94">
        <f t="shared" si="39"/>
        <v>0</v>
      </c>
      <c r="AF265" s="93"/>
      <c r="AG265" s="93"/>
      <c r="AH265" s="93"/>
      <c r="AI265" s="93"/>
      <c r="AJ265" s="93"/>
      <c r="AK265" s="93"/>
      <c r="AL265" s="94">
        <f>IFERROR(VLOOKUP(AF265,Criterios!$M$3:$N$6,2,FALSE),0) + IFERROR(VLOOKUP(AG265,Criterios!$O$3:$P$6,2,FALSE),0) + IFERROR(VLOOKUP(AH265,Criterios!$Q$3:$R$7,2,FALSE),0) + IFERROR(VLOOKUP(AI265,Criterios!$S$3:$T$6,2,FALSE),0) + IFERROR(VLOOKUP(AJ265,Criterios!$U$3:$V$5,2,FALSE),0) + IFERROR(VLOOKUP(AK265,Criterios!$W$3:$X$8,2,FALSE),0)</f>
        <v>0</v>
      </c>
      <c r="AM265" s="96" t="str">
        <f>IF(AND(AL265&gt;=Criterios!$AB$8,AL265&lt;Criterios!$AA$8),"Pobre",IF(AND(AL265&gt;=Criterios!$AB$7,AL265&lt;Criterios!$AA$7),"Insatisfactorio",IF(AND(AL265&gt;=Criterios!$AB$6,AL265&lt;Criterios!$AA$6),"Regular",IF(AND(AL265&gt;=Criterios!$AB$5,AL265&lt;Criterios!$AA$5),"Bueno",IF(AND(AL265&gt;=Criterios!$AB$4,AL265&lt;=Criterios!$AA$4),"Excelente",MID(Criterios!$Y$3,1,1))))))</f>
        <v/>
      </c>
      <c r="AN265" s="278"/>
      <c r="AO265" s="280"/>
      <c r="AP265" s="282"/>
      <c r="AQ265" s="273"/>
      <c r="AR265" s="273"/>
      <c r="AS265" s="273"/>
      <c r="AT265" s="273"/>
      <c r="AU265" s="284"/>
      <c r="AV265" s="88" t="s">
        <v>170</v>
      </c>
      <c r="AW265" s="106" t="str">
        <f>IF(AND(T262=1,V262=2),IF(AND(AQ262=1,AS262=2),"RiRr","Ri"),IF(AND(AQ262=1,AS262=2),"Rr",""))</f>
        <v/>
      </c>
      <c r="AX265" s="106" t="str">
        <f>IF(AND(T262=2,V262=2),IF(AND(AQ262=2,AS262=2),"RiRr","Ri"),IF(AND(AQ262=2,AS262=2),"Rr",""))</f>
        <v/>
      </c>
      <c r="AY265" s="101" t="str">
        <f>IF(AND(T262=3,V262=2),IF(AND(AQ262=3,AS262=2),"RiRr","Ri"),IF(AND(AQ262=3,AS262=2),"Rr",""))</f>
        <v/>
      </c>
      <c r="AZ265" s="102" t="str">
        <f>IF(AND(T262=4,V262=2),IF(AND(AQ262=4,AS262=2),"RiRr","Ri"),IF(AND(AQ262=4,AS262=2),"Rr",""))</f>
        <v/>
      </c>
      <c r="BA265" s="103" t="str">
        <f>IF(AND(T262=5,V262=2),IF(AND(AQ262=5,AS262=2),"RiRr","Ri"),IF(AND(AQ262=5,AS262=2),"Rr",""))</f>
        <v/>
      </c>
      <c r="BB265" s="105"/>
    </row>
    <row r="266" spans="1:54" x14ac:dyDescent="0.2">
      <c r="A266" s="287"/>
      <c r="B266" s="290"/>
      <c r="C266" s="298"/>
      <c r="D266" s="301"/>
      <c r="E266" s="301"/>
      <c r="F266" s="301"/>
      <c r="G266" s="301"/>
      <c r="H266" s="350"/>
      <c r="I266" s="304"/>
      <c r="J266" s="307"/>
      <c r="K266" s="307"/>
      <c r="L266" s="353"/>
      <c r="M266" s="263"/>
      <c r="N266" s="263"/>
      <c r="O266" s="293"/>
      <c r="P266" s="310"/>
      <c r="Q266" s="266"/>
      <c r="R266" s="260"/>
      <c r="S266" s="251"/>
      <c r="T266" s="254"/>
      <c r="U266" s="248"/>
      <c r="V266" s="254"/>
      <c r="W266" s="254"/>
      <c r="X266" s="254"/>
      <c r="Y266" s="276"/>
      <c r="Z266" s="91"/>
      <c r="AA266" s="92"/>
      <c r="AB266" s="92"/>
      <c r="AC266" s="92"/>
      <c r="AD266" s="93"/>
      <c r="AE266" s="94">
        <f t="shared" si="39"/>
        <v>0</v>
      </c>
      <c r="AF266" s="93"/>
      <c r="AG266" s="93"/>
      <c r="AH266" s="93"/>
      <c r="AI266" s="93"/>
      <c r="AJ266" s="93"/>
      <c r="AK266" s="93"/>
      <c r="AL266" s="94">
        <f>IFERROR(VLOOKUP(AF266,Criterios!$M$3:$N$6,2,FALSE),0) + IFERROR(VLOOKUP(AG266,Criterios!$O$3:$P$6,2,FALSE),0) + IFERROR(VLOOKUP(AH266,Criterios!$Q$3:$R$7,2,FALSE),0) + IFERROR(VLOOKUP(AI266,Criterios!$S$3:$T$6,2,FALSE),0) + IFERROR(VLOOKUP(AJ266,Criterios!$U$3:$V$5,2,FALSE),0) + IFERROR(VLOOKUP(AK266,Criterios!$W$3:$X$8,2,FALSE),0)</f>
        <v>0</v>
      </c>
      <c r="AM266" s="96" t="str">
        <f>IF(AND(AL266&gt;=Criterios!$AB$8,AL266&lt;Criterios!$AA$8),"Pobre",IF(AND(AL266&gt;=Criterios!$AB$7,AL266&lt;Criterios!$AA$7),"Insatisfactorio",IF(AND(AL266&gt;=Criterios!$AB$6,AL266&lt;Criterios!$AA$6),"Regular",IF(AND(AL266&gt;=Criterios!$AB$5,AL266&lt;Criterios!$AA$5),"Bueno",IF(AND(AL266&gt;=Criterios!$AB$4,AL266&lt;=Criterios!$AA$4),"Excelente",MID(Criterios!$Y$3,1,1))))))</f>
        <v/>
      </c>
      <c r="AN266" s="278"/>
      <c r="AO266" s="280"/>
      <c r="AP266" s="282"/>
      <c r="AQ266" s="273"/>
      <c r="AR266" s="273"/>
      <c r="AS266" s="273"/>
      <c r="AT266" s="273"/>
      <c r="AU266" s="284"/>
      <c r="AV266" s="88" t="s">
        <v>752</v>
      </c>
      <c r="AW266" s="106" t="str">
        <f>IF(AND(T262=1,V262=1),IF(AND(AQ262=1,AS262=1),"RiRr","Ri"),IF(AND(AQ262=1,AS262=1),"Rr",""))</f>
        <v/>
      </c>
      <c r="AX266" s="106" t="str">
        <f>IF(AND(T262=2,V262=1),IF(AND(AQ262=2,AS262=1),"RiRr","Ri"),IF(AND(AQ262=2,AS262=1),"Rr",""))</f>
        <v/>
      </c>
      <c r="AY266" s="101" t="str">
        <f>IF(AND(T262=3,V262=1),IF(AND(AQ262=3,AS262=1),"RiRr","Ri"),IF(AND(AQ262=3,AS262=1),"Rr",""))</f>
        <v/>
      </c>
      <c r="AZ266" s="102" t="str">
        <f>IF(AND(T262=4,V262=1),IF(AND(AQ262=4,AS262=1),"RiRr","Ri"),IF(AND(AQ262=4,AS262=1),"Rr",""))</f>
        <v/>
      </c>
      <c r="BA266" s="102" t="str">
        <f>IF(AND(T262=5,V262=1),IF(AND(AQ262=5,AS262=1),"RiRr","Ri"),IF(AND(AQ262=5,AS262=1),"Rr",""))</f>
        <v/>
      </c>
      <c r="BB266" s="105"/>
    </row>
    <row r="267" spans="1:54" ht="15.75" customHeight="1" thickBot="1" x14ac:dyDescent="0.25">
      <c r="A267" s="288"/>
      <c r="B267" s="291"/>
      <c r="C267" s="299"/>
      <c r="D267" s="302"/>
      <c r="E267" s="302"/>
      <c r="F267" s="302"/>
      <c r="G267" s="302"/>
      <c r="H267" s="351"/>
      <c r="I267" s="305"/>
      <c r="J267" s="308"/>
      <c r="K267" s="308"/>
      <c r="L267" s="354"/>
      <c r="M267" s="264"/>
      <c r="N267" s="264"/>
      <c r="O267" s="294"/>
      <c r="P267" s="311"/>
      <c r="Q267" s="267"/>
      <c r="R267" s="261"/>
      <c r="S267" s="252"/>
      <c r="T267" s="255"/>
      <c r="U267" s="249"/>
      <c r="V267" s="255"/>
      <c r="W267" s="255"/>
      <c r="X267" s="255"/>
      <c r="Y267" s="277"/>
      <c r="Z267" s="108"/>
      <c r="AA267" s="109"/>
      <c r="AB267" s="109"/>
      <c r="AC267" s="109"/>
      <c r="AD267" s="110"/>
      <c r="AE267" s="111">
        <f t="shared" si="39"/>
        <v>0</v>
      </c>
      <c r="AF267" s="110"/>
      <c r="AG267" s="110"/>
      <c r="AH267" s="110"/>
      <c r="AI267" s="110"/>
      <c r="AJ267" s="110"/>
      <c r="AK267" s="110"/>
      <c r="AL267" s="111">
        <f>IFERROR(VLOOKUP(AF267,Criterios!$M$3:$N$6,2,FALSE),0) + IFERROR(VLOOKUP(AG267,Criterios!$O$3:$P$6,2,FALSE),0) + IFERROR(VLOOKUP(AH267,Criterios!$Q$3:$R$7,2,FALSE),0) + IFERROR(VLOOKUP(AI267,Criterios!$S$3:$T$6,2,FALSE),0) + IFERROR(VLOOKUP(AJ267,Criterios!$U$3:$V$5,2,FALSE),0) + IFERROR(VLOOKUP(AK267,Criterios!$W$3:$X$8,2,FALSE),0)</f>
        <v>0</v>
      </c>
      <c r="AM267" s="112" t="str">
        <f>IF(AND(AL267&gt;=Criterios!$AB$8,AL267&lt;Criterios!$AA$8),"Pobre",IF(AND(AL267&gt;=Criterios!$AB$7,AL267&lt;Criterios!$AA$7),"Insatisfactorio",IF(AND(AL267&gt;=Criterios!$AB$6,AL267&lt;Criterios!$AA$6),"Regular",IF(AND(AL267&gt;=Criterios!$AB$5,AL267&lt;Criterios!$AA$5),"Bueno",IF(AND(AL267&gt;=Criterios!$AB$4,AL267&lt;=Criterios!$AA$4),"Excelente",MID(Criterios!$Y$3,1,1))))))</f>
        <v/>
      </c>
      <c r="AN267" s="279"/>
      <c r="AO267" s="281"/>
      <c r="AP267" s="283"/>
      <c r="AQ267" s="274"/>
      <c r="AR267" s="274"/>
      <c r="AS267" s="274"/>
      <c r="AT267" s="274"/>
      <c r="AU267" s="285"/>
      <c r="AW267" s="88" t="s">
        <v>123</v>
      </c>
      <c r="AX267" s="88" t="s">
        <v>124</v>
      </c>
      <c r="AY267" s="88" t="s">
        <v>125</v>
      </c>
      <c r="AZ267" s="88" t="s">
        <v>126</v>
      </c>
      <c r="BA267" s="88" t="s">
        <v>127</v>
      </c>
      <c r="BB267" s="113"/>
    </row>
    <row r="268" spans="1:54" ht="16.5" hidden="1" customHeight="1" thickTop="1" x14ac:dyDescent="0.2">
      <c r="A268" s="286"/>
      <c r="B268" s="289"/>
      <c r="C268" s="297"/>
      <c r="D268" s="300"/>
      <c r="E268" s="300"/>
      <c r="F268" s="300"/>
      <c r="G268" s="300"/>
      <c r="H268" s="359"/>
      <c r="I268" s="303"/>
      <c r="J268" s="306"/>
      <c r="K268" s="306"/>
      <c r="L268" s="352"/>
      <c r="M268" s="262"/>
      <c r="N268" s="262"/>
      <c r="O268" s="292" t="s">
        <v>353</v>
      </c>
      <c r="P268" s="309"/>
      <c r="Q268" s="295"/>
      <c r="R268" s="259"/>
      <c r="S268" s="256"/>
      <c r="T268" s="253">
        <f>(IFERROR(VLOOKUP(S268,Criterios!$E$3:$F$8,2,FALSE),0))</f>
        <v>0</v>
      </c>
      <c r="U268" s="247"/>
      <c r="V268" s="253">
        <f>(IFERROR(VLOOKUP(U268,Criterios!$H$3:$I$8,2,FALSE),0))</f>
        <v>0</v>
      </c>
      <c r="W268" s="253">
        <f>(IFERROR(VLOOKUP(S268,Criterios!$E$3:$F$8,2,FALSE),0)) * (IFERROR(VLOOKUP(U268,Criterios!$H$3:$I$8,2,FALSE),0))</f>
        <v>0</v>
      </c>
      <c r="X268" s="253">
        <f>IFERROR(INDEX(Colorimetría!$D$4:$H$8,MATCH(V268,Colorimetría!$C$4:$C$8,0),MATCH(T268,Colorimetría!$D$3:$H$3,0)),0)</f>
        <v>0</v>
      </c>
      <c r="Y268" s="296"/>
      <c r="Z268" s="91"/>
      <c r="AA268" s="92"/>
      <c r="AB268" s="92"/>
      <c r="AC268" s="92"/>
      <c r="AD268" s="93"/>
      <c r="AE268" s="94">
        <f>IF(OR(AD268="Preventivo",AD268="Preventivo - Detectivo"),"Probabilidad",IF(OR(AD268="Detectivo - Correctivo",AD268="Correctivo"),"Impacto",0))</f>
        <v>0</v>
      </c>
      <c r="AF268" s="93"/>
      <c r="AG268" s="93"/>
      <c r="AH268" s="93"/>
      <c r="AI268" s="93"/>
      <c r="AJ268" s="93"/>
      <c r="AK268" s="93"/>
      <c r="AL268" s="95">
        <f>IFERROR(VLOOKUP(AF268,Criterios!$M$3:$N$6,2,FALSE),0) + IFERROR(VLOOKUP(AG268,Criterios!$O$3:$P$6,2,FALSE),0) + IFERROR(VLOOKUP(AH268,Criterios!$Q$3:$R$7,2,FALSE),0) + IFERROR(VLOOKUP(AI268,Criterios!$S$3:$T$6,2,FALSE),0) + IFERROR(VLOOKUP(AJ268,Criterios!$U$3:$V$5,2,FALSE),0) + IFERROR(VLOOKUP(AK268,Criterios!$W$3:$X$8,2,FALSE),0)</f>
        <v>0</v>
      </c>
      <c r="AM268" s="96" t="str">
        <f>IF(AND(AL268&gt;=Criterios!$AB$8,AL268&lt;Criterios!$AA$8),"Pobre",IF(AND(AL268&gt;=Criterios!$AB$7,AL268&lt;Criterios!$AA$7),"Insatisfactorio",IF(AND(AL268&gt;=Criterios!$AB$6,AL268&lt;Criterios!$AA$6),"Regular",IF(AND(AL268&gt;=Criterios!$AB$5,AL268&lt;Criterios!$AA$5),"Bueno",IF(AND(AL268&gt;=Criterios!$AB$4,AL268&lt;=Criterios!$AA$4),"Excelente",MID(Criterios!$Y$3,1,1))))))</f>
        <v/>
      </c>
      <c r="AN268" s="278">
        <f>(IFERROR(AVERAGEIFS(AL268:AL273,AE268:AE273,"Impacto"),0))/100</f>
        <v>0</v>
      </c>
      <c r="AO268" s="280">
        <f>(IFERROR(AVERAGEIFS(AL268:AL273,AE268:AE273,"Probabilidad"),0))/100</f>
        <v>0</v>
      </c>
      <c r="AP268" s="282" t="str">
        <f>IF(AN268=0,MID(S268,1,15),IF(T268 - AN268*T268&lt;1,VLOOKUP(1,Criterios!$D$4:$E$8,2,FALSE),IF(ROUND(T268 -( T268*AN268),0)=0,VLOOKUP(1,Criterios!$D$4:$E$8,2,FALSE),VLOOKUP(ROUND(T268 -( T268*AN268),0),Criterios!$D$4:$E$8,2,FALSE))))</f>
        <v/>
      </c>
      <c r="AQ268" s="273">
        <f>(IFERROR(VLOOKUP(AP268,Criterios!$E$3:$F$8,2,FALSE),0))</f>
        <v>0</v>
      </c>
      <c r="AR268" s="273" t="str">
        <f>IF(AO268=0,MID(U268,1,15),IF(V268 - AO268*V268&lt;1,VLOOKUP(1,Criterios!$G$4:$H$8,2,FALSE),IF(ROUND(V268 -(V268*AO268),0)=0,VLOOKUP(1,Criterios!$G$4:$H$8,2,FALSE),VLOOKUP(ROUND(V268 -( V268*AO268),0),Criterios!$G$4:$H$8,2,FALSE))))</f>
        <v/>
      </c>
      <c r="AS268" s="273">
        <f>(IFERROR(VLOOKUP(AR268,Criterios!$H$3:$I$8,2,FALSE),0))</f>
        <v>0</v>
      </c>
      <c r="AT268" s="273">
        <f>(IFERROR(VLOOKUP(AP268,Criterios!$E$3:$F$8,2,FALSE),0)) * (IFERROR(VLOOKUP(AR268,Criterios!$H$3:$I$8,2,FALSE),0))</f>
        <v>0</v>
      </c>
      <c r="AU268" s="284">
        <f>IFERROR(INDEX(Colorimetría!$D$4:$H$8,MATCH(AS268,Colorimetría!$C$4:$C$8,0),MATCH(AQ268,Colorimetría!$D$3:$H$3,0)),0)</f>
        <v>0</v>
      </c>
      <c r="AV268" s="88" t="s">
        <v>169</v>
      </c>
      <c r="AW268" s="97" t="str">
        <f>IF(AND(T268=1,V268=5),IF(AND(AQ268=1,AS268=5),"RiRr","Ri"),IF(AND(AQ268=1,AS268=5),"Rr",""))</f>
        <v/>
      </c>
      <c r="AX268" s="97" t="str">
        <f>IF(AND(T268=2,V268=5),IF(AND(AQ268=2,AS268=5),"RiRr","Ri"),IF(AND(AQ268=2,AS268=5),"Rr",""))</f>
        <v/>
      </c>
      <c r="AY268" s="98" t="str">
        <f>IF(AND(T268=3,V268=5),IF(AND(AQ268=3,AS268=5),"RiRr","Ri"),IF(AND(AQ268=3,AS268=5),"Rr",""))</f>
        <v/>
      </c>
      <c r="AZ268" s="98" t="str">
        <f>IF(AND(T268=4,V268=5),IF(AND(AQ268=4,AS268=5),"RiRr","Ri"),IF(AND(AQ268=4,AS268=5),"Rr",""))</f>
        <v/>
      </c>
      <c r="BA268" s="98" t="str">
        <f>IF(AND(T268=5,V268=5),IF(AND(AQ268=5,AS268=5),"RiRr","Ri"),IF(AND(AQ268=5,AS268=5),"Rr",""))</f>
        <v/>
      </c>
      <c r="BB268" s="100"/>
    </row>
    <row r="269" spans="1:54" hidden="1" x14ac:dyDescent="0.2">
      <c r="A269" s="287"/>
      <c r="B269" s="290"/>
      <c r="C269" s="298"/>
      <c r="D269" s="301"/>
      <c r="E269" s="301"/>
      <c r="F269" s="301"/>
      <c r="G269" s="301"/>
      <c r="H269" s="350"/>
      <c r="I269" s="304"/>
      <c r="J269" s="307"/>
      <c r="K269" s="307"/>
      <c r="L269" s="353"/>
      <c r="M269" s="263"/>
      <c r="N269" s="263"/>
      <c r="O269" s="293"/>
      <c r="P269" s="310"/>
      <c r="Q269" s="266"/>
      <c r="R269" s="260"/>
      <c r="S269" s="257"/>
      <c r="T269" s="254"/>
      <c r="U269" s="248"/>
      <c r="V269" s="254"/>
      <c r="W269" s="254"/>
      <c r="X269" s="254"/>
      <c r="Y269" s="276"/>
      <c r="Z269" s="91"/>
      <c r="AA269" s="92"/>
      <c r="AB269" s="92"/>
      <c r="AC269" s="92"/>
      <c r="AD269" s="93"/>
      <c r="AE269" s="94">
        <f t="shared" ref="AE269:AE273" si="40">IF(OR(AD269="Preventivo",AD269="Preventivo - Detectivo"),"Probabilidad",IF(OR(AD269="Detectivo - Correctivo",AD269="Correctivo"),"Impacto",0))</f>
        <v>0</v>
      </c>
      <c r="AF269" s="93"/>
      <c r="AG269" s="93"/>
      <c r="AH269" s="93"/>
      <c r="AI269" s="93"/>
      <c r="AJ269" s="93"/>
      <c r="AK269" s="93"/>
      <c r="AL269" s="95">
        <f>IFERROR(VLOOKUP(AF269,Criterios!$M$3:$N$6,2,FALSE),0) + IFERROR(VLOOKUP(AG269,Criterios!$O$3:$P$6,2,FALSE),0) + IFERROR(VLOOKUP(AH269,Criterios!$Q$3:$R$7,2,FALSE),0) + IFERROR(VLOOKUP(AI269,Criterios!$S$3:$T$6,2,FALSE),0) + IFERROR(VLOOKUP(AJ269,Criterios!$U$3:$V$5,2,FALSE),0) + IFERROR(VLOOKUP(AK269,Criterios!$W$3:$X$8,2,FALSE),0)</f>
        <v>0</v>
      </c>
      <c r="AM269" s="96" t="str">
        <f>IF(AND(AL269&gt;=Criterios!$AB$8,AL269&lt;Criterios!$AA$8),"Pobre",IF(AND(AL269&gt;=Criterios!$AB$7,AL269&lt;Criterios!$AA$7),"Insatisfactorio",IF(AND(AL269&gt;=Criterios!$AB$6,AL269&lt;Criterios!$AA$6),"Regular",IF(AND(AL269&gt;=Criterios!$AB$5,AL269&lt;Criterios!$AA$5),"Bueno",IF(AND(AL269&gt;=Criterios!$AB$4,AL269&lt;=Criterios!$AA$4),"Excelente",MID(Criterios!$Y$3,1,1))))))</f>
        <v/>
      </c>
      <c r="AN269" s="278"/>
      <c r="AO269" s="280"/>
      <c r="AP269" s="282"/>
      <c r="AQ269" s="273"/>
      <c r="AR269" s="273"/>
      <c r="AS269" s="273"/>
      <c r="AT269" s="273"/>
      <c r="AU269" s="284"/>
      <c r="AV269" s="88" t="s">
        <v>122</v>
      </c>
      <c r="AW269" s="101" t="str">
        <f>IF(AND(T268=1,V268=4),IF(AND(AQ268=1,AS268=4),"RiRr","Ri"),IF(AND(AQ268=1,AS268=4),"Rr",""))</f>
        <v/>
      </c>
      <c r="AX269" s="102" t="str">
        <f>IF(AND(T268=2,V268=4),IF(AND(AQ268=2,AS268=4),"RiRr","Ri"),IF(AND(AQ268=2,AS268=4),"Rr",""))</f>
        <v/>
      </c>
      <c r="AY269" s="102" t="str">
        <f>IF(AND(T268=3,V268=4),IF(AND(AQ268=3,AS268=4),"RiRr","Ri"),IF(AND(AQ268=3,AS268=4),"Rr",""))</f>
        <v/>
      </c>
      <c r="AZ269" s="103" t="str">
        <f>IF(AND(T268=4,V268=4),IF(AND(AQ268=4,AS268=4),"RiRr","Ri"),IF(AND(AQ268=4,AS268=4),"Rr",""))</f>
        <v/>
      </c>
      <c r="BA269" s="103" t="str">
        <f>IF(AND(T268=5,V268=4),IF(AND(AQ268=5,AS268=4),"RiRr","Ri"),IF(AND(AQ268=5,AS268=4),"Rr",""))</f>
        <v/>
      </c>
      <c r="BB269" s="105"/>
    </row>
    <row r="270" spans="1:54" hidden="1" x14ac:dyDescent="0.2">
      <c r="A270" s="287"/>
      <c r="B270" s="290"/>
      <c r="C270" s="298"/>
      <c r="D270" s="301"/>
      <c r="E270" s="301"/>
      <c r="F270" s="301"/>
      <c r="G270" s="301"/>
      <c r="H270" s="350"/>
      <c r="I270" s="304"/>
      <c r="J270" s="307"/>
      <c r="K270" s="307"/>
      <c r="L270" s="353"/>
      <c r="M270" s="263"/>
      <c r="N270" s="263"/>
      <c r="O270" s="293"/>
      <c r="P270" s="310"/>
      <c r="Q270" s="266"/>
      <c r="R270" s="260"/>
      <c r="S270" s="257"/>
      <c r="T270" s="254"/>
      <c r="U270" s="248"/>
      <c r="V270" s="254"/>
      <c r="W270" s="254"/>
      <c r="X270" s="254"/>
      <c r="Y270" s="276"/>
      <c r="Z270" s="91"/>
      <c r="AA270" s="92"/>
      <c r="AB270" s="92"/>
      <c r="AC270" s="92"/>
      <c r="AD270" s="93"/>
      <c r="AE270" s="94">
        <f t="shared" si="40"/>
        <v>0</v>
      </c>
      <c r="AF270" s="93"/>
      <c r="AG270" s="93"/>
      <c r="AH270" s="93"/>
      <c r="AI270" s="93"/>
      <c r="AJ270" s="93"/>
      <c r="AK270" s="93"/>
      <c r="AL270" s="95">
        <f>IFERROR(VLOOKUP(AF270,Criterios!$M$3:$N$6,2,FALSE),0) + IFERROR(VLOOKUP(AG270,Criterios!$O$3:$P$6,2,FALSE),0) + IFERROR(VLOOKUP(AH270,Criterios!$Q$3:$R$7,2,FALSE),0) + IFERROR(VLOOKUP(AI270,Criterios!$S$3:$T$6,2,FALSE),0) + IFERROR(VLOOKUP(AJ270,Criterios!$U$3:$V$5,2,FALSE),0) + IFERROR(VLOOKUP(AK270,Criterios!$W$3:$X$8,2,FALSE),0)</f>
        <v>0</v>
      </c>
      <c r="AM270" s="96" t="str">
        <f>IF(AND(AL270&gt;=Criterios!$AB$8,AL270&lt;Criterios!$AA$8),"Pobre",IF(AND(AL270&gt;=Criterios!$AB$7,AL270&lt;Criterios!$AA$7),"Insatisfactorio",IF(AND(AL270&gt;=Criterios!$AB$6,AL270&lt;Criterios!$AA$6),"Regular",IF(AND(AL270&gt;=Criterios!$AB$5,AL270&lt;Criterios!$AA$5),"Bueno",IF(AND(AL270&gt;=Criterios!$AB$4,AL270&lt;=Criterios!$AA$4),"Excelente",MID(Criterios!$Y$3,1,1))))))</f>
        <v/>
      </c>
      <c r="AN270" s="278"/>
      <c r="AO270" s="280"/>
      <c r="AP270" s="282"/>
      <c r="AQ270" s="273"/>
      <c r="AR270" s="273"/>
      <c r="AS270" s="273"/>
      <c r="AT270" s="273"/>
      <c r="AU270" s="284"/>
      <c r="AV270" s="88" t="s">
        <v>125</v>
      </c>
      <c r="AW270" s="106" t="str">
        <f>IF(AND(T268=1,V268=3),IF(AND(AQ268=1,AS268=3),"RiRr","Ri"),IF(AND(AQ268=1,AS268=3),"Rr",""))</f>
        <v/>
      </c>
      <c r="AX270" s="101" t="str">
        <f>IF(AND(T268=2,V268=3),IF(AND(AQ268=2,AS268=3),"RiRr","Ri"),IF(AND(AQ268=2,AS268=3),"Rr",""))</f>
        <v/>
      </c>
      <c r="AY270" s="102" t="str">
        <f>IF(AND(T268=3,V268=3),IF(AND(AQ268=3,AS268=3),"RiRr","Ri"),IF(AND(AQ268=3,AS268=3),"Rr",""))</f>
        <v/>
      </c>
      <c r="AZ270" s="103" t="str">
        <f>IF(AND(T268=4,V268=3),IF(AND(AQ268=4,AS268=3),"RiRr","Ri"),IF(AND(AQ268=4,AS268=3),"Rr",""))</f>
        <v/>
      </c>
      <c r="BA270" s="103" t="str">
        <f>IF(AND(T268=5,V268=3),IF(AND(AQ268=5,AS268=3),"RiRr","Ri"),IF(AND(AQ268=5,AS268=3),"Rr",""))</f>
        <v/>
      </c>
      <c r="BB270" s="105"/>
    </row>
    <row r="271" spans="1:54" hidden="1" x14ac:dyDescent="0.2">
      <c r="A271" s="287"/>
      <c r="B271" s="290"/>
      <c r="C271" s="298"/>
      <c r="D271" s="301"/>
      <c r="E271" s="301"/>
      <c r="F271" s="301"/>
      <c r="G271" s="301"/>
      <c r="H271" s="350"/>
      <c r="I271" s="304"/>
      <c r="J271" s="307"/>
      <c r="K271" s="307"/>
      <c r="L271" s="353"/>
      <c r="M271" s="263"/>
      <c r="N271" s="263"/>
      <c r="O271" s="293"/>
      <c r="P271" s="310"/>
      <c r="Q271" s="266"/>
      <c r="R271" s="260"/>
      <c r="S271" s="257"/>
      <c r="T271" s="254"/>
      <c r="U271" s="248"/>
      <c r="V271" s="254"/>
      <c r="W271" s="254"/>
      <c r="X271" s="254"/>
      <c r="Y271" s="276"/>
      <c r="Z271" s="91"/>
      <c r="AA271" s="92"/>
      <c r="AB271" s="92"/>
      <c r="AC271" s="92"/>
      <c r="AD271" s="93"/>
      <c r="AE271" s="94">
        <f t="shared" si="40"/>
        <v>0</v>
      </c>
      <c r="AF271" s="93"/>
      <c r="AG271" s="93"/>
      <c r="AH271" s="93"/>
      <c r="AI271" s="93"/>
      <c r="AJ271" s="93"/>
      <c r="AK271" s="93"/>
      <c r="AL271" s="94">
        <f>IFERROR(VLOOKUP(AF271,Criterios!$M$3:$N$6,2,FALSE),0) + IFERROR(VLOOKUP(AG271,Criterios!$O$3:$P$6,2,FALSE),0) + IFERROR(VLOOKUP(AH271,Criterios!$Q$3:$R$7,2,FALSE),0) + IFERROR(VLOOKUP(AI271,Criterios!$S$3:$T$6,2,FALSE),0) + IFERROR(VLOOKUP(AJ271,Criterios!$U$3:$V$5,2,FALSE),0) + IFERROR(VLOOKUP(AK271,Criterios!$W$3:$X$8,2,FALSE),0)</f>
        <v>0</v>
      </c>
      <c r="AM271" s="96" t="str">
        <f>IF(AND(AL271&gt;=Criterios!$AB$8,AL271&lt;Criterios!$AA$8),"Pobre",IF(AND(AL271&gt;=Criterios!$AB$7,AL271&lt;Criterios!$AA$7),"Insatisfactorio",IF(AND(AL271&gt;=Criterios!$AB$6,AL271&lt;Criterios!$AA$6),"Regular",IF(AND(AL271&gt;=Criterios!$AB$5,AL271&lt;Criterios!$AA$5),"Bueno",IF(AND(AL271&gt;=Criterios!$AB$4,AL271&lt;=Criterios!$AA$4),"Excelente",MID(Criterios!$Y$3,1,1))))))</f>
        <v/>
      </c>
      <c r="AN271" s="278"/>
      <c r="AO271" s="280"/>
      <c r="AP271" s="282"/>
      <c r="AQ271" s="273"/>
      <c r="AR271" s="273"/>
      <c r="AS271" s="273"/>
      <c r="AT271" s="273"/>
      <c r="AU271" s="284"/>
      <c r="AV271" s="88" t="s">
        <v>170</v>
      </c>
      <c r="AW271" s="106" t="str">
        <f>IF(AND(T268=1,V268=2),IF(AND(AQ268=1,AS268=2),"RiRr","Ri"),IF(AND(AQ268=1,AS268=2),"Rr",""))</f>
        <v/>
      </c>
      <c r="AX271" s="106" t="str">
        <f>IF(AND(T268=2,V268=2),IF(AND(AQ268=2,AS268=2),"RiRr","Ri"),IF(AND(AQ268=2,AS268=2),"Rr",""))</f>
        <v/>
      </c>
      <c r="AY271" s="101" t="str">
        <f>IF(AND(T268=3,V268=2),IF(AND(AQ268=3,AS268=2),"RiRr","Ri"),IF(AND(AQ268=3,AS268=2),"Rr",""))</f>
        <v/>
      </c>
      <c r="AZ271" s="102" t="str">
        <f>IF(AND(T268=4,V268=2),IF(AND(AQ268=4,AS268=2),"RiRr","Ri"),IF(AND(AQ268=4,AS268=2),"Rr",""))</f>
        <v/>
      </c>
      <c r="BA271" s="103" t="str">
        <f>IF(AND(T268=5,V268=2),IF(AND(AQ268=5,AS268=2),"RiRr","Ri"),IF(AND(AQ268=5,AS268=2),"Rr",""))</f>
        <v/>
      </c>
      <c r="BB271" s="105"/>
    </row>
    <row r="272" spans="1:54" hidden="1" x14ac:dyDescent="0.2">
      <c r="A272" s="287"/>
      <c r="B272" s="290"/>
      <c r="C272" s="298"/>
      <c r="D272" s="301"/>
      <c r="E272" s="301"/>
      <c r="F272" s="301"/>
      <c r="G272" s="301"/>
      <c r="H272" s="350"/>
      <c r="I272" s="304"/>
      <c r="J272" s="307"/>
      <c r="K272" s="307"/>
      <c r="L272" s="353"/>
      <c r="M272" s="263"/>
      <c r="N272" s="263"/>
      <c r="O272" s="293"/>
      <c r="P272" s="310"/>
      <c r="Q272" s="266"/>
      <c r="R272" s="260"/>
      <c r="S272" s="257"/>
      <c r="T272" s="254"/>
      <c r="U272" s="248"/>
      <c r="V272" s="254"/>
      <c r="W272" s="254"/>
      <c r="X272" s="254"/>
      <c r="Y272" s="276"/>
      <c r="Z272" s="91"/>
      <c r="AA272" s="92"/>
      <c r="AB272" s="92"/>
      <c r="AC272" s="92"/>
      <c r="AD272" s="93"/>
      <c r="AE272" s="94">
        <f t="shared" si="40"/>
        <v>0</v>
      </c>
      <c r="AF272" s="93"/>
      <c r="AG272" s="93"/>
      <c r="AH272" s="93"/>
      <c r="AI272" s="93"/>
      <c r="AJ272" s="93"/>
      <c r="AK272" s="93"/>
      <c r="AL272" s="94">
        <f>IFERROR(VLOOKUP(AF272,Criterios!$M$3:$N$6,2,FALSE),0) + IFERROR(VLOOKUP(AG272,Criterios!$O$3:$P$6,2,FALSE),0) + IFERROR(VLOOKUP(AH272,Criterios!$Q$3:$R$7,2,FALSE),0) + IFERROR(VLOOKUP(AI272,Criterios!$S$3:$T$6,2,FALSE),0) + IFERROR(VLOOKUP(AJ272,Criterios!$U$3:$V$5,2,FALSE),0) + IFERROR(VLOOKUP(AK272,Criterios!$W$3:$X$8,2,FALSE),0)</f>
        <v>0</v>
      </c>
      <c r="AM272" s="96" t="str">
        <f>IF(AND(AL272&gt;=Criterios!$AB$8,AL272&lt;Criterios!$AA$8),"Pobre",IF(AND(AL272&gt;=Criterios!$AB$7,AL272&lt;Criterios!$AA$7),"Insatisfactorio",IF(AND(AL272&gt;=Criterios!$AB$6,AL272&lt;Criterios!$AA$6),"Regular",IF(AND(AL272&gt;=Criterios!$AB$5,AL272&lt;Criterios!$AA$5),"Bueno",IF(AND(AL272&gt;=Criterios!$AB$4,AL272&lt;=Criterios!$AA$4),"Excelente",MID(Criterios!$Y$3,1,1))))))</f>
        <v/>
      </c>
      <c r="AN272" s="278"/>
      <c r="AO272" s="280"/>
      <c r="AP272" s="282"/>
      <c r="AQ272" s="273"/>
      <c r="AR272" s="273"/>
      <c r="AS272" s="273"/>
      <c r="AT272" s="273"/>
      <c r="AU272" s="284"/>
      <c r="AV272" s="88" t="s">
        <v>752</v>
      </c>
      <c r="AW272" s="106" t="str">
        <f>IF(AND(T268=1,V268=1),IF(AND(AQ268=1,AS268=1),"RiRr","Ri"),IF(AND(AQ268=1,AS268=1),"Rr",""))</f>
        <v/>
      </c>
      <c r="AX272" s="106" t="str">
        <f>IF(AND(T268=2,V268=1),IF(AND(AQ268=2,AS268=1),"RiRr","Ri"),IF(AND(AQ268=2,AS268=1),"Rr",""))</f>
        <v/>
      </c>
      <c r="AY272" s="101" t="str">
        <f>IF(AND(T268=3,V268=1),IF(AND(AQ268=3,AS268=1),"RiRr","Ri"),IF(AND(AQ268=3,AS268=1),"Rr",""))</f>
        <v/>
      </c>
      <c r="AZ272" s="102" t="str">
        <f>IF(AND(T268=4,V268=1),IF(AND(AQ268=4,AS268=1),"RiRr","Ri"),IF(AND(AQ268=4,AS268=1),"Rr",""))</f>
        <v/>
      </c>
      <c r="BA272" s="102" t="str">
        <f>IF(AND(T268=5,V268=1),IF(AND(AQ268=5,AS268=1),"RiRr","Ri"),IF(AND(AQ268=5,AS268=1),"Rr",""))</f>
        <v/>
      </c>
      <c r="BB272" s="105"/>
    </row>
    <row r="273" spans="1:54" ht="15.75" hidden="1" customHeight="1" thickBot="1" x14ac:dyDescent="0.25">
      <c r="A273" s="288"/>
      <c r="B273" s="291"/>
      <c r="C273" s="299"/>
      <c r="D273" s="302"/>
      <c r="E273" s="302"/>
      <c r="F273" s="302"/>
      <c r="G273" s="302"/>
      <c r="H273" s="351"/>
      <c r="I273" s="305"/>
      <c r="J273" s="308"/>
      <c r="K273" s="308"/>
      <c r="L273" s="354"/>
      <c r="M273" s="264"/>
      <c r="N273" s="264"/>
      <c r="O273" s="294"/>
      <c r="P273" s="311"/>
      <c r="Q273" s="267"/>
      <c r="R273" s="261"/>
      <c r="S273" s="258"/>
      <c r="T273" s="255"/>
      <c r="U273" s="249"/>
      <c r="V273" s="255"/>
      <c r="W273" s="255"/>
      <c r="X273" s="255"/>
      <c r="Y273" s="277"/>
      <c r="Z273" s="108"/>
      <c r="AA273" s="109"/>
      <c r="AB273" s="109"/>
      <c r="AC273" s="109"/>
      <c r="AD273" s="110"/>
      <c r="AE273" s="111">
        <f t="shared" si="40"/>
        <v>0</v>
      </c>
      <c r="AF273" s="110"/>
      <c r="AG273" s="110"/>
      <c r="AH273" s="110"/>
      <c r="AI273" s="110"/>
      <c r="AJ273" s="110"/>
      <c r="AK273" s="110"/>
      <c r="AL273" s="111">
        <f>IFERROR(VLOOKUP(AF273,Criterios!$M$3:$N$6,2,FALSE),0) + IFERROR(VLOOKUP(AG273,Criterios!$O$3:$P$6,2,FALSE),0) + IFERROR(VLOOKUP(AH273,Criterios!$Q$3:$R$7,2,FALSE),0) + IFERROR(VLOOKUP(AI273,Criterios!$S$3:$T$6,2,FALSE),0) + IFERROR(VLOOKUP(AJ273,Criterios!$U$3:$V$5,2,FALSE),0) + IFERROR(VLOOKUP(AK273,Criterios!$W$3:$X$8,2,FALSE),0)</f>
        <v>0</v>
      </c>
      <c r="AM273" s="112" t="str">
        <f>IF(AND(AL273&gt;=Criterios!$AB$8,AL273&lt;Criterios!$AA$8),"Pobre",IF(AND(AL273&gt;=Criterios!$AB$7,AL273&lt;Criterios!$AA$7),"Insatisfactorio",IF(AND(AL273&gt;=Criterios!$AB$6,AL273&lt;Criterios!$AA$6),"Regular",IF(AND(AL273&gt;=Criterios!$AB$5,AL273&lt;Criterios!$AA$5),"Bueno",IF(AND(AL273&gt;=Criterios!$AB$4,AL273&lt;=Criterios!$AA$4),"Excelente",MID(Criterios!$Y$3,1,1))))))</f>
        <v/>
      </c>
      <c r="AN273" s="279"/>
      <c r="AO273" s="281"/>
      <c r="AP273" s="283"/>
      <c r="AQ273" s="274"/>
      <c r="AR273" s="274"/>
      <c r="AS273" s="274"/>
      <c r="AT273" s="274"/>
      <c r="AU273" s="285"/>
      <c r="AW273" s="88" t="s">
        <v>123</v>
      </c>
      <c r="AX273" s="88" t="s">
        <v>124</v>
      </c>
      <c r="AY273" s="88" t="s">
        <v>125</v>
      </c>
      <c r="AZ273" s="88" t="s">
        <v>126</v>
      </c>
      <c r="BA273" s="88" t="s">
        <v>127</v>
      </c>
      <c r="BB273" s="113"/>
    </row>
    <row r="274" spans="1:54" ht="16.5" hidden="1" customHeight="1" thickTop="1" x14ac:dyDescent="0.2">
      <c r="A274" s="286"/>
      <c r="B274" s="289"/>
      <c r="C274" s="297"/>
      <c r="D274" s="300"/>
      <c r="E274" s="300"/>
      <c r="F274" s="300"/>
      <c r="G274" s="300"/>
      <c r="H274" s="349"/>
      <c r="I274" s="348"/>
      <c r="J274" s="346"/>
      <c r="K274" s="346"/>
      <c r="L274" s="360"/>
      <c r="M274" s="262"/>
      <c r="N274" s="262"/>
      <c r="O274" s="292" t="s">
        <v>354</v>
      </c>
      <c r="P274" s="338"/>
      <c r="Q274" s="295"/>
      <c r="R274" s="259"/>
      <c r="S274" s="256"/>
      <c r="T274" s="253">
        <f>(IFERROR(VLOOKUP(S274,Criterios!$E$3:$F$8,2,FALSE),0))</f>
        <v>0</v>
      </c>
      <c r="U274" s="247"/>
      <c r="V274" s="253">
        <f>(IFERROR(VLOOKUP(U274,Criterios!$H$3:$I$8,2,FALSE),0))</f>
        <v>0</v>
      </c>
      <c r="W274" s="253">
        <f>(IFERROR(VLOOKUP(S274,Criterios!$E$3:$F$8,2,FALSE),0)) * (IFERROR(VLOOKUP(U274,Criterios!$H$3:$I$8,2,FALSE),0))</f>
        <v>0</v>
      </c>
      <c r="X274" s="253">
        <f>IFERROR(INDEX(Colorimetría!$D$4:$H$8,MATCH(V274,Colorimetría!$C$4:$C$8,0),MATCH(T274,Colorimetría!$D$3:$H$3,0)),0)</f>
        <v>0</v>
      </c>
      <c r="Y274" s="296"/>
      <c r="Z274" s="91"/>
      <c r="AA274" s="92"/>
      <c r="AB274" s="92"/>
      <c r="AC274" s="92"/>
      <c r="AD274" s="93"/>
      <c r="AE274" s="94">
        <f>IF(OR(AD274="Preventivo",AD274="Preventivo - Detectivo"),"Probabilidad",IF(OR(AD274="Detectivo - Correctivo",AD274="Correctivo"),"Impacto",0))</f>
        <v>0</v>
      </c>
      <c r="AF274" s="93"/>
      <c r="AG274" s="93"/>
      <c r="AH274" s="93"/>
      <c r="AI274" s="93"/>
      <c r="AJ274" s="93"/>
      <c r="AK274" s="93"/>
      <c r="AL274" s="95">
        <f>IFERROR(VLOOKUP(AF274,Criterios!$M$3:$N$6,2,FALSE),0) + IFERROR(VLOOKUP(AG274,Criterios!$O$3:$P$6,2,FALSE),0) + IFERROR(VLOOKUP(AH274,Criterios!$Q$3:$R$7,2,FALSE),0) + IFERROR(VLOOKUP(AI274,Criterios!$S$3:$T$6,2,FALSE),0) + IFERROR(VLOOKUP(AJ274,Criterios!$U$3:$V$5,2,FALSE),0) + IFERROR(VLOOKUP(AK274,Criterios!$W$3:$X$8,2,FALSE),0)</f>
        <v>0</v>
      </c>
      <c r="AM274" s="96" t="str">
        <f>IF(AND(AL274&gt;=Criterios!$AB$8,AL274&lt;Criterios!$AA$8),"Pobre",IF(AND(AL274&gt;=Criterios!$AB$7,AL274&lt;Criterios!$AA$7),"Insatisfactorio",IF(AND(AL274&gt;=Criterios!$AB$6,AL274&lt;Criterios!$AA$6),"Regular",IF(AND(AL274&gt;=Criterios!$AB$5,AL274&lt;Criterios!$AA$5),"Bueno",IF(AND(AL274&gt;=Criterios!$AB$4,AL274&lt;=Criterios!$AA$4),"Excelente",MID(Criterios!$Y$3,1,1))))))</f>
        <v/>
      </c>
      <c r="AN274" s="278">
        <f>(IFERROR(AVERAGEIFS(AL274:AL279,AE274:AE279,"Impacto"),0))/100</f>
        <v>0</v>
      </c>
      <c r="AO274" s="280">
        <f>(IFERROR(AVERAGEIFS(AL274:AL279,AE274:AE279,"Probabilidad"),0))/100</f>
        <v>0</v>
      </c>
      <c r="AP274" s="282" t="str">
        <f>IF(AN274=0,MID(S274,1,15),IF(T274 - AN274*T274&lt;1,VLOOKUP(1,Criterios!$D$4:$E$8,2,FALSE),IF(ROUND(T274 -( T274*AN274),0)=0,VLOOKUP(1,Criterios!$D$4:$E$8,2,FALSE),VLOOKUP(ROUND(T274 -( T274*AN274),0),Criterios!$D$4:$E$8,2,FALSE))))</f>
        <v/>
      </c>
      <c r="AQ274" s="273">
        <f>(IFERROR(VLOOKUP(AP274,Criterios!$E$3:$F$8,2,FALSE),0))</f>
        <v>0</v>
      </c>
      <c r="AR274" s="273" t="str">
        <f>IF(AO274=0,MID(U274,1,15),IF(V274 - AO274*V274&lt;1,VLOOKUP(1,Criterios!$G$4:$H$8,2,FALSE),IF(ROUND(V274 -(V274*AO274),0)=0,VLOOKUP(1,Criterios!$G$4:$H$8,2,FALSE),VLOOKUP(ROUND(V274 -( V274*AO274),0),Criterios!$G$4:$H$8,2,FALSE))))</f>
        <v/>
      </c>
      <c r="AS274" s="273">
        <f>(IFERROR(VLOOKUP(AR274,Criterios!$H$3:$I$8,2,FALSE),0))</f>
        <v>0</v>
      </c>
      <c r="AT274" s="273">
        <f>(IFERROR(VLOOKUP(AP274,Criterios!$E$3:$F$8,2,FALSE),0)) * (IFERROR(VLOOKUP(AR274,Criterios!$H$3:$I$8,2,FALSE),0))</f>
        <v>0</v>
      </c>
      <c r="AU274" s="284">
        <f>IFERROR(INDEX(Colorimetría!$D$4:$H$8,MATCH(AS274,Colorimetría!$C$4:$C$8,0),MATCH(AQ274,Colorimetría!$D$3:$H$3,0)),0)</f>
        <v>0</v>
      </c>
      <c r="AV274" s="88" t="s">
        <v>169</v>
      </c>
      <c r="AW274" s="97" t="str">
        <f>IF(AND(T274=1,V274=5),IF(AND(AQ274=1,AS274=5),"RiRr","Ri"),IF(AND(AQ274=1,AS274=5),"Rr",""))</f>
        <v/>
      </c>
      <c r="AX274" s="97" t="str">
        <f>IF(AND(T274=2,V274=5),IF(AND(AQ274=2,AS274=5),"RiRr","Ri"),IF(AND(AQ274=2,AS274=5),"Rr",""))</f>
        <v/>
      </c>
      <c r="AY274" s="98" t="str">
        <f>IF(AND(T274=3,V274=5),IF(AND(AQ274=3,AS274=5),"RiRr","Ri"),IF(AND(AQ274=3,AS274=5),"Rr",""))</f>
        <v/>
      </c>
      <c r="AZ274" s="98" t="str">
        <f>IF(AND(T274=4,V274=5),IF(AND(AQ274=4,AS274=5),"RiRr","Ri"),IF(AND(AQ274=4,AS274=5),"Rr",""))</f>
        <v/>
      </c>
      <c r="BA274" s="98" t="str">
        <f>IF(AND(T274=5,V274=5),IF(AND(AQ274=5,AS274=5),"RiRr","Ri"),IF(AND(AQ274=5,AS274=5),"Rr",""))</f>
        <v/>
      </c>
      <c r="BB274" s="100"/>
    </row>
    <row r="275" spans="1:54" hidden="1" x14ac:dyDescent="0.2">
      <c r="A275" s="287"/>
      <c r="B275" s="290"/>
      <c r="C275" s="298"/>
      <c r="D275" s="301"/>
      <c r="E275" s="301"/>
      <c r="F275" s="301"/>
      <c r="G275" s="301"/>
      <c r="H275" s="350"/>
      <c r="I275" s="304"/>
      <c r="J275" s="307"/>
      <c r="K275" s="307"/>
      <c r="L275" s="353"/>
      <c r="M275" s="263"/>
      <c r="N275" s="263"/>
      <c r="O275" s="293"/>
      <c r="P275" s="310"/>
      <c r="Q275" s="266"/>
      <c r="R275" s="260"/>
      <c r="S275" s="257"/>
      <c r="T275" s="254"/>
      <c r="U275" s="248"/>
      <c r="V275" s="254"/>
      <c r="W275" s="254"/>
      <c r="X275" s="254"/>
      <c r="Y275" s="276"/>
      <c r="Z275" s="91"/>
      <c r="AA275" s="92"/>
      <c r="AB275" s="92"/>
      <c r="AC275" s="92"/>
      <c r="AD275" s="93"/>
      <c r="AE275" s="94">
        <f t="shared" ref="AE275:AE279" si="41">IF(OR(AD275="Preventivo",AD275="Preventivo - Detectivo"),"Probabilidad",IF(OR(AD275="Detectivo - Correctivo",AD275="Correctivo"),"Impacto",0))</f>
        <v>0</v>
      </c>
      <c r="AF275" s="93"/>
      <c r="AG275" s="93"/>
      <c r="AH275" s="93"/>
      <c r="AI275" s="93"/>
      <c r="AJ275" s="93"/>
      <c r="AK275" s="93"/>
      <c r="AL275" s="95">
        <f>IFERROR(VLOOKUP(AF275,Criterios!$M$3:$N$6,2,FALSE),0) + IFERROR(VLOOKUP(AG275,Criterios!$O$3:$P$6,2,FALSE),0) + IFERROR(VLOOKUP(AH275,Criterios!$Q$3:$R$7,2,FALSE),0) + IFERROR(VLOOKUP(AI275,Criterios!$S$3:$T$6,2,FALSE),0) + IFERROR(VLOOKUP(AJ275,Criterios!$U$3:$V$5,2,FALSE),0) + IFERROR(VLOOKUP(AK275,Criterios!$W$3:$X$8,2,FALSE),0)</f>
        <v>0</v>
      </c>
      <c r="AM275" s="96" t="str">
        <f>IF(AND(AL275&gt;=Criterios!$AB$8,AL275&lt;Criterios!$AA$8),"Pobre",IF(AND(AL275&gt;=Criterios!$AB$7,AL275&lt;Criterios!$AA$7),"Insatisfactorio",IF(AND(AL275&gt;=Criterios!$AB$6,AL275&lt;Criterios!$AA$6),"Regular",IF(AND(AL275&gt;=Criterios!$AB$5,AL275&lt;Criterios!$AA$5),"Bueno",IF(AND(AL275&gt;=Criterios!$AB$4,AL275&lt;=Criterios!$AA$4),"Excelente",MID(Criterios!$Y$3,1,1))))))</f>
        <v/>
      </c>
      <c r="AN275" s="278"/>
      <c r="AO275" s="280"/>
      <c r="AP275" s="282"/>
      <c r="AQ275" s="273"/>
      <c r="AR275" s="273"/>
      <c r="AS275" s="273"/>
      <c r="AT275" s="273"/>
      <c r="AU275" s="284"/>
      <c r="AV275" s="88" t="s">
        <v>122</v>
      </c>
      <c r="AW275" s="101" t="str">
        <f>IF(AND(T274=1,V274=4),IF(AND(AQ274=1,AS274=4),"RiRr","Ri"),IF(AND(AQ274=1,AS274=4),"Rr",""))</f>
        <v/>
      </c>
      <c r="AX275" s="102" t="str">
        <f>IF(AND(T274=2,V274=4),IF(AND(AQ274=2,AS274=4),"RiRr","Ri"),IF(AND(AQ274=2,AS274=4),"Rr",""))</f>
        <v/>
      </c>
      <c r="AY275" s="102" t="str">
        <f>IF(AND(T274=3,V274=4),IF(AND(AQ274=3,AS274=4),"RiRr","Ri"),IF(AND(AQ274=3,AS274=4),"Rr",""))</f>
        <v/>
      </c>
      <c r="AZ275" s="103" t="str">
        <f>IF(AND(T274=4,V274=4),IF(AND(AQ274=4,AS274=4),"RiRr","Ri"),IF(AND(AQ274=4,AS274=4),"Rr",""))</f>
        <v/>
      </c>
      <c r="BA275" s="103" t="str">
        <f>IF(AND(T274=5,V274=4),IF(AND(AQ274=5,AS274=4),"RiRr","Ri"),IF(AND(AQ274=5,AS274=4),"Rr",""))</f>
        <v/>
      </c>
      <c r="BB275" s="105"/>
    </row>
    <row r="276" spans="1:54" hidden="1" x14ac:dyDescent="0.2">
      <c r="A276" s="287"/>
      <c r="B276" s="290"/>
      <c r="C276" s="298"/>
      <c r="D276" s="301"/>
      <c r="E276" s="301"/>
      <c r="F276" s="301"/>
      <c r="G276" s="301"/>
      <c r="H276" s="350"/>
      <c r="I276" s="304"/>
      <c r="J276" s="307"/>
      <c r="K276" s="307"/>
      <c r="L276" s="353"/>
      <c r="M276" s="263"/>
      <c r="N276" s="263"/>
      <c r="O276" s="293"/>
      <c r="P276" s="310"/>
      <c r="Q276" s="266"/>
      <c r="R276" s="260"/>
      <c r="S276" s="257"/>
      <c r="T276" s="254"/>
      <c r="U276" s="248"/>
      <c r="V276" s="254"/>
      <c r="W276" s="254"/>
      <c r="X276" s="254"/>
      <c r="Y276" s="276"/>
      <c r="Z276" s="91"/>
      <c r="AA276" s="92"/>
      <c r="AB276" s="92"/>
      <c r="AC276" s="92"/>
      <c r="AD276" s="93"/>
      <c r="AE276" s="94">
        <f t="shared" si="41"/>
        <v>0</v>
      </c>
      <c r="AF276" s="93"/>
      <c r="AG276" s="93"/>
      <c r="AH276" s="93"/>
      <c r="AI276" s="93"/>
      <c r="AJ276" s="93"/>
      <c r="AK276" s="93"/>
      <c r="AL276" s="95">
        <f>IFERROR(VLOOKUP(AF276,Criterios!$M$3:$N$6,2,FALSE),0) + IFERROR(VLOOKUP(AG276,Criterios!$O$3:$P$6,2,FALSE),0) + IFERROR(VLOOKUP(AH276,Criterios!$Q$3:$R$7,2,FALSE),0) + IFERROR(VLOOKUP(AI276,Criterios!$S$3:$T$6,2,FALSE),0) + IFERROR(VLOOKUP(AJ276,Criterios!$U$3:$V$5,2,FALSE),0) + IFERROR(VLOOKUP(AK276,Criterios!$W$3:$X$8,2,FALSE),0)</f>
        <v>0</v>
      </c>
      <c r="AM276" s="96" t="str">
        <f>IF(AND(AL276&gt;=Criterios!$AB$8,AL276&lt;Criterios!$AA$8),"Pobre",IF(AND(AL276&gt;=Criterios!$AB$7,AL276&lt;Criterios!$AA$7),"Insatisfactorio",IF(AND(AL276&gt;=Criterios!$AB$6,AL276&lt;Criterios!$AA$6),"Regular",IF(AND(AL276&gt;=Criterios!$AB$5,AL276&lt;Criterios!$AA$5),"Bueno",IF(AND(AL276&gt;=Criterios!$AB$4,AL276&lt;=Criterios!$AA$4),"Excelente",MID(Criterios!$Y$3,1,1))))))</f>
        <v/>
      </c>
      <c r="AN276" s="278"/>
      <c r="AO276" s="280"/>
      <c r="AP276" s="282"/>
      <c r="AQ276" s="273"/>
      <c r="AR276" s="273"/>
      <c r="AS276" s="273"/>
      <c r="AT276" s="273"/>
      <c r="AU276" s="284"/>
      <c r="AV276" s="88" t="s">
        <v>125</v>
      </c>
      <c r="AW276" s="106" t="str">
        <f>IF(AND(T274=1,V274=3),IF(AND(AQ274=1,AS274=3),"RiRr","Ri"),IF(AND(AQ274=1,AS274=3),"Rr",""))</f>
        <v/>
      </c>
      <c r="AX276" s="101" t="str">
        <f>IF(AND(T274=2,V274=3),IF(AND(AQ274=2,AS274=3),"RiRr","Ri"),IF(AND(AQ274=2,AS274=3),"Rr",""))</f>
        <v/>
      </c>
      <c r="AY276" s="102" t="str">
        <f>IF(AND(T274=3,V274=3),IF(AND(AQ274=3,AS274=3),"RiRr","Ri"),IF(AND(AQ274=3,AS274=3),"Rr",""))</f>
        <v/>
      </c>
      <c r="AZ276" s="103" t="str">
        <f>IF(AND(T274=4,V274=3),IF(AND(AQ274=4,AS274=3),"RiRr","Ri"),IF(AND(AQ274=4,AS274=3),"Rr",""))</f>
        <v/>
      </c>
      <c r="BA276" s="103" t="str">
        <f>IF(AND(T274=5,V274=3),IF(AND(AQ274=5,AS274=3),"RiRr","Ri"),IF(AND(AQ274=5,AS274=3),"Rr",""))</f>
        <v/>
      </c>
      <c r="BB276" s="105"/>
    </row>
    <row r="277" spans="1:54" hidden="1" x14ac:dyDescent="0.2">
      <c r="A277" s="287"/>
      <c r="B277" s="290"/>
      <c r="C277" s="298"/>
      <c r="D277" s="301"/>
      <c r="E277" s="301"/>
      <c r="F277" s="301"/>
      <c r="G277" s="301"/>
      <c r="H277" s="350"/>
      <c r="I277" s="304"/>
      <c r="J277" s="307"/>
      <c r="K277" s="307"/>
      <c r="L277" s="353"/>
      <c r="M277" s="263"/>
      <c r="N277" s="263"/>
      <c r="O277" s="293"/>
      <c r="P277" s="310"/>
      <c r="Q277" s="266"/>
      <c r="R277" s="260"/>
      <c r="S277" s="257"/>
      <c r="T277" s="254"/>
      <c r="U277" s="248"/>
      <c r="V277" s="254"/>
      <c r="W277" s="254"/>
      <c r="X277" s="254"/>
      <c r="Y277" s="276"/>
      <c r="Z277" s="91"/>
      <c r="AA277" s="92"/>
      <c r="AB277" s="92"/>
      <c r="AC277" s="92"/>
      <c r="AD277" s="93"/>
      <c r="AE277" s="94">
        <f t="shared" si="41"/>
        <v>0</v>
      </c>
      <c r="AF277" s="93"/>
      <c r="AG277" s="93"/>
      <c r="AH277" s="93"/>
      <c r="AI277" s="93"/>
      <c r="AJ277" s="93"/>
      <c r="AK277" s="93"/>
      <c r="AL277" s="94">
        <f>IFERROR(VLOOKUP(AF277,Criterios!$M$3:$N$6,2,FALSE),0) + IFERROR(VLOOKUP(AG277,Criterios!$O$3:$P$6,2,FALSE),0) + IFERROR(VLOOKUP(AH277,Criterios!$Q$3:$R$7,2,FALSE),0) + IFERROR(VLOOKUP(AI277,Criterios!$S$3:$T$6,2,FALSE),0) + IFERROR(VLOOKUP(AJ277,Criterios!$U$3:$V$5,2,FALSE),0) + IFERROR(VLOOKUP(AK277,Criterios!$W$3:$X$8,2,FALSE),0)</f>
        <v>0</v>
      </c>
      <c r="AM277" s="96" t="str">
        <f>IF(AND(AL277&gt;=Criterios!$AB$8,AL277&lt;Criterios!$AA$8),"Pobre",IF(AND(AL277&gt;=Criterios!$AB$7,AL277&lt;Criterios!$AA$7),"Insatisfactorio",IF(AND(AL277&gt;=Criterios!$AB$6,AL277&lt;Criterios!$AA$6),"Regular",IF(AND(AL277&gt;=Criterios!$AB$5,AL277&lt;Criterios!$AA$5),"Bueno",IF(AND(AL277&gt;=Criterios!$AB$4,AL277&lt;=Criterios!$AA$4),"Excelente",MID(Criterios!$Y$3,1,1))))))</f>
        <v/>
      </c>
      <c r="AN277" s="278"/>
      <c r="AO277" s="280"/>
      <c r="AP277" s="282"/>
      <c r="AQ277" s="273"/>
      <c r="AR277" s="273"/>
      <c r="AS277" s="273"/>
      <c r="AT277" s="273"/>
      <c r="AU277" s="284"/>
      <c r="AV277" s="88" t="s">
        <v>170</v>
      </c>
      <c r="AW277" s="106" t="str">
        <f>IF(AND(T274=1,V274=2),IF(AND(AQ274=1,AS274=2),"RiRr","Ri"),IF(AND(AQ274=1,AS274=2),"Rr",""))</f>
        <v/>
      </c>
      <c r="AX277" s="106" t="str">
        <f>IF(AND(T274=2,V274=2),IF(AND(AQ274=2,AS274=2),"RiRr","Ri"),IF(AND(AQ274=2,AS274=2),"Rr",""))</f>
        <v/>
      </c>
      <c r="AY277" s="101" t="str">
        <f>IF(AND(T274=3,V274=2),IF(AND(AQ274=3,AS274=2),"RiRr","Ri"),IF(AND(AQ274=3,AS274=2),"Rr",""))</f>
        <v/>
      </c>
      <c r="AZ277" s="102" t="str">
        <f>IF(AND(T274=4,V274=2),IF(AND(AQ274=4,AS274=2),"RiRr","Ri"),IF(AND(AQ274=4,AS274=2),"Rr",""))</f>
        <v/>
      </c>
      <c r="BA277" s="103" t="str">
        <f>IF(AND(T274=5,V274=2),IF(AND(AQ274=5,AS274=2),"RiRr","Ri"),IF(AND(AQ274=5,AS274=2),"Rr",""))</f>
        <v/>
      </c>
      <c r="BB277" s="105"/>
    </row>
    <row r="278" spans="1:54" hidden="1" x14ac:dyDescent="0.2">
      <c r="A278" s="287"/>
      <c r="B278" s="290"/>
      <c r="C278" s="298"/>
      <c r="D278" s="301"/>
      <c r="E278" s="301"/>
      <c r="F278" s="301"/>
      <c r="G278" s="301"/>
      <c r="H278" s="350"/>
      <c r="I278" s="304"/>
      <c r="J278" s="307"/>
      <c r="K278" s="307"/>
      <c r="L278" s="353"/>
      <c r="M278" s="263"/>
      <c r="N278" s="263"/>
      <c r="O278" s="293"/>
      <c r="P278" s="310"/>
      <c r="Q278" s="266"/>
      <c r="R278" s="260"/>
      <c r="S278" s="257"/>
      <c r="T278" s="254"/>
      <c r="U278" s="248"/>
      <c r="V278" s="254"/>
      <c r="W278" s="254"/>
      <c r="X278" s="254"/>
      <c r="Y278" s="276"/>
      <c r="Z278" s="91"/>
      <c r="AA278" s="92"/>
      <c r="AB278" s="92"/>
      <c r="AC278" s="92"/>
      <c r="AD278" s="93"/>
      <c r="AE278" s="94">
        <f t="shared" si="41"/>
        <v>0</v>
      </c>
      <c r="AF278" s="93"/>
      <c r="AG278" s="93"/>
      <c r="AH278" s="93"/>
      <c r="AI278" s="93"/>
      <c r="AJ278" s="93"/>
      <c r="AK278" s="93"/>
      <c r="AL278" s="94">
        <f>IFERROR(VLOOKUP(AF278,Criterios!$M$3:$N$6,2,FALSE),0) + IFERROR(VLOOKUP(AG278,Criterios!$O$3:$P$6,2,FALSE),0) + IFERROR(VLOOKUP(AH278,Criterios!$Q$3:$R$7,2,FALSE),0) + IFERROR(VLOOKUP(AI278,Criterios!$S$3:$T$6,2,FALSE),0) + IFERROR(VLOOKUP(AJ278,Criterios!$U$3:$V$5,2,FALSE),0) + IFERROR(VLOOKUP(AK278,Criterios!$W$3:$X$8,2,FALSE),0)</f>
        <v>0</v>
      </c>
      <c r="AM278" s="96" t="str">
        <f>IF(AND(AL278&gt;=Criterios!$AB$8,AL278&lt;Criterios!$AA$8),"Pobre",IF(AND(AL278&gt;=Criterios!$AB$7,AL278&lt;Criterios!$AA$7),"Insatisfactorio",IF(AND(AL278&gt;=Criterios!$AB$6,AL278&lt;Criterios!$AA$6),"Regular",IF(AND(AL278&gt;=Criterios!$AB$5,AL278&lt;Criterios!$AA$5),"Bueno",IF(AND(AL278&gt;=Criterios!$AB$4,AL278&lt;=Criterios!$AA$4),"Excelente",MID(Criterios!$Y$3,1,1))))))</f>
        <v/>
      </c>
      <c r="AN278" s="278"/>
      <c r="AO278" s="280"/>
      <c r="AP278" s="282"/>
      <c r="AQ278" s="273"/>
      <c r="AR278" s="273"/>
      <c r="AS278" s="273"/>
      <c r="AT278" s="273"/>
      <c r="AU278" s="284"/>
      <c r="AV278" s="88" t="s">
        <v>752</v>
      </c>
      <c r="AW278" s="106" t="str">
        <f>IF(AND(T274=1,V274=1),IF(AND(AQ274=1,AS274=1),"RiRr","Ri"),IF(AND(AQ274=1,AS274=1),"Rr",""))</f>
        <v/>
      </c>
      <c r="AX278" s="106" t="str">
        <f>IF(AND(T274=2,V274=1),IF(AND(AQ274=2,AS274=1),"RiRr","Ri"),IF(AND(AQ274=2,AS274=1),"Rr",""))</f>
        <v/>
      </c>
      <c r="AY278" s="101" t="str">
        <f>IF(AND(T274=3,V274=1),IF(AND(AQ274=3,AS274=1),"RiRr","Ri"),IF(AND(AQ274=3,AS274=1),"Rr",""))</f>
        <v/>
      </c>
      <c r="AZ278" s="102" t="str">
        <f>IF(AND(T274=4,V274=1),IF(AND(AQ274=4,AS274=1),"RiRr","Ri"),IF(AND(AQ274=4,AS274=1),"Rr",""))</f>
        <v/>
      </c>
      <c r="BA278" s="102" t="str">
        <f>IF(AND(T274=5,V274=1),IF(AND(AQ274=5,AS274=1),"RiRr","Ri"),IF(AND(AQ274=5,AS274=1),"Rr",""))</f>
        <v/>
      </c>
      <c r="BB278" s="105"/>
    </row>
    <row r="279" spans="1:54" ht="15.75" hidden="1" customHeight="1" thickBot="1" x14ac:dyDescent="0.25">
      <c r="A279" s="288"/>
      <c r="B279" s="291"/>
      <c r="C279" s="299"/>
      <c r="D279" s="302"/>
      <c r="E279" s="302"/>
      <c r="F279" s="302"/>
      <c r="G279" s="302"/>
      <c r="H279" s="351"/>
      <c r="I279" s="305"/>
      <c r="J279" s="308"/>
      <c r="K279" s="308"/>
      <c r="L279" s="354"/>
      <c r="M279" s="264"/>
      <c r="N279" s="264"/>
      <c r="O279" s="294"/>
      <c r="P279" s="311"/>
      <c r="Q279" s="267"/>
      <c r="R279" s="261"/>
      <c r="S279" s="258"/>
      <c r="T279" s="255"/>
      <c r="U279" s="249"/>
      <c r="V279" s="255"/>
      <c r="W279" s="255"/>
      <c r="X279" s="255"/>
      <c r="Y279" s="277"/>
      <c r="Z279" s="108"/>
      <c r="AA279" s="109"/>
      <c r="AB279" s="109"/>
      <c r="AC279" s="109"/>
      <c r="AD279" s="110"/>
      <c r="AE279" s="111">
        <f t="shared" si="41"/>
        <v>0</v>
      </c>
      <c r="AF279" s="110"/>
      <c r="AG279" s="110"/>
      <c r="AH279" s="110"/>
      <c r="AI279" s="110"/>
      <c r="AJ279" s="110"/>
      <c r="AK279" s="110"/>
      <c r="AL279" s="111">
        <f>IFERROR(VLOOKUP(AF279,Criterios!$M$3:$N$6,2,FALSE),0) + IFERROR(VLOOKUP(AG279,Criterios!$O$3:$P$6,2,FALSE),0) + IFERROR(VLOOKUP(AH279,Criterios!$Q$3:$R$7,2,FALSE),0) + IFERROR(VLOOKUP(AI279,Criterios!$S$3:$T$6,2,FALSE),0) + IFERROR(VLOOKUP(AJ279,Criterios!$U$3:$V$5,2,FALSE),0) + IFERROR(VLOOKUP(AK279,Criterios!$W$3:$X$8,2,FALSE),0)</f>
        <v>0</v>
      </c>
      <c r="AM279" s="112" t="str">
        <f>IF(AND(AL279&gt;=Criterios!$AB$8,AL279&lt;Criterios!$AA$8),"Pobre",IF(AND(AL279&gt;=Criterios!$AB$7,AL279&lt;Criterios!$AA$7),"Insatisfactorio",IF(AND(AL279&gt;=Criterios!$AB$6,AL279&lt;Criterios!$AA$6),"Regular",IF(AND(AL279&gt;=Criterios!$AB$5,AL279&lt;Criterios!$AA$5),"Bueno",IF(AND(AL279&gt;=Criterios!$AB$4,AL279&lt;=Criterios!$AA$4),"Excelente",MID(Criterios!$Y$3,1,1))))))</f>
        <v/>
      </c>
      <c r="AN279" s="279"/>
      <c r="AO279" s="281"/>
      <c r="AP279" s="283"/>
      <c r="AQ279" s="274"/>
      <c r="AR279" s="274"/>
      <c r="AS279" s="274"/>
      <c r="AT279" s="274"/>
      <c r="AU279" s="285"/>
      <c r="AW279" s="88" t="s">
        <v>123</v>
      </c>
      <c r="AX279" s="88" t="s">
        <v>124</v>
      </c>
      <c r="AY279" s="88" t="s">
        <v>125</v>
      </c>
      <c r="AZ279" s="88" t="s">
        <v>126</v>
      </c>
      <c r="BA279" s="88" t="s">
        <v>127</v>
      </c>
      <c r="BB279" s="113"/>
    </row>
    <row r="280" spans="1:54" ht="16.5" hidden="1" customHeight="1" thickTop="1" x14ac:dyDescent="0.2">
      <c r="A280" s="286"/>
      <c r="B280" s="289"/>
      <c r="C280" s="297"/>
      <c r="D280" s="300"/>
      <c r="E280" s="300"/>
      <c r="F280" s="300"/>
      <c r="G280" s="300"/>
      <c r="H280" s="349"/>
      <c r="I280" s="303"/>
      <c r="J280" s="306"/>
      <c r="K280" s="306"/>
      <c r="L280" s="352"/>
      <c r="M280" s="262"/>
      <c r="N280" s="262"/>
      <c r="O280" s="292" t="s">
        <v>355</v>
      </c>
      <c r="P280" s="338"/>
      <c r="Q280" s="295"/>
      <c r="R280" s="259"/>
      <c r="S280" s="256"/>
      <c r="T280" s="253">
        <f>(IFERROR(VLOOKUP(S280,Criterios!$E$3:$F$8,2,FALSE),0))</f>
        <v>0</v>
      </c>
      <c r="U280" s="247"/>
      <c r="V280" s="253">
        <f>(IFERROR(VLOOKUP(U280,Criterios!$H$3:$I$8,2,FALSE),0))</f>
        <v>0</v>
      </c>
      <c r="W280" s="253">
        <f>(IFERROR(VLOOKUP(S280,Criterios!$E$3:$F$8,2,FALSE),0)) * (IFERROR(VLOOKUP(U280,Criterios!$H$3:$I$8,2,FALSE),0))</f>
        <v>0</v>
      </c>
      <c r="X280" s="253">
        <f>IFERROR(INDEX(Colorimetría!$D$4:$H$8,MATCH(V280,Colorimetría!$C$4:$C$8,0),MATCH(T280,Colorimetría!$D$3:$H$3,0)),0)</f>
        <v>0</v>
      </c>
      <c r="Y280" s="296"/>
      <c r="Z280" s="91"/>
      <c r="AA280" s="92"/>
      <c r="AB280" s="92"/>
      <c r="AC280" s="92"/>
      <c r="AD280" s="93"/>
      <c r="AE280" s="94">
        <f>IF(OR(AD280="Preventivo",AD280="Preventivo - Detectivo"),"Probabilidad",IF(OR(AD280="Detectivo - Correctivo",AD280="Correctivo"),"Impacto",0))</f>
        <v>0</v>
      </c>
      <c r="AF280" s="93"/>
      <c r="AG280" s="93"/>
      <c r="AH280" s="93"/>
      <c r="AI280" s="93"/>
      <c r="AJ280" s="93"/>
      <c r="AK280" s="93"/>
      <c r="AL280" s="95">
        <f>IFERROR(VLOOKUP(AF280,Criterios!$M$3:$N$6,2,FALSE),0) + IFERROR(VLOOKUP(AG280,Criterios!$O$3:$P$6,2,FALSE),0) + IFERROR(VLOOKUP(AH280,Criterios!$Q$3:$R$7,2,FALSE),0) + IFERROR(VLOOKUP(AI280,Criterios!$S$3:$T$6,2,FALSE),0) + IFERROR(VLOOKUP(AJ280,Criterios!$U$3:$V$5,2,FALSE),0) + IFERROR(VLOOKUP(AK280,Criterios!$W$3:$X$8,2,FALSE),0)</f>
        <v>0</v>
      </c>
      <c r="AM280" s="96" t="str">
        <f>IF(AND(AL280&gt;=Criterios!$AB$8,AL280&lt;Criterios!$AA$8),"Pobre",IF(AND(AL280&gt;=Criterios!$AB$7,AL280&lt;Criterios!$AA$7),"Insatisfactorio",IF(AND(AL280&gt;=Criterios!$AB$6,AL280&lt;Criterios!$AA$6),"Regular",IF(AND(AL280&gt;=Criterios!$AB$5,AL280&lt;Criterios!$AA$5),"Bueno",IF(AND(AL280&gt;=Criterios!$AB$4,AL280&lt;=Criterios!$AA$4),"Excelente",MID(Criterios!$Y$3,1,1))))))</f>
        <v/>
      </c>
      <c r="AN280" s="278">
        <f>(IFERROR(AVERAGEIFS(AL280:AL285,AE280:AE285,"Impacto"),0))/100</f>
        <v>0</v>
      </c>
      <c r="AO280" s="280">
        <f>(IFERROR(AVERAGEIFS(AL280:AL285,AE280:AE285,"Probabilidad"),0))/100</f>
        <v>0</v>
      </c>
      <c r="AP280" s="282" t="str">
        <f>IF(AN280=0,MID(S280,1,15),IF(T280 - AN280*T280&lt;1,VLOOKUP(1,Criterios!$D$4:$E$8,2,FALSE),IF(ROUND(T280 -( T280*AN280),0)=0,VLOOKUP(1,Criterios!$D$4:$E$8,2,FALSE),VLOOKUP(ROUND(T280 -( T280*AN280),0),Criterios!$D$4:$E$8,2,FALSE))))</f>
        <v/>
      </c>
      <c r="AQ280" s="273">
        <f>(IFERROR(VLOOKUP(AP280,Criterios!$E$3:$F$8,2,FALSE),0))</f>
        <v>0</v>
      </c>
      <c r="AR280" s="273" t="str">
        <f>IF(AO280=0,MID(U280,1,15),IF(V280 - AO280*V280&lt;1,VLOOKUP(1,Criterios!$G$4:$H$8,2,FALSE),IF(ROUND(V280 -(V280*AO280),0)=0,VLOOKUP(1,Criterios!$G$4:$H$8,2,FALSE),VLOOKUP(ROUND(V280 -( V280*AO280),0),Criterios!$G$4:$H$8,2,FALSE))))</f>
        <v/>
      </c>
      <c r="AS280" s="273">
        <f>(IFERROR(VLOOKUP(AR280,Criterios!$H$3:$I$8,2,FALSE),0))</f>
        <v>0</v>
      </c>
      <c r="AT280" s="273">
        <f>(IFERROR(VLOOKUP(AP280,Criterios!$E$3:$F$8,2,FALSE),0)) * (IFERROR(VLOOKUP(AR280,Criterios!$H$3:$I$8,2,FALSE),0))</f>
        <v>0</v>
      </c>
      <c r="AU280" s="284">
        <f>IFERROR(INDEX(Colorimetría!$D$4:$H$8,MATCH(AS280,Colorimetría!$C$4:$C$8,0),MATCH(AQ280,Colorimetría!$D$3:$H$3,0)),0)</f>
        <v>0</v>
      </c>
      <c r="AV280" s="88" t="s">
        <v>169</v>
      </c>
      <c r="AW280" s="97" t="str">
        <f>IF(AND(T280=1,V280=5),IF(AND(AQ280=1,AS280=5),"RiRr","Ri"),IF(AND(AQ280=1,AS280=5),"Rr",""))</f>
        <v/>
      </c>
      <c r="AX280" s="97" t="str">
        <f>IF(AND(T280=2,V280=5),IF(AND(AQ280=2,AS280=5),"RiRr","Ri"),IF(AND(AQ280=2,AS280=5),"Rr",""))</f>
        <v/>
      </c>
      <c r="AY280" s="98" t="str">
        <f>IF(AND(T280=3,V280=5),IF(AND(AQ280=3,AS280=5),"RiRr","Ri"),IF(AND(AQ280=3,AS280=5),"Rr",""))</f>
        <v/>
      </c>
      <c r="AZ280" s="98" t="str">
        <f>IF(AND(T280=4,V280=5),IF(AND(AQ280=4,AS280=5),"RiRr","Ri"),IF(AND(AQ280=4,AS280=5),"Rr",""))</f>
        <v/>
      </c>
      <c r="BA280" s="98" t="str">
        <f>IF(AND(T280=5,V280=5),IF(AND(AQ280=5,AS280=5),"RiRr","Ri"),IF(AND(AQ280=5,AS280=5),"Rr",""))</f>
        <v/>
      </c>
      <c r="BB280" s="100"/>
    </row>
    <row r="281" spans="1:54" hidden="1" x14ac:dyDescent="0.2">
      <c r="A281" s="287"/>
      <c r="B281" s="290"/>
      <c r="C281" s="298"/>
      <c r="D281" s="301"/>
      <c r="E281" s="301"/>
      <c r="F281" s="301"/>
      <c r="G281" s="301"/>
      <c r="H281" s="350"/>
      <c r="I281" s="304"/>
      <c r="J281" s="307"/>
      <c r="K281" s="307"/>
      <c r="L281" s="353"/>
      <c r="M281" s="263"/>
      <c r="N281" s="263"/>
      <c r="O281" s="293"/>
      <c r="P281" s="310"/>
      <c r="Q281" s="266"/>
      <c r="R281" s="260"/>
      <c r="S281" s="257"/>
      <c r="T281" s="254"/>
      <c r="U281" s="248"/>
      <c r="V281" s="254"/>
      <c r="W281" s="254"/>
      <c r="X281" s="254"/>
      <c r="Y281" s="276"/>
      <c r="Z281" s="91"/>
      <c r="AA281" s="92"/>
      <c r="AB281" s="92"/>
      <c r="AC281" s="92"/>
      <c r="AD281" s="93"/>
      <c r="AE281" s="94">
        <f t="shared" ref="AE281:AE285" si="42">IF(OR(AD281="Preventivo",AD281="Preventivo - Detectivo"),"Probabilidad",IF(OR(AD281="Detectivo - Correctivo",AD281="Correctivo"),"Impacto",0))</f>
        <v>0</v>
      </c>
      <c r="AF281" s="93"/>
      <c r="AG281" s="93"/>
      <c r="AH281" s="93"/>
      <c r="AI281" s="93"/>
      <c r="AJ281" s="93"/>
      <c r="AK281" s="93"/>
      <c r="AL281" s="95">
        <f>IFERROR(VLOOKUP(AF281,Criterios!$M$3:$N$6,2,FALSE),0) + IFERROR(VLOOKUP(AG281,Criterios!$O$3:$P$6,2,FALSE),0) + IFERROR(VLOOKUP(AH281,Criterios!$Q$3:$R$7,2,FALSE),0) + IFERROR(VLOOKUP(AI281,Criterios!$S$3:$T$6,2,FALSE),0) + IFERROR(VLOOKUP(AJ281,Criterios!$U$3:$V$5,2,FALSE),0) + IFERROR(VLOOKUP(AK281,Criterios!$W$3:$X$8,2,FALSE),0)</f>
        <v>0</v>
      </c>
      <c r="AM281" s="96" t="str">
        <f>IF(AND(AL281&gt;=Criterios!$AB$8,AL281&lt;Criterios!$AA$8),"Pobre",IF(AND(AL281&gt;=Criterios!$AB$7,AL281&lt;Criterios!$AA$7),"Insatisfactorio",IF(AND(AL281&gt;=Criterios!$AB$6,AL281&lt;Criterios!$AA$6),"Regular",IF(AND(AL281&gt;=Criterios!$AB$5,AL281&lt;Criterios!$AA$5),"Bueno",IF(AND(AL281&gt;=Criterios!$AB$4,AL281&lt;=Criterios!$AA$4),"Excelente",MID(Criterios!$Y$3,1,1))))))</f>
        <v/>
      </c>
      <c r="AN281" s="278"/>
      <c r="AO281" s="280"/>
      <c r="AP281" s="282"/>
      <c r="AQ281" s="273"/>
      <c r="AR281" s="273"/>
      <c r="AS281" s="273"/>
      <c r="AT281" s="273"/>
      <c r="AU281" s="284"/>
      <c r="AV281" s="88" t="s">
        <v>122</v>
      </c>
      <c r="AW281" s="101" t="str">
        <f>IF(AND(T280=1,V280=4),IF(AND(AQ280=1,AS280=4),"RiRr","Ri"),IF(AND(AQ280=1,AS280=4),"Rr",""))</f>
        <v/>
      </c>
      <c r="AX281" s="102" t="str">
        <f>IF(AND(T280=2,V280=4),IF(AND(AQ280=2,AS280=4),"RiRr","Ri"),IF(AND(AQ280=2,AS280=4),"Rr",""))</f>
        <v/>
      </c>
      <c r="AY281" s="102" t="str">
        <f>IF(AND(T280=3,V280=4),IF(AND(AQ280=3,AS280=4),"RiRr","Ri"),IF(AND(AQ280=3,AS280=4),"Rr",""))</f>
        <v/>
      </c>
      <c r="AZ281" s="103" t="str">
        <f>IF(AND(T280=4,V280=4),IF(AND(AQ280=4,AS280=4),"RiRr","Ri"),IF(AND(AQ280=4,AS280=4),"Rr",""))</f>
        <v/>
      </c>
      <c r="BA281" s="103" t="str">
        <f>IF(AND(T280=5,V280=4),IF(AND(AQ280=5,AS280=4),"RiRr","Ri"),IF(AND(AQ280=5,AS280=4),"Rr",""))</f>
        <v/>
      </c>
      <c r="BB281" s="105"/>
    </row>
    <row r="282" spans="1:54" hidden="1" x14ac:dyDescent="0.2">
      <c r="A282" s="287"/>
      <c r="B282" s="290"/>
      <c r="C282" s="298"/>
      <c r="D282" s="301"/>
      <c r="E282" s="301"/>
      <c r="F282" s="301"/>
      <c r="G282" s="301"/>
      <c r="H282" s="350"/>
      <c r="I282" s="304"/>
      <c r="J282" s="307"/>
      <c r="K282" s="307"/>
      <c r="L282" s="353"/>
      <c r="M282" s="263"/>
      <c r="N282" s="263"/>
      <c r="O282" s="293"/>
      <c r="P282" s="310"/>
      <c r="Q282" s="266"/>
      <c r="R282" s="260"/>
      <c r="S282" s="257"/>
      <c r="T282" s="254"/>
      <c r="U282" s="248"/>
      <c r="V282" s="254"/>
      <c r="W282" s="254"/>
      <c r="X282" s="254"/>
      <c r="Y282" s="276"/>
      <c r="Z282" s="91"/>
      <c r="AA282" s="92"/>
      <c r="AB282" s="92"/>
      <c r="AC282" s="92"/>
      <c r="AD282" s="93"/>
      <c r="AE282" s="94">
        <f t="shared" si="42"/>
        <v>0</v>
      </c>
      <c r="AF282" s="93"/>
      <c r="AG282" s="93"/>
      <c r="AH282" s="93"/>
      <c r="AI282" s="93"/>
      <c r="AJ282" s="93"/>
      <c r="AK282" s="93"/>
      <c r="AL282" s="95">
        <f>IFERROR(VLOOKUP(AF282,Criterios!$M$3:$N$6,2,FALSE),0) + IFERROR(VLOOKUP(AG282,Criterios!$O$3:$P$6,2,FALSE),0) + IFERROR(VLOOKUP(AH282,Criterios!$Q$3:$R$7,2,FALSE),0) + IFERROR(VLOOKUP(AI282,Criterios!$S$3:$T$6,2,FALSE),0) + IFERROR(VLOOKUP(AJ282,Criterios!$U$3:$V$5,2,FALSE),0) + IFERROR(VLOOKUP(AK282,Criterios!$W$3:$X$8,2,FALSE),0)</f>
        <v>0</v>
      </c>
      <c r="AM282" s="96" t="str">
        <f>IF(AND(AL282&gt;=Criterios!$AB$8,AL282&lt;Criterios!$AA$8),"Pobre",IF(AND(AL282&gt;=Criterios!$AB$7,AL282&lt;Criterios!$AA$7),"Insatisfactorio",IF(AND(AL282&gt;=Criterios!$AB$6,AL282&lt;Criterios!$AA$6),"Regular",IF(AND(AL282&gt;=Criterios!$AB$5,AL282&lt;Criterios!$AA$5),"Bueno",IF(AND(AL282&gt;=Criterios!$AB$4,AL282&lt;=Criterios!$AA$4),"Excelente",MID(Criterios!$Y$3,1,1))))))</f>
        <v/>
      </c>
      <c r="AN282" s="278"/>
      <c r="AO282" s="280"/>
      <c r="AP282" s="282"/>
      <c r="AQ282" s="273"/>
      <c r="AR282" s="273"/>
      <c r="AS282" s="273"/>
      <c r="AT282" s="273"/>
      <c r="AU282" s="284"/>
      <c r="AV282" s="88" t="s">
        <v>125</v>
      </c>
      <c r="AW282" s="106" t="str">
        <f>IF(AND(T280=1,V280=3),IF(AND(AQ280=1,AS280=3),"RiRr","Ri"),IF(AND(AQ280=1,AS280=3),"Rr",""))</f>
        <v/>
      </c>
      <c r="AX282" s="101" t="str">
        <f>IF(AND(T280=2,V280=3),IF(AND(AQ280=2,AS280=3),"RiRr","Ri"),IF(AND(AQ280=2,AS280=3),"Rr",""))</f>
        <v/>
      </c>
      <c r="AY282" s="102" t="str">
        <f>IF(AND(T280=3,V280=3),IF(AND(AQ280=3,AS280=3),"RiRr","Ri"),IF(AND(AQ280=3,AS280=3),"Rr",""))</f>
        <v/>
      </c>
      <c r="AZ282" s="103" t="str">
        <f>IF(AND(T280=4,V280=3),IF(AND(AQ280=4,AS280=3),"RiRr","Ri"),IF(AND(AQ280=4,AS280=3),"Rr",""))</f>
        <v/>
      </c>
      <c r="BA282" s="103" t="str">
        <f>IF(AND(T280=5,V280=3),IF(AND(AQ280=5,AS280=3),"RiRr","Ri"),IF(AND(AQ280=5,AS280=3),"Rr",""))</f>
        <v/>
      </c>
      <c r="BB282" s="105"/>
    </row>
    <row r="283" spans="1:54" hidden="1" x14ac:dyDescent="0.2">
      <c r="A283" s="287"/>
      <c r="B283" s="290"/>
      <c r="C283" s="298"/>
      <c r="D283" s="301"/>
      <c r="E283" s="301"/>
      <c r="F283" s="301"/>
      <c r="G283" s="301"/>
      <c r="H283" s="350"/>
      <c r="I283" s="304"/>
      <c r="J283" s="307"/>
      <c r="K283" s="307"/>
      <c r="L283" s="353"/>
      <c r="M283" s="263"/>
      <c r="N283" s="263"/>
      <c r="O283" s="293"/>
      <c r="P283" s="310"/>
      <c r="Q283" s="266"/>
      <c r="R283" s="260"/>
      <c r="S283" s="257"/>
      <c r="T283" s="254"/>
      <c r="U283" s="248"/>
      <c r="V283" s="254"/>
      <c r="W283" s="254"/>
      <c r="X283" s="254"/>
      <c r="Y283" s="276"/>
      <c r="Z283" s="91"/>
      <c r="AA283" s="92"/>
      <c r="AB283" s="92"/>
      <c r="AC283" s="92"/>
      <c r="AD283" s="93"/>
      <c r="AE283" s="94">
        <f t="shared" si="42"/>
        <v>0</v>
      </c>
      <c r="AF283" s="93"/>
      <c r="AG283" s="93"/>
      <c r="AH283" s="93"/>
      <c r="AI283" s="93"/>
      <c r="AJ283" s="93"/>
      <c r="AK283" s="93"/>
      <c r="AL283" s="94">
        <f>IFERROR(VLOOKUP(AF283,Criterios!$M$3:$N$6,2,FALSE),0) + IFERROR(VLOOKUP(AG283,Criterios!$O$3:$P$6,2,FALSE),0) + IFERROR(VLOOKUP(AH283,Criterios!$Q$3:$R$7,2,FALSE),0) + IFERROR(VLOOKUP(AI283,Criterios!$S$3:$T$6,2,FALSE),0) + IFERROR(VLOOKUP(AJ283,Criterios!$U$3:$V$5,2,FALSE),0) + IFERROR(VLOOKUP(AK283,Criterios!$W$3:$X$8,2,FALSE),0)</f>
        <v>0</v>
      </c>
      <c r="AM283" s="96" t="str">
        <f>IF(AND(AL283&gt;=Criterios!$AB$8,AL283&lt;Criterios!$AA$8),"Pobre",IF(AND(AL283&gt;=Criterios!$AB$7,AL283&lt;Criterios!$AA$7),"Insatisfactorio",IF(AND(AL283&gt;=Criterios!$AB$6,AL283&lt;Criterios!$AA$6),"Regular",IF(AND(AL283&gt;=Criterios!$AB$5,AL283&lt;Criterios!$AA$5),"Bueno",IF(AND(AL283&gt;=Criterios!$AB$4,AL283&lt;=Criterios!$AA$4),"Excelente",MID(Criterios!$Y$3,1,1))))))</f>
        <v/>
      </c>
      <c r="AN283" s="278"/>
      <c r="AO283" s="280"/>
      <c r="AP283" s="282"/>
      <c r="AQ283" s="273"/>
      <c r="AR283" s="273"/>
      <c r="AS283" s="273"/>
      <c r="AT283" s="273"/>
      <c r="AU283" s="284"/>
      <c r="AV283" s="88" t="s">
        <v>170</v>
      </c>
      <c r="AW283" s="106" t="str">
        <f>IF(AND(T280=1,V280=2),IF(AND(AQ280=1,AS280=2),"RiRr","Ri"),IF(AND(AQ280=1,AS280=2),"Rr",""))</f>
        <v/>
      </c>
      <c r="AX283" s="106" t="str">
        <f>IF(AND(T280=2,V280=2),IF(AND(AQ280=2,AS280=2),"RiRr","Ri"),IF(AND(AQ280=2,AS280=2),"Rr",""))</f>
        <v/>
      </c>
      <c r="AY283" s="101" t="str">
        <f>IF(AND(T280=3,V280=2),IF(AND(AQ280=3,AS280=2),"RiRr","Ri"),IF(AND(AQ280=3,AS280=2),"Rr",""))</f>
        <v/>
      </c>
      <c r="AZ283" s="102" t="str">
        <f>IF(AND(T280=4,V280=2),IF(AND(AQ280=4,AS280=2),"RiRr","Ri"),IF(AND(AQ280=4,AS280=2),"Rr",""))</f>
        <v/>
      </c>
      <c r="BA283" s="103" t="str">
        <f>IF(AND(T280=5,V280=2),IF(AND(AQ280=5,AS280=2),"RiRr","Ri"),IF(AND(AQ280=5,AS280=2),"Rr",""))</f>
        <v/>
      </c>
      <c r="BB283" s="105"/>
    </row>
    <row r="284" spans="1:54" hidden="1" x14ac:dyDescent="0.2">
      <c r="A284" s="287"/>
      <c r="B284" s="290"/>
      <c r="C284" s="298"/>
      <c r="D284" s="301"/>
      <c r="E284" s="301"/>
      <c r="F284" s="301"/>
      <c r="G284" s="301"/>
      <c r="H284" s="350"/>
      <c r="I284" s="304"/>
      <c r="J284" s="307"/>
      <c r="K284" s="307"/>
      <c r="L284" s="353"/>
      <c r="M284" s="263"/>
      <c r="N284" s="263"/>
      <c r="O284" s="293"/>
      <c r="P284" s="310"/>
      <c r="Q284" s="266"/>
      <c r="R284" s="260"/>
      <c r="S284" s="257"/>
      <c r="T284" s="254"/>
      <c r="U284" s="248"/>
      <c r="V284" s="254"/>
      <c r="W284" s="254"/>
      <c r="X284" s="254"/>
      <c r="Y284" s="276"/>
      <c r="Z284" s="91"/>
      <c r="AA284" s="92"/>
      <c r="AB284" s="92"/>
      <c r="AC284" s="92"/>
      <c r="AD284" s="93"/>
      <c r="AE284" s="94">
        <f t="shared" si="42"/>
        <v>0</v>
      </c>
      <c r="AF284" s="93"/>
      <c r="AG284" s="93"/>
      <c r="AH284" s="93"/>
      <c r="AI284" s="93"/>
      <c r="AJ284" s="93"/>
      <c r="AK284" s="93"/>
      <c r="AL284" s="94">
        <f>IFERROR(VLOOKUP(AF284,Criterios!$M$3:$N$6,2,FALSE),0) + IFERROR(VLOOKUP(AG284,Criterios!$O$3:$P$6,2,FALSE),0) + IFERROR(VLOOKUP(AH284,Criterios!$Q$3:$R$7,2,FALSE),0) + IFERROR(VLOOKUP(AI284,Criterios!$S$3:$T$6,2,FALSE),0) + IFERROR(VLOOKUP(AJ284,Criterios!$U$3:$V$5,2,FALSE),0) + IFERROR(VLOOKUP(AK284,Criterios!$W$3:$X$8,2,FALSE),0)</f>
        <v>0</v>
      </c>
      <c r="AM284" s="96" t="str">
        <f>IF(AND(AL284&gt;=Criterios!$AB$8,AL284&lt;Criterios!$AA$8),"Pobre",IF(AND(AL284&gt;=Criterios!$AB$7,AL284&lt;Criterios!$AA$7),"Insatisfactorio",IF(AND(AL284&gt;=Criterios!$AB$6,AL284&lt;Criterios!$AA$6),"Regular",IF(AND(AL284&gt;=Criterios!$AB$5,AL284&lt;Criterios!$AA$5),"Bueno",IF(AND(AL284&gt;=Criterios!$AB$4,AL284&lt;=Criterios!$AA$4),"Excelente",MID(Criterios!$Y$3,1,1))))))</f>
        <v/>
      </c>
      <c r="AN284" s="278"/>
      <c r="AO284" s="280"/>
      <c r="AP284" s="282"/>
      <c r="AQ284" s="273"/>
      <c r="AR284" s="273"/>
      <c r="AS284" s="273"/>
      <c r="AT284" s="273"/>
      <c r="AU284" s="284"/>
      <c r="AV284" s="88" t="s">
        <v>752</v>
      </c>
      <c r="AW284" s="106" t="str">
        <f>IF(AND(T280=1,V280=1),IF(AND(AQ280=1,AS280=1),"RiRr","Ri"),IF(AND(AQ280=1,AS280=1),"Rr",""))</f>
        <v/>
      </c>
      <c r="AX284" s="106" t="str">
        <f>IF(AND(T280=2,V280=1),IF(AND(AQ280=2,AS280=1),"RiRr","Ri"),IF(AND(AQ280=2,AS280=1),"Rr",""))</f>
        <v/>
      </c>
      <c r="AY284" s="101" t="str">
        <f>IF(AND(T280=3,V280=1),IF(AND(AQ280=3,AS280=1),"RiRr","Ri"),IF(AND(AQ280=3,AS280=1),"Rr",""))</f>
        <v/>
      </c>
      <c r="AZ284" s="102" t="str">
        <f>IF(AND(T280=4,V280=1),IF(AND(AQ280=4,AS280=1),"RiRr","Ri"),IF(AND(AQ280=4,AS280=1),"Rr",""))</f>
        <v/>
      </c>
      <c r="BA284" s="102" t="str">
        <f>IF(AND(T280=5,V280=1),IF(AND(AQ280=5,AS280=1),"RiRr","Ri"),IF(AND(AQ280=5,AS280=1),"Rr",""))</f>
        <v/>
      </c>
      <c r="BB284" s="105"/>
    </row>
    <row r="285" spans="1:54" ht="15.75" hidden="1" customHeight="1" thickBot="1" x14ac:dyDescent="0.25">
      <c r="A285" s="288"/>
      <c r="B285" s="291"/>
      <c r="C285" s="299"/>
      <c r="D285" s="302"/>
      <c r="E285" s="302"/>
      <c r="F285" s="302"/>
      <c r="G285" s="302"/>
      <c r="H285" s="351"/>
      <c r="I285" s="305"/>
      <c r="J285" s="308"/>
      <c r="K285" s="308"/>
      <c r="L285" s="354"/>
      <c r="M285" s="264"/>
      <c r="N285" s="264"/>
      <c r="O285" s="294"/>
      <c r="P285" s="311"/>
      <c r="Q285" s="267"/>
      <c r="R285" s="261"/>
      <c r="S285" s="258"/>
      <c r="T285" s="255"/>
      <c r="U285" s="249"/>
      <c r="V285" s="255"/>
      <c r="W285" s="255"/>
      <c r="X285" s="255"/>
      <c r="Y285" s="277"/>
      <c r="Z285" s="108"/>
      <c r="AA285" s="109"/>
      <c r="AB285" s="109"/>
      <c r="AC285" s="109"/>
      <c r="AD285" s="110"/>
      <c r="AE285" s="111">
        <f t="shared" si="42"/>
        <v>0</v>
      </c>
      <c r="AF285" s="110"/>
      <c r="AG285" s="110"/>
      <c r="AH285" s="110"/>
      <c r="AI285" s="110"/>
      <c r="AJ285" s="110"/>
      <c r="AK285" s="110"/>
      <c r="AL285" s="111">
        <f>IFERROR(VLOOKUP(AF285,Criterios!$M$3:$N$6,2,FALSE),0) + IFERROR(VLOOKUP(AG285,Criterios!$O$3:$P$6,2,FALSE),0) + IFERROR(VLOOKUP(AH285,Criterios!$Q$3:$R$7,2,FALSE),0) + IFERROR(VLOOKUP(AI285,Criterios!$S$3:$T$6,2,FALSE),0) + IFERROR(VLOOKUP(AJ285,Criterios!$U$3:$V$5,2,FALSE),0) + IFERROR(VLOOKUP(AK285,Criterios!$W$3:$X$8,2,FALSE),0)</f>
        <v>0</v>
      </c>
      <c r="AM285" s="112" t="str">
        <f>IF(AND(AL285&gt;=Criterios!$AB$8,AL285&lt;Criterios!$AA$8),"Pobre",IF(AND(AL285&gt;=Criterios!$AB$7,AL285&lt;Criterios!$AA$7),"Insatisfactorio",IF(AND(AL285&gt;=Criterios!$AB$6,AL285&lt;Criterios!$AA$6),"Regular",IF(AND(AL285&gt;=Criterios!$AB$5,AL285&lt;Criterios!$AA$5),"Bueno",IF(AND(AL285&gt;=Criterios!$AB$4,AL285&lt;=Criterios!$AA$4),"Excelente",MID(Criterios!$Y$3,1,1))))))</f>
        <v/>
      </c>
      <c r="AN285" s="279"/>
      <c r="AO285" s="281"/>
      <c r="AP285" s="283"/>
      <c r="AQ285" s="274"/>
      <c r="AR285" s="274"/>
      <c r="AS285" s="274"/>
      <c r="AT285" s="274"/>
      <c r="AU285" s="285"/>
      <c r="AW285" s="88" t="s">
        <v>123</v>
      </c>
      <c r="AX285" s="88" t="s">
        <v>124</v>
      </c>
      <c r="AY285" s="88" t="s">
        <v>125</v>
      </c>
      <c r="AZ285" s="88" t="s">
        <v>126</v>
      </c>
      <c r="BA285" s="88" t="s">
        <v>127</v>
      </c>
      <c r="BB285" s="113"/>
    </row>
    <row r="286" spans="1:54" ht="16.5" hidden="1" customHeight="1" thickTop="1" x14ac:dyDescent="0.2">
      <c r="A286" s="286"/>
      <c r="B286" s="289"/>
      <c r="C286" s="340"/>
      <c r="D286" s="300"/>
      <c r="E286" s="300"/>
      <c r="F286" s="300"/>
      <c r="G286" s="300"/>
      <c r="H286" s="349"/>
      <c r="I286" s="303"/>
      <c r="J286" s="306"/>
      <c r="K286" s="306"/>
      <c r="L286" s="352"/>
      <c r="M286" s="262"/>
      <c r="N286" s="262"/>
      <c r="O286" s="292" t="s">
        <v>356</v>
      </c>
      <c r="P286" s="338"/>
      <c r="Q286" s="295"/>
      <c r="R286" s="259"/>
      <c r="S286" s="256"/>
      <c r="T286" s="253">
        <f>(IFERROR(VLOOKUP(S286,Criterios!$E$3:$F$8,2,FALSE),0))</f>
        <v>0</v>
      </c>
      <c r="U286" s="247"/>
      <c r="V286" s="253">
        <f>(IFERROR(VLOOKUP(U286,Criterios!$H$3:$I$8,2,FALSE),0))</f>
        <v>0</v>
      </c>
      <c r="W286" s="253">
        <f>(IFERROR(VLOOKUP(S286,Criterios!$E$3:$F$8,2,FALSE),0)) * (IFERROR(VLOOKUP(U286,Criterios!$H$3:$I$8,2,FALSE),0))</f>
        <v>0</v>
      </c>
      <c r="X286" s="253">
        <f>IFERROR(INDEX(Colorimetría!$D$4:$H$8,MATCH(V286,Colorimetría!$C$4:$C$8,0),MATCH(T286,Colorimetría!$D$3:$H$3,0)),0)</f>
        <v>0</v>
      </c>
      <c r="Y286" s="296"/>
      <c r="Z286" s="91"/>
      <c r="AA286" s="92"/>
      <c r="AB286" s="92"/>
      <c r="AC286" s="92"/>
      <c r="AD286" s="93"/>
      <c r="AE286" s="94">
        <f>IF(OR(AD286="Preventivo",AD286="Preventivo - Detectivo"),"Probabilidad",IF(OR(AD286="Detectivo - Correctivo",AD286="Correctivo"),"Impacto",0))</f>
        <v>0</v>
      </c>
      <c r="AF286" s="93"/>
      <c r="AG286" s="93"/>
      <c r="AH286" s="93"/>
      <c r="AI286" s="93"/>
      <c r="AJ286" s="93"/>
      <c r="AK286" s="93"/>
      <c r="AL286" s="95">
        <f>IFERROR(VLOOKUP(AF286,Criterios!$M$3:$N$6,2,FALSE),0) + IFERROR(VLOOKUP(AG286,Criterios!$O$3:$P$6,2,FALSE),0) + IFERROR(VLOOKUP(AH286,Criterios!$Q$3:$R$7,2,FALSE),0) + IFERROR(VLOOKUP(AI286,Criterios!$S$3:$T$6,2,FALSE),0) + IFERROR(VLOOKUP(AJ286,Criterios!$U$3:$V$5,2,FALSE),0) + IFERROR(VLOOKUP(AK286,Criterios!$W$3:$X$8,2,FALSE),0)</f>
        <v>0</v>
      </c>
      <c r="AM286" s="96" t="str">
        <f>IF(AND(AL286&gt;=Criterios!$AB$8,AL286&lt;Criterios!$AA$8),"Pobre",IF(AND(AL286&gt;=Criterios!$AB$7,AL286&lt;Criterios!$AA$7),"Insatisfactorio",IF(AND(AL286&gt;=Criterios!$AB$6,AL286&lt;Criterios!$AA$6),"Regular",IF(AND(AL286&gt;=Criterios!$AB$5,AL286&lt;Criterios!$AA$5),"Bueno",IF(AND(AL286&gt;=Criterios!$AB$4,AL286&lt;=Criterios!$AA$4),"Excelente",MID(Criterios!$Y$3,1,1))))))</f>
        <v/>
      </c>
      <c r="AN286" s="278">
        <f>(IFERROR(AVERAGEIFS(AL286:AL291,AE286:AE291,"Impacto"),0))/100</f>
        <v>0</v>
      </c>
      <c r="AO286" s="280">
        <f>(IFERROR(AVERAGEIFS(AL286:AL291,AE286:AE291,"Probabilidad"),0))/100</f>
        <v>0</v>
      </c>
      <c r="AP286" s="282" t="str">
        <f>IF(AN286=0,MID(S286,1,15),IF(T286 - AN286*T286&lt;1,VLOOKUP(1,Criterios!$D$4:$E$8,2,FALSE),IF(ROUND(T286 -( T286*AN286),0)=0,VLOOKUP(1,Criterios!$D$4:$E$8,2,FALSE),VLOOKUP(ROUND(T286 -( T286*AN286),0),Criterios!$D$4:$E$8,2,FALSE))))</f>
        <v/>
      </c>
      <c r="AQ286" s="273">
        <f>(IFERROR(VLOOKUP(AP286,Criterios!$E$3:$F$8,2,FALSE),0))</f>
        <v>0</v>
      </c>
      <c r="AR286" s="273" t="str">
        <f>IF(AO286=0,MID(U286,1,15),IF(V286 - AO286*V286&lt;1,VLOOKUP(1,Criterios!$G$4:$H$8,2,FALSE),IF(ROUND(V286 -(V286*AO286),0)=0,VLOOKUP(1,Criterios!$G$4:$H$8,2,FALSE),VLOOKUP(ROUND(V286 -( V286*AO286),0),Criterios!$G$4:$H$8,2,FALSE))))</f>
        <v/>
      </c>
      <c r="AS286" s="273">
        <f>(IFERROR(VLOOKUP(AR286,Criterios!$H$3:$I$8,2,FALSE),0))</f>
        <v>0</v>
      </c>
      <c r="AT286" s="273">
        <f>(IFERROR(VLOOKUP(AP286,Criterios!$E$3:$F$8,2,FALSE),0)) * (IFERROR(VLOOKUP(AR286,Criterios!$H$3:$I$8,2,FALSE),0))</f>
        <v>0</v>
      </c>
      <c r="AU286" s="284">
        <f>IFERROR(INDEX(Colorimetría!$D$4:$H$8,MATCH(AS286,Colorimetría!$C$4:$C$8,0),MATCH(AQ286,Colorimetría!$D$3:$H$3,0)),0)</f>
        <v>0</v>
      </c>
      <c r="AV286" s="88" t="s">
        <v>169</v>
      </c>
      <c r="AW286" s="97" t="str">
        <f>IF(AND(T286=1,V286=5),IF(AND(AQ286=1,AS286=5),"RiRr","Ri"),IF(AND(AQ286=1,AS286=5),"Rr",""))</f>
        <v/>
      </c>
      <c r="AX286" s="97" t="str">
        <f>IF(AND(T286=2,V286=5),IF(AND(AQ286=2,AS286=5),"RiRr","Ri"),IF(AND(AQ286=2,AS286=5),"Rr",""))</f>
        <v/>
      </c>
      <c r="AY286" s="98" t="str">
        <f>IF(AND(T286=3,V286=5),IF(AND(AQ286=3,AS286=5),"RiRr","Ri"),IF(AND(AQ286=3,AS286=5),"Rr",""))</f>
        <v/>
      </c>
      <c r="AZ286" s="98" t="str">
        <f>IF(AND(T286=4,V286=5),IF(AND(AQ286=4,AS286=5),"RiRr","Ri"),IF(AND(AQ286=4,AS286=5),"Rr",""))</f>
        <v/>
      </c>
      <c r="BA286" s="98" t="str">
        <f>IF(AND(T286=5,V286=5),IF(AND(AQ286=5,AS286=5),"RiRr","Ri"),IF(AND(AQ286=5,AS286=5),"Rr",""))</f>
        <v/>
      </c>
      <c r="BB286" s="100"/>
    </row>
    <row r="287" spans="1:54" hidden="1" x14ac:dyDescent="0.2">
      <c r="A287" s="287"/>
      <c r="B287" s="290"/>
      <c r="C287" s="298"/>
      <c r="D287" s="301"/>
      <c r="E287" s="301"/>
      <c r="F287" s="301"/>
      <c r="G287" s="301"/>
      <c r="H287" s="350"/>
      <c r="I287" s="304"/>
      <c r="J287" s="307"/>
      <c r="K287" s="307"/>
      <c r="L287" s="353"/>
      <c r="M287" s="263"/>
      <c r="N287" s="263"/>
      <c r="O287" s="293"/>
      <c r="P287" s="310"/>
      <c r="Q287" s="266"/>
      <c r="R287" s="260"/>
      <c r="S287" s="257"/>
      <c r="T287" s="254"/>
      <c r="U287" s="248"/>
      <c r="V287" s="254"/>
      <c r="W287" s="254"/>
      <c r="X287" s="254"/>
      <c r="Y287" s="276"/>
      <c r="Z287" s="91"/>
      <c r="AA287" s="92"/>
      <c r="AB287" s="92"/>
      <c r="AC287" s="92"/>
      <c r="AD287" s="93"/>
      <c r="AE287" s="94">
        <f t="shared" ref="AE287:AE291" si="43">IF(OR(AD287="Preventivo",AD287="Preventivo - Detectivo"),"Probabilidad",IF(OR(AD287="Detectivo - Correctivo",AD287="Correctivo"),"Impacto",0))</f>
        <v>0</v>
      </c>
      <c r="AF287" s="93"/>
      <c r="AG287" s="93"/>
      <c r="AH287" s="93"/>
      <c r="AI287" s="93"/>
      <c r="AJ287" s="93"/>
      <c r="AK287" s="93"/>
      <c r="AL287" s="95">
        <f>IFERROR(VLOOKUP(AF287,Criterios!$M$3:$N$6,2,FALSE),0) + IFERROR(VLOOKUP(AG287,Criterios!$O$3:$P$6,2,FALSE),0) + IFERROR(VLOOKUP(AH287,Criterios!$Q$3:$R$7,2,FALSE),0) + IFERROR(VLOOKUP(AI287,Criterios!$S$3:$T$6,2,FALSE),0) + IFERROR(VLOOKUP(AJ287,Criterios!$U$3:$V$5,2,FALSE),0) + IFERROR(VLOOKUP(AK287,Criterios!$W$3:$X$8,2,FALSE),0)</f>
        <v>0</v>
      </c>
      <c r="AM287" s="96" t="str">
        <f>IF(AND(AL287&gt;=Criterios!$AB$8,AL287&lt;Criterios!$AA$8),"Pobre",IF(AND(AL287&gt;=Criterios!$AB$7,AL287&lt;Criterios!$AA$7),"Insatisfactorio",IF(AND(AL287&gt;=Criterios!$AB$6,AL287&lt;Criterios!$AA$6),"Regular",IF(AND(AL287&gt;=Criterios!$AB$5,AL287&lt;Criterios!$AA$5),"Bueno",IF(AND(AL287&gt;=Criterios!$AB$4,AL287&lt;=Criterios!$AA$4),"Excelente",MID(Criterios!$Y$3,1,1))))))</f>
        <v/>
      </c>
      <c r="AN287" s="278"/>
      <c r="AO287" s="280"/>
      <c r="AP287" s="282"/>
      <c r="AQ287" s="273"/>
      <c r="AR287" s="273"/>
      <c r="AS287" s="273"/>
      <c r="AT287" s="273"/>
      <c r="AU287" s="284"/>
      <c r="AV287" s="88" t="s">
        <v>122</v>
      </c>
      <c r="AW287" s="101" t="str">
        <f>IF(AND(T286=1,V286=4),IF(AND(AQ286=1,AS286=4),"RiRr","Ri"),IF(AND(AQ286=1,AS286=4),"Rr",""))</f>
        <v/>
      </c>
      <c r="AX287" s="102" t="str">
        <f>IF(AND(T286=2,V286=4),IF(AND(AQ286=2,AS286=4),"RiRr","Ri"),IF(AND(AQ286=2,AS286=4),"Rr",""))</f>
        <v/>
      </c>
      <c r="AY287" s="102" t="str">
        <f>IF(AND(T286=3,V286=4),IF(AND(AQ286=3,AS286=4),"RiRr","Ri"),IF(AND(AQ286=3,AS286=4),"Rr",""))</f>
        <v/>
      </c>
      <c r="AZ287" s="103" t="str">
        <f>IF(AND(T286=4,V286=4),IF(AND(AQ286=4,AS286=4),"RiRr","Ri"),IF(AND(AQ286=4,AS286=4),"Rr",""))</f>
        <v/>
      </c>
      <c r="BA287" s="103" t="str">
        <f>IF(AND(T286=5,V286=4),IF(AND(AQ286=5,AS286=4),"RiRr","Ri"),IF(AND(AQ286=5,AS286=4),"Rr",""))</f>
        <v/>
      </c>
      <c r="BB287" s="105"/>
    </row>
    <row r="288" spans="1:54" hidden="1" x14ac:dyDescent="0.2">
      <c r="A288" s="287"/>
      <c r="B288" s="290"/>
      <c r="C288" s="298"/>
      <c r="D288" s="301"/>
      <c r="E288" s="301"/>
      <c r="F288" s="301"/>
      <c r="G288" s="301"/>
      <c r="H288" s="350"/>
      <c r="I288" s="304"/>
      <c r="J288" s="307"/>
      <c r="K288" s="307"/>
      <c r="L288" s="353"/>
      <c r="M288" s="263"/>
      <c r="N288" s="263"/>
      <c r="O288" s="293"/>
      <c r="P288" s="310"/>
      <c r="Q288" s="266"/>
      <c r="R288" s="260"/>
      <c r="S288" s="257"/>
      <c r="T288" s="254"/>
      <c r="U288" s="248"/>
      <c r="V288" s="254"/>
      <c r="W288" s="254"/>
      <c r="X288" s="254"/>
      <c r="Y288" s="276"/>
      <c r="Z288" s="91"/>
      <c r="AA288" s="92"/>
      <c r="AB288" s="92"/>
      <c r="AC288" s="92"/>
      <c r="AD288" s="93"/>
      <c r="AE288" s="94">
        <f t="shared" si="43"/>
        <v>0</v>
      </c>
      <c r="AF288" s="93"/>
      <c r="AG288" s="93"/>
      <c r="AH288" s="93"/>
      <c r="AI288" s="93"/>
      <c r="AJ288" s="93"/>
      <c r="AK288" s="93"/>
      <c r="AL288" s="95">
        <f>IFERROR(VLOOKUP(AF288,Criterios!$M$3:$N$6,2,FALSE),0) + IFERROR(VLOOKUP(AG288,Criterios!$O$3:$P$6,2,FALSE),0) + IFERROR(VLOOKUP(AH288,Criterios!$Q$3:$R$7,2,FALSE),0) + IFERROR(VLOOKUP(AI288,Criterios!$S$3:$T$6,2,FALSE),0) + IFERROR(VLOOKUP(AJ288,Criterios!$U$3:$V$5,2,FALSE),0) + IFERROR(VLOOKUP(AK288,Criterios!$W$3:$X$8,2,FALSE),0)</f>
        <v>0</v>
      </c>
      <c r="AM288" s="96" t="str">
        <f>IF(AND(AL288&gt;=Criterios!$AB$8,AL288&lt;Criterios!$AA$8),"Pobre",IF(AND(AL288&gt;=Criterios!$AB$7,AL288&lt;Criterios!$AA$7),"Insatisfactorio",IF(AND(AL288&gt;=Criterios!$AB$6,AL288&lt;Criterios!$AA$6),"Regular",IF(AND(AL288&gt;=Criterios!$AB$5,AL288&lt;Criterios!$AA$5),"Bueno",IF(AND(AL288&gt;=Criterios!$AB$4,AL288&lt;=Criterios!$AA$4),"Excelente",MID(Criterios!$Y$3,1,1))))))</f>
        <v/>
      </c>
      <c r="AN288" s="278"/>
      <c r="AO288" s="280"/>
      <c r="AP288" s="282"/>
      <c r="AQ288" s="273"/>
      <c r="AR288" s="273"/>
      <c r="AS288" s="273"/>
      <c r="AT288" s="273"/>
      <c r="AU288" s="284"/>
      <c r="AV288" s="88" t="s">
        <v>125</v>
      </c>
      <c r="AW288" s="106" t="str">
        <f>IF(AND(T286=1,V286=3),IF(AND(AQ286=1,AS286=3),"RiRr","Ri"),IF(AND(AQ286=1,AS286=3),"Rr",""))</f>
        <v/>
      </c>
      <c r="AX288" s="101" t="str">
        <f>IF(AND(T286=2,V286=3),IF(AND(AQ286=2,AS286=3),"RiRr","Ri"),IF(AND(AQ286=2,AS286=3),"Rr",""))</f>
        <v/>
      </c>
      <c r="AY288" s="102" t="str">
        <f>IF(AND(T286=3,V286=3),IF(AND(AQ286=3,AS286=3),"RiRr","Ri"),IF(AND(AQ286=3,AS286=3),"Rr",""))</f>
        <v/>
      </c>
      <c r="AZ288" s="103" t="str">
        <f>IF(AND(T286=4,V286=3),IF(AND(AQ286=4,AS286=3),"RiRr","Ri"),IF(AND(AQ286=4,AS286=3),"Rr",""))</f>
        <v/>
      </c>
      <c r="BA288" s="103" t="str">
        <f>IF(AND(T286=5,V286=3),IF(AND(AQ286=5,AS286=3),"RiRr","Ri"),IF(AND(AQ286=5,AS286=3),"Rr",""))</f>
        <v/>
      </c>
      <c r="BB288" s="105"/>
    </row>
    <row r="289" spans="1:54" hidden="1" x14ac:dyDescent="0.2">
      <c r="A289" s="287"/>
      <c r="B289" s="290"/>
      <c r="C289" s="298"/>
      <c r="D289" s="301"/>
      <c r="E289" s="301"/>
      <c r="F289" s="301"/>
      <c r="G289" s="301"/>
      <c r="H289" s="350"/>
      <c r="I289" s="304"/>
      <c r="J289" s="307"/>
      <c r="K289" s="307"/>
      <c r="L289" s="353"/>
      <c r="M289" s="263"/>
      <c r="N289" s="263"/>
      <c r="O289" s="293"/>
      <c r="P289" s="310"/>
      <c r="Q289" s="266"/>
      <c r="R289" s="260"/>
      <c r="S289" s="257"/>
      <c r="T289" s="254"/>
      <c r="U289" s="248"/>
      <c r="V289" s="254"/>
      <c r="W289" s="254"/>
      <c r="X289" s="254"/>
      <c r="Y289" s="276"/>
      <c r="Z289" s="91"/>
      <c r="AA289" s="92"/>
      <c r="AB289" s="92"/>
      <c r="AC289" s="92"/>
      <c r="AD289" s="93"/>
      <c r="AE289" s="94">
        <f t="shared" si="43"/>
        <v>0</v>
      </c>
      <c r="AF289" s="93"/>
      <c r="AG289" s="93"/>
      <c r="AH289" s="93"/>
      <c r="AI289" s="93"/>
      <c r="AJ289" s="93"/>
      <c r="AK289" s="93"/>
      <c r="AL289" s="94">
        <f>IFERROR(VLOOKUP(AF289,Criterios!$M$3:$N$6,2,FALSE),0) + IFERROR(VLOOKUP(AG289,Criterios!$O$3:$P$6,2,FALSE),0) + IFERROR(VLOOKUP(AH289,Criterios!$Q$3:$R$7,2,FALSE),0) + IFERROR(VLOOKUP(AI289,Criterios!$S$3:$T$6,2,FALSE),0) + IFERROR(VLOOKUP(AJ289,Criterios!$U$3:$V$5,2,FALSE),0) + IFERROR(VLOOKUP(AK289,Criterios!$W$3:$X$8,2,FALSE),0)</f>
        <v>0</v>
      </c>
      <c r="AM289" s="96" t="str">
        <f>IF(AND(AL289&gt;=Criterios!$AB$8,AL289&lt;Criterios!$AA$8),"Pobre",IF(AND(AL289&gt;=Criterios!$AB$7,AL289&lt;Criterios!$AA$7),"Insatisfactorio",IF(AND(AL289&gt;=Criterios!$AB$6,AL289&lt;Criterios!$AA$6),"Regular",IF(AND(AL289&gt;=Criterios!$AB$5,AL289&lt;Criterios!$AA$5),"Bueno",IF(AND(AL289&gt;=Criterios!$AB$4,AL289&lt;=Criterios!$AA$4),"Excelente",MID(Criterios!$Y$3,1,1))))))</f>
        <v/>
      </c>
      <c r="AN289" s="278"/>
      <c r="AO289" s="280"/>
      <c r="AP289" s="282"/>
      <c r="AQ289" s="273"/>
      <c r="AR289" s="273"/>
      <c r="AS289" s="273"/>
      <c r="AT289" s="273"/>
      <c r="AU289" s="284"/>
      <c r="AV289" s="88" t="s">
        <v>170</v>
      </c>
      <c r="AW289" s="106" t="str">
        <f>IF(AND(T286=1,V286=2),IF(AND(AQ286=1,AS286=2),"RiRr","Ri"),IF(AND(AQ286=1,AS286=2),"Rr",""))</f>
        <v/>
      </c>
      <c r="AX289" s="106" t="str">
        <f>IF(AND(T286=2,V286=2),IF(AND(AQ286=2,AS286=2),"RiRr","Ri"),IF(AND(AQ286=2,AS286=2),"Rr",""))</f>
        <v/>
      </c>
      <c r="AY289" s="101" t="str">
        <f>IF(AND(T286=3,V286=2),IF(AND(AQ286=3,AS286=2),"RiRr","Ri"),IF(AND(AQ286=3,AS286=2),"Rr",""))</f>
        <v/>
      </c>
      <c r="AZ289" s="102" t="str">
        <f>IF(AND(T286=4,V286=2),IF(AND(AQ286=4,AS286=2),"RiRr","Ri"),IF(AND(AQ286=4,AS286=2),"Rr",""))</f>
        <v/>
      </c>
      <c r="BA289" s="103" t="str">
        <f>IF(AND(T286=5,V286=2),IF(AND(AQ286=5,AS286=2),"RiRr","Ri"),IF(AND(AQ286=5,AS286=2),"Rr",""))</f>
        <v/>
      </c>
      <c r="BB289" s="105"/>
    </row>
    <row r="290" spans="1:54" hidden="1" x14ac:dyDescent="0.2">
      <c r="A290" s="287"/>
      <c r="B290" s="290"/>
      <c r="C290" s="298"/>
      <c r="D290" s="301"/>
      <c r="E290" s="301"/>
      <c r="F290" s="301"/>
      <c r="G290" s="301"/>
      <c r="H290" s="350"/>
      <c r="I290" s="304"/>
      <c r="J290" s="307"/>
      <c r="K290" s="307"/>
      <c r="L290" s="353"/>
      <c r="M290" s="263"/>
      <c r="N290" s="263"/>
      <c r="O290" s="293"/>
      <c r="P290" s="310"/>
      <c r="Q290" s="266"/>
      <c r="R290" s="260"/>
      <c r="S290" s="257"/>
      <c r="T290" s="254"/>
      <c r="U290" s="248"/>
      <c r="V290" s="254"/>
      <c r="W290" s="254"/>
      <c r="X290" s="254"/>
      <c r="Y290" s="276"/>
      <c r="Z290" s="91"/>
      <c r="AA290" s="92"/>
      <c r="AB290" s="92"/>
      <c r="AC290" s="92"/>
      <c r="AD290" s="93"/>
      <c r="AE290" s="94">
        <f t="shared" si="43"/>
        <v>0</v>
      </c>
      <c r="AF290" s="93"/>
      <c r="AG290" s="93"/>
      <c r="AH290" s="93"/>
      <c r="AI290" s="93"/>
      <c r="AJ290" s="93"/>
      <c r="AK290" s="93"/>
      <c r="AL290" s="94">
        <f>IFERROR(VLOOKUP(AF290,Criterios!$M$3:$N$6,2,FALSE),0) + IFERROR(VLOOKUP(AG290,Criterios!$O$3:$P$6,2,FALSE),0) + IFERROR(VLOOKUP(AH290,Criterios!$Q$3:$R$7,2,FALSE),0) + IFERROR(VLOOKUP(AI290,Criterios!$S$3:$T$6,2,FALSE),0) + IFERROR(VLOOKUP(AJ290,Criterios!$U$3:$V$5,2,FALSE),0) + IFERROR(VLOOKUP(AK290,Criterios!$W$3:$X$8,2,FALSE),0)</f>
        <v>0</v>
      </c>
      <c r="AM290" s="96" t="str">
        <f>IF(AND(AL290&gt;=Criterios!$AB$8,AL290&lt;Criterios!$AA$8),"Pobre",IF(AND(AL290&gt;=Criterios!$AB$7,AL290&lt;Criterios!$AA$7),"Insatisfactorio",IF(AND(AL290&gt;=Criterios!$AB$6,AL290&lt;Criterios!$AA$6),"Regular",IF(AND(AL290&gt;=Criterios!$AB$5,AL290&lt;Criterios!$AA$5),"Bueno",IF(AND(AL290&gt;=Criterios!$AB$4,AL290&lt;=Criterios!$AA$4),"Excelente",MID(Criterios!$Y$3,1,1))))))</f>
        <v/>
      </c>
      <c r="AN290" s="278"/>
      <c r="AO290" s="280"/>
      <c r="AP290" s="282"/>
      <c r="AQ290" s="273"/>
      <c r="AR290" s="273"/>
      <c r="AS290" s="273"/>
      <c r="AT290" s="273"/>
      <c r="AU290" s="284"/>
      <c r="AV290" s="88" t="s">
        <v>752</v>
      </c>
      <c r="AW290" s="106" t="str">
        <f>IF(AND(T286=1,V286=1),IF(AND(AQ286=1,AS286=1),"RiRr","Ri"),IF(AND(AQ286=1,AS286=1),"Rr",""))</f>
        <v/>
      </c>
      <c r="AX290" s="106" t="str">
        <f>IF(AND(T286=2,V286=1),IF(AND(AQ286=2,AS286=1),"RiRr","Ri"),IF(AND(AQ286=2,AS286=1),"Rr",""))</f>
        <v/>
      </c>
      <c r="AY290" s="101" t="str">
        <f>IF(AND(T286=3,V286=1),IF(AND(AQ286=3,AS286=1),"RiRr","Ri"),IF(AND(AQ286=3,AS286=1),"Rr",""))</f>
        <v/>
      </c>
      <c r="AZ290" s="102" t="str">
        <f>IF(AND(T286=4,V286=1),IF(AND(AQ286=4,AS286=1),"RiRr","Ri"),IF(AND(AQ286=4,AS286=1),"Rr",""))</f>
        <v/>
      </c>
      <c r="BA290" s="102" t="str">
        <f>IF(AND(T286=5,V286=1),IF(AND(AQ286=5,AS286=1),"RiRr","Ri"),IF(AND(AQ286=5,AS286=1),"Rr",""))</f>
        <v/>
      </c>
      <c r="BB290" s="105"/>
    </row>
    <row r="291" spans="1:54" ht="15.75" hidden="1" customHeight="1" thickBot="1" x14ac:dyDescent="0.25">
      <c r="A291" s="288"/>
      <c r="B291" s="291"/>
      <c r="C291" s="299"/>
      <c r="D291" s="302"/>
      <c r="E291" s="302"/>
      <c r="F291" s="302"/>
      <c r="G291" s="302"/>
      <c r="H291" s="351"/>
      <c r="I291" s="305"/>
      <c r="J291" s="308"/>
      <c r="K291" s="308"/>
      <c r="L291" s="354"/>
      <c r="M291" s="264"/>
      <c r="N291" s="264"/>
      <c r="O291" s="294"/>
      <c r="P291" s="311"/>
      <c r="Q291" s="267"/>
      <c r="R291" s="261"/>
      <c r="S291" s="258"/>
      <c r="T291" s="255"/>
      <c r="U291" s="249"/>
      <c r="V291" s="255"/>
      <c r="W291" s="255"/>
      <c r="X291" s="255"/>
      <c r="Y291" s="277"/>
      <c r="Z291" s="108"/>
      <c r="AA291" s="109"/>
      <c r="AB291" s="109"/>
      <c r="AC291" s="109"/>
      <c r="AD291" s="110"/>
      <c r="AE291" s="111">
        <f t="shared" si="43"/>
        <v>0</v>
      </c>
      <c r="AF291" s="110"/>
      <c r="AG291" s="110"/>
      <c r="AH291" s="110"/>
      <c r="AI291" s="110"/>
      <c r="AJ291" s="110"/>
      <c r="AK291" s="110"/>
      <c r="AL291" s="111">
        <f>IFERROR(VLOOKUP(AF291,Criterios!$M$3:$N$6,2,FALSE),0) + IFERROR(VLOOKUP(AG291,Criterios!$O$3:$P$6,2,FALSE),0) + IFERROR(VLOOKUP(AH291,Criterios!$Q$3:$R$7,2,FALSE),0) + IFERROR(VLOOKUP(AI291,Criterios!$S$3:$T$6,2,FALSE),0) + IFERROR(VLOOKUP(AJ291,Criterios!$U$3:$V$5,2,FALSE),0) + IFERROR(VLOOKUP(AK291,Criterios!$W$3:$X$8,2,FALSE),0)</f>
        <v>0</v>
      </c>
      <c r="AM291" s="112" t="str">
        <f>IF(AND(AL291&gt;=Criterios!$AB$8,AL291&lt;Criterios!$AA$8),"Pobre",IF(AND(AL291&gt;=Criterios!$AB$7,AL291&lt;Criterios!$AA$7),"Insatisfactorio",IF(AND(AL291&gt;=Criterios!$AB$6,AL291&lt;Criterios!$AA$6),"Regular",IF(AND(AL291&gt;=Criterios!$AB$5,AL291&lt;Criterios!$AA$5),"Bueno",IF(AND(AL291&gt;=Criterios!$AB$4,AL291&lt;=Criterios!$AA$4),"Excelente",MID(Criterios!$Y$3,1,1))))))</f>
        <v/>
      </c>
      <c r="AN291" s="279"/>
      <c r="AO291" s="281"/>
      <c r="AP291" s="283"/>
      <c r="AQ291" s="274"/>
      <c r="AR291" s="274"/>
      <c r="AS291" s="274"/>
      <c r="AT291" s="274"/>
      <c r="AU291" s="285"/>
      <c r="AW291" s="88" t="s">
        <v>123</v>
      </c>
      <c r="AX291" s="88" t="s">
        <v>124</v>
      </c>
      <c r="AY291" s="88" t="s">
        <v>125</v>
      </c>
      <c r="AZ291" s="88" t="s">
        <v>126</v>
      </c>
      <c r="BA291" s="88" t="s">
        <v>127</v>
      </c>
      <c r="BB291" s="113"/>
    </row>
    <row r="292" spans="1:54" ht="16.5" hidden="1" customHeight="1" thickTop="1" x14ac:dyDescent="0.2">
      <c r="A292" s="286"/>
      <c r="B292" s="289"/>
      <c r="C292" s="297"/>
      <c r="D292" s="300"/>
      <c r="E292" s="300"/>
      <c r="F292" s="300"/>
      <c r="G292" s="300"/>
      <c r="H292" s="349"/>
      <c r="I292" s="303"/>
      <c r="J292" s="306"/>
      <c r="K292" s="306"/>
      <c r="L292" s="352"/>
      <c r="M292" s="262"/>
      <c r="N292" s="262"/>
      <c r="O292" s="292" t="s">
        <v>357</v>
      </c>
      <c r="P292" s="338"/>
      <c r="Q292" s="295"/>
      <c r="R292" s="259"/>
      <c r="S292" s="256"/>
      <c r="T292" s="253">
        <f>(IFERROR(VLOOKUP(S292,Criterios!$E$3:$F$8,2,FALSE),0))</f>
        <v>0</v>
      </c>
      <c r="U292" s="247"/>
      <c r="V292" s="253">
        <f>(IFERROR(VLOOKUP(U292,Criterios!$H$3:$I$8,2,FALSE),0))</f>
        <v>0</v>
      </c>
      <c r="W292" s="253">
        <f>(IFERROR(VLOOKUP(S292,Criterios!$E$3:$F$8,2,FALSE),0)) * (IFERROR(VLOOKUP(U292,Criterios!$H$3:$I$8,2,FALSE),0))</f>
        <v>0</v>
      </c>
      <c r="X292" s="253">
        <f>IFERROR(INDEX(Colorimetría!$D$4:$H$8,MATCH(V292,Colorimetría!$C$4:$C$8,0),MATCH(T292,Colorimetría!$D$3:$H$3,0)),0)</f>
        <v>0</v>
      </c>
      <c r="Y292" s="296"/>
      <c r="Z292" s="91"/>
      <c r="AA292" s="92"/>
      <c r="AB292" s="92"/>
      <c r="AC292" s="92"/>
      <c r="AD292" s="93"/>
      <c r="AE292" s="94">
        <f>IF(OR(AD292="Preventivo",AD292="Preventivo - Detectivo"),"Probabilidad",IF(OR(AD292="Detectivo - Correctivo",AD292="Correctivo"),"Impacto",0))</f>
        <v>0</v>
      </c>
      <c r="AF292" s="93"/>
      <c r="AG292" s="93"/>
      <c r="AH292" s="93"/>
      <c r="AI292" s="93"/>
      <c r="AJ292" s="93"/>
      <c r="AK292" s="93"/>
      <c r="AL292" s="95">
        <f>IFERROR(VLOOKUP(AF292,Criterios!$M$3:$N$6,2,FALSE),0) + IFERROR(VLOOKUP(AG292,Criterios!$O$3:$P$6,2,FALSE),0) + IFERROR(VLOOKUP(AH292,Criterios!$Q$3:$R$7,2,FALSE),0) + IFERROR(VLOOKUP(AI292,Criterios!$S$3:$T$6,2,FALSE),0) + IFERROR(VLOOKUP(AJ292,Criterios!$U$3:$V$5,2,FALSE),0) + IFERROR(VLOOKUP(AK292,Criterios!$W$3:$X$8,2,FALSE),0)</f>
        <v>0</v>
      </c>
      <c r="AM292" s="96" t="str">
        <f>IF(AND(AL292&gt;=Criterios!$AB$8,AL292&lt;Criterios!$AA$8),"Pobre",IF(AND(AL292&gt;=Criterios!$AB$7,AL292&lt;Criterios!$AA$7),"Insatisfactorio",IF(AND(AL292&gt;=Criterios!$AB$6,AL292&lt;Criterios!$AA$6),"Regular",IF(AND(AL292&gt;=Criterios!$AB$5,AL292&lt;Criterios!$AA$5),"Bueno",IF(AND(AL292&gt;=Criterios!$AB$4,AL292&lt;=Criterios!$AA$4),"Excelente",MID(Criterios!$Y$3,1,1))))))</f>
        <v/>
      </c>
      <c r="AN292" s="278">
        <f>(IFERROR(AVERAGEIFS(AL292:AL297,AE292:AE297,"Impacto"),0))/100</f>
        <v>0</v>
      </c>
      <c r="AO292" s="280">
        <f>(IFERROR(AVERAGEIFS(AL292:AL297,AE292:AE297,"Probabilidad"),0))/100</f>
        <v>0</v>
      </c>
      <c r="AP292" s="282" t="str">
        <f>IF(AN292=0,MID(S292,1,15),IF(T292 - AN292*T292&lt;1,VLOOKUP(1,Criterios!$D$4:$E$8,2,FALSE),IF(ROUND(T292 -( T292*AN292),0)=0,VLOOKUP(1,Criterios!$D$4:$E$8,2,FALSE),VLOOKUP(ROUND(T292 -( T292*AN292),0),Criterios!$D$4:$E$8,2,FALSE))))</f>
        <v/>
      </c>
      <c r="AQ292" s="273">
        <f>(IFERROR(VLOOKUP(AP292,Criterios!$E$3:$F$8,2,FALSE),0))</f>
        <v>0</v>
      </c>
      <c r="AR292" s="273" t="str">
        <f>IF(AO292=0,MID(U292,1,15),IF(V292 - AO292*V292&lt;1,VLOOKUP(1,Criterios!$G$4:$H$8,2,FALSE),IF(ROUND(V292 -(V292*AO292),0)=0,VLOOKUP(1,Criterios!$G$4:$H$8,2,FALSE),VLOOKUP(ROUND(V292 -( V292*AO292),0),Criterios!$G$4:$H$8,2,FALSE))))</f>
        <v/>
      </c>
      <c r="AS292" s="273">
        <f>(IFERROR(VLOOKUP(AR292,Criterios!$H$3:$I$8,2,FALSE),0))</f>
        <v>0</v>
      </c>
      <c r="AT292" s="273">
        <f>(IFERROR(VLOOKUP(AP292,Criterios!$E$3:$F$8,2,FALSE),0)) * (IFERROR(VLOOKUP(AR292,Criterios!$H$3:$I$8,2,FALSE),0))</f>
        <v>0</v>
      </c>
      <c r="AU292" s="284">
        <f>IFERROR(INDEX(Colorimetría!$D$4:$H$8,MATCH(AS292,Colorimetría!$C$4:$C$8,0),MATCH(AQ292,Colorimetría!$D$3:$H$3,0)),0)</f>
        <v>0</v>
      </c>
      <c r="AV292" s="88" t="s">
        <v>169</v>
      </c>
      <c r="AW292" s="97" t="str">
        <f>IF(AND(T292=1,V292=5),IF(AND(AQ292=1,AS292=5),"RiRr","Ri"),IF(AND(AQ292=1,AS292=5),"Rr",""))</f>
        <v/>
      </c>
      <c r="AX292" s="97" t="str">
        <f>IF(AND(T292=2,V292=5),IF(AND(AQ292=2,AS292=5),"RiRr","Ri"),IF(AND(AQ292=2,AS292=5),"Rr",""))</f>
        <v/>
      </c>
      <c r="AY292" s="98" t="str">
        <f>IF(AND(T292=3,V292=5),IF(AND(AQ292=3,AS292=5),"RiRr","Ri"),IF(AND(AQ292=3,AS292=5),"Rr",""))</f>
        <v/>
      </c>
      <c r="AZ292" s="98" t="str">
        <f>IF(AND(T292=4,V292=5),IF(AND(AQ292=4,AS292=5),"RiRr","Ri"),IF(AND(AQ292=4,AS292=5),"Rr",""))</f>
        <v/>
      </c>
      <c r="BA292" s="98" t="str">
        <f>IF(AND(T292=5,V292=5),IF(AND(AQ292=5,AS292=5),"RiRr","Ri"),IF(AND(AQ292=5,AS292=5),"Rr",""))</f>
        <v/>
      </c>
      <c r="BB292" s="100"/>
    </row>
    <row r="293" spans="1:54" hidden="1" x14ac:dyDescent="0.2">
      <c r="A293" s="287"/>
      <c r="B293" s="290"/>
      <c r="C293" s="298"/>
      <c r="D293" s="301"/>
      <c r="E293" s="301"/>
      <c r="F293" s="301"/>
      <c r="G293" s="301"/>
      <c r="H293" s="350"/>
      <c r="I293" s="304"/>
      <c r="J293" s="307"/>
      <c r="K293" s="307"/>
      <c r="L293" s="353"/>
      <c r="M293" s="263"/>
      <c r="N293" s="263"/>
      <c r="O293" s="293"/>
      <c r="P293" s="310"/>
      <c r="Q293" s="266"/>
      <c r="R293" s="260"/>
      <c r="S293" s="257"/>
      <c r="T293" s="254"/>
      <c r="U293" s="248"/>
      <c r="V293" s="254"/>
      <c r="W293" s="254"/>
      <c r="X293" s="254"/>
      <c r="Y293" s="276"/>
      <c r="Z293" s="91"/>
      <c r="AA293" s="92"/>
      <c r="AB293" s="92"/>
      <c r="AC293" s="92"/>
      <c r="AD293" s="93"/>
      <c r="AE293" s="94">
        <f t="shared" ref="AE293:AE297" si="44">IF(OR(AD293="Preventivo",AD293="Preventivo - Detectivo"),"Probabilidad",IF(OR(AD293="Detectivo - Correctivo",AD293="Correctivo"),"Impacto",0))</f>
        <v>0</v>
      </c>
      <c r="AF293" s="93"/>
      <c r="AG293" s="93"/>
      <c r="AH293" s="93"/>
      <c r="AI293" s="93"/>
      <c r="AJ293" s="93"/>
      <c r="AK293" s="93"/>
      <c r="AL293" s="95">
        <f>IFERROR(VLOOKUP(AF293,Criterios!$M$3:$N$6,2,FALSE),0) + IFERROR(VLOOKUP(AG293,Criterios!$O$3:$P$6,2,FALSE),0) + IFERROR(VLOOKUP(AH293,Criterios!$Q$3:$R$7,2,FALSE),0) + IFERROR(VLOOKUP(AI293,Criterios!$S$3:$T$6,2,FALSE),0) + IFERROR(VLOOKUP(AJ293,Criterios!$U$3:$V$5,2,FALSE),0) + IFERROR(VLOOKUP(AK293,Criterios!$W$3:$X$8,2,FALSE),0)</f>
        <v>0</v>
      </c>
      <c r="AM293" s="96" t="str">
        <f>IF(AND(AL293&gt;=Criterios!$AB$8,AL293&lt;Criterios!$AA$8),"Pobre",IF(AND(AL293&gt;=Criterios!$AB$7,AL293&lt;Criterios!$AA$7),"Insatisfactorio",IF(AND(AL293&gt;=Criterios!$AB$6,AL293&lt;Criterios!$AA$6),"Regular",IF(AND(AL293&gt;=Criterios!$AB$5,AL293&lt;Criterios!$AA$5),"Bueno",IF(AND(AL293&gt;=Criterios!$AB$4,AL293&lt;=Criterios!$AA$4),"Excelente",MID(Criterios!$Y$3,1,1))))))</f>
        <v/>
      </c>
      <c r="AN293" s="278"/>
      <c r="AO293" s="280"/>
      <c r="AP293" s="282"/>
      <c r="AQ293" s="273"/>
      <c r="AR293" s="273"/>
      <c r="AS293" s="273"/>
      <c r="AT293" s="273"/>
      <c r="AU293" s="284"/>
      <c r="AV293" s="88" t="s">
        <v>122</v>
      </c>
      <c r="AW293" s="101" t="str">
        <f>IF(AND(T292=1,V292=4),IF(AND(AQ292=1,AS292=4),"RiRr","Ri"),IF(AND(AQ292=1,AS292=4),"Rr",""))</f>
        <v/>
      </c>
      <c r="AX293" s="102" t="str">
        <f>IF(AND(T292=2,V292=4),IF(AND(AQ292=2,AS292=4),"RiRr","Ri"),IF(AND(AQ292=2,AS292=4),"Rr",""))</f>
        <v/>
      </c>
      <c r="AY293" s="102" t="str">
        <f>IF(AND(T292=3,V292=4),IF(AND(AQ292=3,AS292=4),"RiRr","Ri"),IF(AND(AQ292=3,AS292=4),"Rr",""))</f>
        <v/>
      </c>
      <c r="AZ293" s="103" t="str">
        <f>IF(AND(T292=4,V292=4),IF(AND(AQ292=4,AS292=4),"RiRr","Ri"),IF(AND(AQ292=4,AS292=4),"Rr",""))</f>
        <v/>
      </c>
      <c r="BA293" s="103" t="str">
        <f>IF(AND(T292=5,V292=4),IF(AND(AQ292=5,AS292=4),"RiRr","Ri"),IF(AND(AQ292=5,AS292=4),"Rr",""))</f>
        <v/>
      </c>
      <c r="BB293" s="105"/>
    </row>
    <row r="294" spans="1:54" hidden="1" x14ac:dyDescent="0.2">
      <c r="A294" s="287"/>
      <c r="B294" s="290"/>
      <c r="C294" s="298"/>
      <c r="D294" s="301"/>
      <c r="E294" s="301"/>
      <c r="F294" s="301"/>
      <c r="G294" s="301"/>
      <c r="H294" s="350"/>
      <c r="I294" s="304"/>
      <c r="J294" s="307"/>
      <c r="K294" s="307"/>
      <c r="L294" s="353"/>
      <c r="M294" s="263"/>
      <c r="N294" s="263"/>
      <c r="O294" s="293"/>
      <c r="P294" s="310"/>
      <c r="Q294" s="266"/>
      <c r="R294" s="260"/>
      <c r="S294" s="257"/>
      <c r="T294" s="254"/>
      <c r="U294" s="248"/>
      <c r="V294" s="254"/>
      <c r="W294" s="254"/>
      <c r="X294" s="254"/>
      <c r="Y294" s="276"/>
      <c r="Z294" s="91"/>
      <c r="AA294" s="92"/>
      <c r="AB294" s="92"/>
      <c r="AC294" s="92"/>
      <c r="AD294" s="93"/>
      <c r="AE294" s="94">
        <f t="shared" si="44"/>
        <v>0</v>
      </c>
      <c r="AF294" s="93"/>
      <c r="AG294" s="93"/>
      <c r="AH294" s="93"/>
      <c r="AI294" s="93"/>
      <c r="AJ294" s="93"/>
      <c r="AK294" s="93"/>
      <c r="AL294" s="95">
        <f>IFERROR(VLOOKUP(AF294,Criterios!$M$3:$N$6,2,FALSE),0) + IFERROR(VLOOKUP(AG294,Criterios!$O$3:$P$6,2,FALSE),0) + IFERROR(VLOOKUP(AH294,Criterios!$Q$3:$R$7,2,FALSE),0) + IFERROR(VLOOKUP(AI294,Criterios!$S$3:$T$6,2,FALSE),0) + IFERROR(VLOOKUP(AJ294,Criterios!$U$3:$V$5,2,FALSE),0) + IFERROR(VLOOKUP(AK294,Criterios!$W$3:$X$8,2,FALSE),0)</f>
        <v>0</v>
      </c>
      <c r="AM294" s="96" t="str">
        <f>IF(AND(AL294&gt;=Criterios!$AB$8,AL294&lt;Criterios!$AA$8),"Pobre",IF(AND(AL294&gt;=Criterios!$AB$7,AL294&lt;Criterios!$AA$7),"Insatisfactorio",IF(AND(AL294&gt;=Criterios!$AB$6,AL294&lt;Criterios!$AA$6),"Regular",IF(AND(AL294&gt;=Criterios!$AB$5,AL294&lt;Criterios!$AA$5),"Bueno",IF(AND(AL294&gt;=Criterios!$AB$4,AL294&lt;=Criterios!$AA$4),"Excelente",MID(Criterios!$Y$3,1,1))))))</f>
        <v/>
      </c>
      <c r="AN294" s="278"/>
      <c r="AO294" s="280"/>
      <c r="AP294" s="282"/>
      <c r="AQ294" s="273"/>
      <c r="AR294" s="273"/>
      <c r="AS294" s="273"/>
      <c r="AT294" s="273"/>
      <c r="AU294" s="284"/>
      <c r="AV294" s="88" t="s">
        <v>125</v>
      </c>
      <c r="AW294" s="106" t="str">
        <f>IF(AND(T292=1,V292=3),IF(AND(AQ292=1,AS292=3),"RiRr","Ri"),IF(AND(AQ292=1,AS292=3),"Rr",""))</f>
        <v/>
      </c>
      <c r="AX294" s="101" t="str">
        <f>IF(AND(T292=2,V292=3),IF(AND(AQ292=2,AS292=3),"RiRr","Ri"),IF(AND(AQ292=2,AS292=3),"Rr",""))</f>
        <v/>
      </c>
      <c r="AY294" s="102" t="str">
        <f>IF(AND(T292=3,V292=3),IF(AND(AQ292=3,AS292=3),"RiRr","Ri"),IF(AND(AQ292=3,AS292=3),"Rr",""))</f>
        <v/>
      </c>
      <c r="AZ294" s="103" t="str">
        <f>IF(AND(T292=4,V292=3),IF(AND(AQ292=4,AS292=3),"RiRr","Ri"),IF(AND(AQ292=4,AS292=3),"Rr",""))</f>
        <v/>
      </c>
      <c r="BA294" s="103" t="str">
        <f>IF(AND(T292=5,V292=3),IF(AND(AQ292=5,AS292=3),"RiRr","Ri"),IF(AND(AQ292=5,AS292=3),"Rr",""))</f>
        <v/>
      </c>
      <c r="BB294" s="105"/>
    </row>
    <row r="295" spans="1:54" hidden="1" x14ac:dyDescent="0.2">
      <c r="A295" s="287"/>
      <c r="B295" s="290"/>
      <c r="C295" s="298"/>
      <c r="D295" s="301"/>
      <c r="E295" s="301"/>
      <c r="F295" s="301"/>
      <c r="G295" s="301"/>
      <c r="H295" s="350"/>
      <c r="I295" s="304"/>
      <c r="J295" s="307"/>
      <c r="K295" s="307"/>
      <c r="L295" s="353"/>
      <c r="M295" s="263"/>
      <c r="N295" s="263"/>
      <c r="O295" s="293"/>
      <c r="P295" s="310"/>
      <c r="Q295" s="266"/>
      <c r="R295" s="260"/>
      <c r="S295" s="257"/>
      <c r="T295" s="254"/>
      <c r="U295" s="248"/>
      <c r="V295" s="254"/>
      <c r="W295" s="254"/>
      <c r="X295" s="254"/>
      <c r="Y295" s="276"/>
      <c r="Z295" s="91"/>
      <c r="AA295" s="92"/>
      <c r="AB295" s="92"/>
      <c r="AC295" s="92"/>
      <c r="AD295" s="93"/>
      <c r="AE295" s="94">
        <f t="shared" si="44"/>
        <v>0</v>
      </c>
      <c r="AF295" s="93"/>
      <c r="AG295" s="93"/>
      <c r="AH295" s="93"/>
      <c r="AI295" s="93"/>
      <c r="AJ295" s="93"/>
      <c r="AK295" s="93"/>
      <c r="AL295" s="94">
        <f>IFERROR(VLOOKUP(AF295,Criterios!$M$3:$N$6,2,FALSE),0) + IFERROR(VLOOKUP(AG295,Criterios!$O$3:$P$6,2,FALSE),0) + IFERROR(VLOOKUP(AH295,Criterios!$Q$3:$R$7,2,FALSE),0) + IFERROR(VLOOKUP(AI295,Criterios!$S$3:$T$6,2,FALSE),0) + IFERROR(VLOOKUP(AJ295,Criterios!$U$3:$V$5,2,FALSE),0) + IFERROR(VLOOKUP(AK295,Criterios!$W$3:$X$8,2,FALSE),0)</f>
        <v>0</v>
      </c>
      <c r="AM295" s="96" t="str">
        <f>IF(AND(AL295&gt;=Criterios!$AB$8,AL295&lt;Criterios!$AA$8),"Pobre",IF(AND(AL295&gt;=Criterios!$AB$7,AL295&lt;Criterios!$AA$7),"Insatisfactorio",IF(AND(AL295&gt;=Criterios!$AB$6,AL295&lt;Criterios!$AA$6),"Regular",IF(AND(AL295&gt;=Criterios!$AB$5,AL295&lt;Criterios!$AA$5),"Bueno",IF(AND(AL295&gt;=Criterios!$AB$4,AL295&lt;=Criterios!$AA$4),"Excelente",MID(Criterios!$Y$3,1,1))))))</f>
        <v/>
      </c>
      <c r="AN295" s="278"/>
      <c r="AO295" s="280"/>
      <c r="AP295" s="282"/>
      <c r="AQ295" s="273"/>
      <c r="AR295" s="273"/>
      <c r="AS295" s="273"/>
      <c r="AT295" s="273"/>
      <c r="AU295" s="284"/>
      <c r="AV295" s="88" t="s">
        <v>170</v>
      </c>
      <c r="AW295" s="106" t="str">
        <f>IF(AND(T292=1,V292=2),IF(AND(AQ292=1,AS292=2),"RiRr","Ri"),IF(AND(AQ292=1,AS292=2),"Rr",""))</f>
        <v/>
      </c>
      <c r="AX295" s="106" t="str">
        <f>IF(AND(T292=2,V292=2),IF(AND(AQ292=2,AS292=2),"RiRr","Ri"),IF(AND(AQ292=2,AS292=2),"Rr",""))</f>
        <v/>
      </c>
      <c r="AY295" s="101" t="str">
        <f>IF(AND(T292=3,V292=2),IF(AND(AQ292=3,AS292=2),"RiRr","Ri"),IF(AND(AQ292=3,AS292=2),"Rr",""))</f>
        <v/>
      </c>
      <c r="AZ295" s="102" t="str">
        <f>IF(AND(T292=4,V292=2),IF(AND(AQ292=4,AS292=2),"RiRr","Ri"),IF(AND(AQ292=4,AS292=2),"Rr",""))</f>
        <v/>
      </c>
      <c r="BA295" s="103" t="str">
        <f>IF(AND(T292=5,V292=2),IF(AND(AQ292=5,AS292=2),"RiRr","Ri"),IF(AND(AQ292=5,AS292=2),"Rr",""))</f>
        <v/>
      </c>
      <c r="BB295" s="105"/>
    </row>
    <row r="296" spans="1:54" hidden="1" x14ac:dyDescent="0.2">
      <c r="A296" s="287"/>
      <c r="B296" s="290"/>
      <c r="C296" s="298"/>
      <c r="D296" s="301"/>
      <c r="E296" s="301"/>
      <c r="F296" s="301"/>
      <c r="G296" s="301"/>
      <c r="H296" s="350"/>
      <c r="I296" s="304"/>
      <c r="J296" s="307"/>
      <c r="K296" s="307"/>
      <c r="L296" s="353"/>
      <c r="M296" s="263"/>
      <c r="N296" s="263"/>
      <c r="O296" s="293"/>
      <c r="P296" s="310"/>
      <c r="Q296" s="266"/>
      <c r="R296" s="260"/>
      <c r="S296" s="257"/>
      <c r="T296" s="254"/>
      <c r="U296" s="248"/>
      <c r="V296" s="254"/>
      <c r="W296" s="254"/>
      <c r="X296" s="254"/>
      <c r="Y296" s="276"/>
      <c r="Z296" s="91"/>
      <c r="AA296" s="92"/>
      <c r="AB296" s="92"/>
      <c r="AC296" s="92"/>
      <c r="AD296" s="93"/>
      <c r="AE296" s="94">
        <f t="shared" si="44"/>
        <v>0</v>
      </c>
      <c r="AF296" s="93"/>
      <c r="AG296" s="93"/>
      <c r="AH296" s="93"/>
      <c r="AI296" s="93"/>
      <c r="AJ296" s="93"/>
      <c r="AK296" s="93"/>
      <c r="AL296" s="94">
        <f>IFERROR(VLOOKUP(AF296,Criterios!$M$3:$N$6,2,FALSE),0) + IFERROR(VLOOKUP(AG296,Criterios!$O$3:$P$6,2,FALSE),0) + IFERROR(VLOOKUP(AH296,Criterios!$Q$3:$R$7,2,FALSE),0) + IFERROR(VLOOKUP(AI296,Criterios!$S$3:$T$6,2,FALSE),0) + IFERROR(VLOOKUP(AJ296,Criterios!$U$3:$V$5,2,FALSE),0) + IFERROR(VLOOKUP(AK296,Criterios!$W$3:$X$8,2,FALSE),0)</f>
        <v>0</v>
      </c>
      <c r="AM296" s="96" t="str">
        <f>IF(AND(AL296&gt;=Criterios!$AB$8,AL296&lt;Criterios!$AA$8),"Pobre",IF(AND(AL296&gt;=Criterios!$AB$7,AL296&lt;Criterios!$AA$7),"Insatisfactorio",IF(AND(AL296&gt;=Criterios!$AB$6,AL296&lt;Criterios!$AA$6),"Regular",IF(AND(AL296&gt;=Criterios!$AB$5,AL296&lt;Criterios!$AA$5),"Bueno",IF(AND(AL296&gt;=Criterios!$AB$4,AL296&lt;=Criterios!$AA$4),"Excelente",MID(Criterios!$Y$3,1,1))))))</f>
        <v/>
      </c>
      <c r="AN296" s="278"/>
      <c r="AO296" s="280"/>
      <c r="AP296" s="282"/>
      <c r="AQ296" s="273"/>
      <c r="AR296" s="273"/>
      <c r="AS296" s="273"/>
      <c r="AT296" s="273"/>
      <c r="AU296" s="284"/>
      <c r="AV296" s="88" t="s">
        <v>752</v>
      </c>
      <c r="AW296" s="106" t="str">
        <f>IF(AND(T292=1,V292=1),IF(AND(AQ292=1,AS292=1),"RiRr","Ri"),IF(AND(AQ292=1,AS292=1),"Rr",""))</f>
        <v/>
      </c>
      <c r="AX296" s="106" t="str">
        <f>IF(AND(T292=2,V292=1),IF(AND(AQ292=2,AS292=1),"RiRr","Ri"),IF(AND(AQ292=2,AS292=1),"Rr",""))</f>
        <v/>
      </c>
      <c r="AY296" s="101" t="str">
        <f>IF(AND(T292=3,V292=1),IF(AND(AQ292=3,AS292=1),"RiRr","Ri"),IF(AND(AQ292=3,AS292=1),"Rr",""))</f>
        <v/>
      </c>
      <c r="AZ296" s="102" t="str">
        <f>IF(AND(T292=4,V292=1),IF(AND(AQ292=4,AS292=1),"RiRr","Ri"),IF(AND(AQ292=4,AS292=1),"Rr",""))</f>
        <v/>
      </c>
      <c r="BA296" s="102" t="str">
        <f>IF(AND(T292=5,V292=1),IF(AND(AQ292=5,AS292=1),"RiRr","Ri"),IF(AND(AQ292=5,AS292=1),"Rr",""))</f>
        <v/>
      </c>
      <c r="BB296" s="105"/>
    </row>
    <row r="297" spans="1:54" ht="15.75" hidden="1" customHeight="1" thickBot="1" x14ac:dyDescent="0.25">
      <c r="A297" s="288"/>
      <c r="B297" s="291"/>
      <c r="C297" s="299"/>
      <c r="D297" s="302"/>
      <c r="E297" s="302"/>
      <c r="F297" s="302"/>
      <c r="G297" s="302"/>
      <c r="H297" s="351"/>
      <c r="I297" s="305"/>
      <c r="J297" s="308"/>
      <c r="K297" s="308"/>
      <c r="L297" s="354"/>
      <c r="M297" s="264"/>
      <c r="N297" s="264"/>
      <c r="O297" s="294"/>
      <c r="P297" s="311"/>
      <c r="Q297" s="267"/>
      <c r="R297" s="261"/>
      <c r="S297" s="258"/>
      <c r="T297" s="255"/>
      <c r="U297" s="249"/>
      <c r="V297" s="255"/>
      <c r="W297" s="255"/>
      <c r="X297" s="255"/>
      <c r="Y297" s="277"/>
      <c r="Z297" s="108"/>
      <c r="AA297" s="109"/>
      <c r="AB297" s="109"/>
      <c r="AC297" s="109"/>
      <c r="AD297" s="110"/>
      <c r="AE297" s="111">
        <f t="shared" si="44"/>
        <v>0</v>
      </c>
      <c r="AF297" s="110"/>
      <c r="AG297" s="110"/>
      <c r="AH297" s="110"/>
      <c r="AI297" s="110"/>
      <c r="AJ297" s="110"/>
      <c r="AK297" s="110"/>
      <c r="AL297" s="111">
        <f>IFERROR(VLOOKUP(AF297,Criterios!$M$3:$N$6,2,FALSE),0) + IFERROR(VLOOKUP(AG297,Criterios!$O$3:$P$6,2,FALSE),0) + IFERROR(VLOOKUP(AH297,Criterios!$Q$3:$R$7,2,FALSE),0) + IFERROR(VLOOKUP(AI297,Criterios!$S$3:$T$6,2,FALSE),0) + IFERROR(VLOOKUP(AJ297,Criterios!$U$3:$V$5,2,FALSE),0) + IFERROR(VLOOKUP(AK297,Criterios!$W$3:$X$8,2,FALSE),0)</f>
        <v>0</v>
      </c>
      <c r="AM297" s="112" t="str">
        <f>IF(AND(AL297&gt;=Criterios!$AB$8,AL297&lt;Criterios!$AA$8),"Pobre",IF(AND(AL297&gt;=Criterios!$AB$7,AL297&lt;Criterios!$AA$7),"Insatisfactorio",IF(AND(AL297&gt;=Criterios!$AB$6,AL297&lt;Criterios!$AA$6),"Regular",IF(AND(AL297&gt;=Criterios!$AB$5,AL297&lt;Criterios!$AA$5),"Bueno",IF(AND(AL297&gt;=Criterios!$AB$4,AL297&lt;=Criterios!$AA$4),"Excelente",MID(Criterios!$Y$3,1,1))))))</f>
        <v/>
      </c>
      <c r="AN297" s="279"/>
      <c r="AO297" s="281"/>
      <c r="AP297" s="283"/>
      <c r="AQ297" s="274"/>
      <c r="AR297" s="274"/>
      <c r="AS297" s="274"/>
      <c r="AT297" s="274"/>
      <c r="AU297" s="285"/>
      <c r="AW297" s="88" t="s">
        <v>123</v>
      </c>
      <c r="AX297" s="88" t="s">
        <v>124</v>
      </c>
      <c r="AY297" s="88" t="s">
        <v>125</v>
      </c>
      <c r="AZ297" s="88" t="s">
        <v>126</v>
      </c>
      <c r="BA297" s="88" t="s">
        <v>127</v>
      </c>
      <c r="BB297" s="113"/>
    </row>
    <row r="298" spans="1:54" ht="16.5" hidden="1" customHeight="1" thickTop="1" x14ac:dyDescent="0.2">
      <c r="A298" s="286"/>
      <c r="B298" s="289"/>
      <c r="C298" s="297"/>
      <c r="D298" s="300"/>
      <c r="E298" s="300"/>
      <c r="F298" s="300"/>
      <c r="G298" s="300"/>
      <c r="H298" s="349"/>
      <c r="I298" s="303"/>
      <c r="J298" s="306"/>
      <c r="K298" s="306"/>
      <c r="L298" s="352"/>
      <c r="M298" s="262"/>
      <c r="N298" s="262"/>
      <c r="O298" s="292" t="s">
        <v>358</v>
      </c>
      <c r="P298" s="338"/>
      <c r="Q298" s="295"/>
      <c r="R298" s="259"/>
      <c r="S298" s="256"/>
      <c r="T298" s="253">
        <f>(IFERROR(VLOOKUP(S298,Criterios!$E$3:$F$8,2,FALSE),0))</f>
        <v>0</v>
      </c>
      <c r="U298" s="247"/>
      <c r="V298" s="253">
        <f>(IFERROR(VLOOKUP(U298,Criterios!$H$3:$I$8,2,FALSE),0))</f>
        <v>0</v>
      </c>
      <c r="W298" s="253">
        <f>(IFERROR(VLOOKUP(S298,Criterios!$E$3:$F$8,2,FALSE),0)) * (IFERROR(VLOOKUP(U298,Criterios!$H$3:$I$8,2,FALSE),0))</f>
        <v>0</v>
      </c>
      <c r="X298" s="253">
        <f>IFERROR(INDEX(Colorimetría!$D$4:$H$8,MATCH(V298,Colorimetría!$C$4:$C$8,0),MATCH(T298,Colorimetría!$D$3:$H$3,0)),0)</f>
        <v>0</v>
      </c>
      <c r="Y298" s="296"/>
      <c r="Z298" s="91"/>
      <c r="AA298" s="92"/>
      <c r="AB298" s="92"/>
      <c r="AC298" s="92"/>
      <c r="AD298" s="93"/>
      <c r="AE298" s="94">
        <f>IF(OR(AD298="Preventivo",AD298="Preventivo - Detectivo"),"Probabilidad",IF(OR(AD298="Detectivo - Correctivo",AD298="Correctivo"),"Impacto",0))</f>
        <v>0</v>
      </c>
      <c r="AF298" s="93"/>
      <c r="AG298" s="93"/>
      <c r="AH298" s="93"/>
      <c r="AI298" s="93"/>
      <c r="AJ298" s="93"/>
      <c r="AK298" s="93"/>
      <c r="AL298" s="95">
        <f>IFERROR(VLOOKUP(AF298,Criterios!$M$3:$N$6,2,FALSE),0) + IFERROR(VLOOKUP(AG298,Criterios!$O$3:$P$6,2,FALSE),0) + IFERROR(VLOOKUP(AH298,Criterios!$Q$3:$R$7,2,FALSE),0) + IFERROR(VLOOKUP(AI298,Criterios!$S$3:$T$6,2,FALSE),0) + IFERROR(VLOOKUP(AJ298,Criterios!$U$3:$V$5,2,FALSE),0) + IFERROR(VLOOKUP(AK298,Criterios!$W$3:$X$8,2,FALSE),0)</f>
        <v>0</v>
      </c>
      <c r="AM298" s="96" t="str">
        <f>IF(AND(AL298&gt;=Criterios!$AB$8,AL298&lt;Criterios!$AA$8),"Pobre",IF(AND(AL298&gt;=Criterios!$AB$7,AL298&lt;Criterios!$AA$7),"Insatisfactorio",IF(AND(AL298&gt;=Criterios!$AB$6,AL298&lt;Criterios!$AA$6),"Regular",IF(AND(AL298&gt;=Criterios!$AB$5,AL298&lt;Criterios!$AA$5),"Bueno",IF(AND(AL298&gt;=Criterios!$AB$4,AL298&lt;=Criterios!$AA$4),"Excelente",MID(Criterios!$Y$3,1,1))))))</f>
        <v/>
      </c>
      <c r="AN298" s="278">
        <f>(IFERROR(AVERAGEIFS(AL298:AL303,AE298:AE303,"Impacto"),0))/100</f>
        <v>0</v>
      </c>
      <c r="AO298" s="280">
        <f>(IFERROR(AVERAGEIFS(AL298:AL303,AE298:AE303,"Probabilidad"),0))/100</f>
        <v>0</v>
      </c>
      <c r="AP298" s="282" t="str">
        <f>IF(AN298=0,MID(S298,1,15),IF(T298 - AN298*T298&lt;1,VLOOKUP(1,Criterios!$D$4:$E$8,2,FALSE),IF(ROUND(T298 -( T298*AN298),0)=0,VLOOKUP(1,Criterios!$D$4:$E$8,2,FALSE),VLOOKUP(ROUND(T298 -( T298*AN298),0),Criterios!$D$4:$E$8,2,FALSE))))</f>
        <v/>
      </c>
      <c r="AQ298" s="273">
        <f>(IFERROR(VLOOKUP(AP298,Criterios!$E$3:$F$8,2,FALSE),0))</f>
        <v>0</v>
      </c>
      <c r="AR298" s="273" t="str">
        <f>IF(AO298=0,MID(U298,1,15),IF(V298 - AO298*V298&lt;1,VLOOKUP(1,Criterios!$G$4:$H$8,2,FALSE),IF(ROUND(V298 -(V298*AO298),0)=0,VLOOKUP(1,Criterios!$G$4:$H$8,2,FALSE),VLOOKUP(ROUND(V298 -( V298*AO298),0),Criterios!$G$4:$H$8,2,FALSE))))</f>
        <v/>
      </c>
      <c r="AS298" s="273">
        <f>(IFERROR(VLOOKUP(AR298,Criterios!$H$3:$I$8,2,FALSE),0))</f>
        <v>0</v>
      </c>
      <c r="AT298" s="273">
        <f>(IFERROR(VLOOKUP(AP298,Criterios!$E$3:$F$8,2,FALSE),0)) * (IFERROR(VLOOKUP(AR298,Criterios!$H$3:$I$8,2,FALSE),0))</f>
        <v>0</v>
      </c>
      <c r="AU298" s="284">
        <f>IFERROR(INDEX(Colorimetría!$D$4:$H$8,MATCH(AS298,Colorimetría!$C$4:$C$8,0),MATCH(AQ298,Colorimetría!$D$3:$H$3,0)),0)</f>
        <v>0</v>
      </c>
      <c r="AV298" s="88" t="s">
        <v>169</v>
      </c>
      <c r="AW298" s="97" t="str">
        <f>IF(AND(T298=1,V298=5),IF(AND(AQ298=1,AS298=5),"RiRr","Ri"),IF(AND(AQ298=1,AS298=5),"Rr",""))</f>
        <v/>
      </c>
      <c r="AX298" s="97" t="str">
        <f>IF(AND(T298=2,V298=5),IF(AND(AQ298=2,AS298=5),"RiRr","Ri"),IF(AND(AQ298=2,AS298=5),"Rr",""))</f>
        <v/>
      </c>
      <c r="AY298" s="98" t="str">
        <f>IF(AND(T298=3,V298=5),IF(AND(AQ298=3,AS298=5),"RiRr","Ri"),IF(AND(AQ298=3,AS298=5),"Rr",""))</f>
        <v/>
      </c>
      <c r="AZ298" s="98" t="str">
        <f>IF(AND(T298=4,V298=5),IF(AND(AQ298=4,AS298=5),"RiRr","Ri"),IF(AND(AQ298=4,AS298=5),"Rr",""))</f>
        <v/>
      </c>
      <c r="BA298" s="98" t="str">
        <f>IF(AND(T298=5,V298=5),IF(AND(AQ298=5,AS298=5),"RiRr","Ri"),IF(AND(AQ298=5,AS298=5),"Rr",""))</f>
        <v/>
      </c>
      <c r="BB298" s="100"/>
    </row>
    <row r="299" spans="1:54" hidden="1" x14ac:dyDescent="0.2">
      <c r="A299" s="287"/>
      <c r="B299" s="290"/>
      <c r="C299" s="298"/>
      <c r="D299" s="301"/>
      <c r="E299" s="301"/>
      <c r="F299" s="301"/>
      <c r="G299" s="301"/>
      <c r="H299" s="350"/>
      <c r="I299" s="304"/>
      <c r="J299" s="307"/>
      <c r="K299" s="307"/>
      <c r="L299" s="353"/>
      <c r="M299" s="263"/>
      <c r="N299" s="263"/>
      <c r="O299" s="293"/>
      <c r="P299" s="310"/>
      <c r="Q299" s="266"/>
      <c r="R299" s="260"/>
      <c r="S299" s="257"/>
      <c r="T299" s="254"/>
      <c r="U299" s="248"/>
      <c r="V299" s="254"/>
      <c r="W299" s="254"/>
      <c r="X299" s="254"/>
      <c r="Y299" s="276"/>
      <c r="Z299" s="91"/>
      <c r="AA299" s="92"/>
      <c r="AB299" s="92"/>
      <c r="AC299" s="92"/>
      <c r="AD299" s="93"/>
      <c r="AE299" s="94">
        <f t="shared" ref="AE299:AE303" si="45">IF(OR(AD299="Preventivo",AD299="Preventivo - Detectivo"),"Probabilidad",IF(OR(AD299="Detectivo - Correctivo",AD299="Correctivo"),"Impacto",0))</f>
        <v>0</v>
      </c>
      <c r="AF299" s="93"/>
      <c r="AG299" s="93"/>
      <c r="AH299" s="93"/>
      <c r="AI299" s="93"/>
      <c r="AJ299" s="93"/>
      <c r="AK299" s="93"/>
      <c r="AL299" s="95">
        <f>IFERROR(VLOOKUP(AF299,Criterios!$M$3:$N$6,2,FALSE),0) + IFERROR(VLOOKUP(AG299,Criterios!$O$3:$P$6,2,FALSE),0) + IFERROR(VLOOKUP(AH299,Criterios!$Q$3:$R$7,2,FALSE),0) + IFERROR(VLOOKUP(AI299,Criterios!$S$3:$T$6,2,FALSE),0) + IFERROR(VLOOKUP(AJ299,Criterios!$U$3:$V$5,2,FALSE),0) + IFERROR(VLOOKUP(AK299,Criterios!$W$3:$X$8,2,FALSE),0)</f>
        <v>0</v>
      </c>
      <c r="AM299" s="96" t="str">
        <f>IF(AND(AL299&gt;=Criterios!$AB$8,AL299&lt;Criterios!$AA$8),"Pobre",IF(AND(AL299&gt;=Criterios!$AB$7,AL299&lt;Criterios!$AA$7),"Insatisfactorio",IF(AND(AL299&gt;=Criterios!$AB$6,AL299&lt;Criterios!$AA$6),"Regular",IF(AND(AL299&gt;=Criterios!$AB$5,AL299&lt;Criterios!$AA$5),"Bueno",IF(AND(AL299&gt;=Criterios!$AB$4,AL299&lt;=Criterios!$AA$4),"Excelente",MID(Criterios!$Y$3,1,1))))))</f>
        <v/>
      </c>
      <c r="AN299" s="278"/>
      <c r="AO299" s="280"/>
      <c r="AP299" s="282"/>
      <c r="AQ299" s="273"/>
      <c r="AR299" s="273"/>
      <c r="AS299" s="273"/>
      <c r="AT299" s="273"/>
      <c r="AU299" s="284"/>
      <c r="AV299" s="88" t="s">
        <v>122</v>
      </c>
      <c r="AW299" s="101" t="str">
        <f>IF(AND(T298=1,V298=4),IF(AND(AQ298=1,AS298=4),"RiRr","Ri"),IF(AND(AQ298=1,AS298=4),"Rr",""))</f>
        <v/>
      </c>
      <c r="AX299" s="102" t="str">
        <f>IF(AND(T298=2,V298=4),IF(AND(AQ298=2,AS298=4),"RiRr","Ri"),IF(AND(AQ298=2,AS298=4),"Rr",""))</f>
        <v/>
      </c>
      <c r="AY299" s="102" t="str">
        <f>IF(AND(T298=3,V298=4),IF(AND(AQ298=3,AS298=4),"RiRr","Ri"),IF(AND(AQ298=3,AS298=4),"Rr",""))</f>
        <v/>
      </c>
      <c r="AZ299" s="103" t="str">
        <f>IF(AND(T298=4,V298=4),IF(AND(AQ298=4,AS298=4),"RiRr","Ri"),IF(AND(AQ298=4,AS298=4),"Rr",""))</f>
        <v/>
      </c>
      <c r="BA299" s="103" t="str">
        <f>IF(AND(T298=5,V298=4),IF(AND(AQ298=5,AS298=4),"RiRr","Ri"),IF(AND(AQ298=5,AS298=4),"Rr",""))</f>
        <v/>
      </c>
      <c r="BB299" s="105"/>
    </row>
    <row r="300" spans="1:54" hidden="1" x14ac:dyDescent="0.2">
      <c r="A300" s="287"/>
      <c r="B300" s="290"/>
      <c r="C300" s="298"/>
      <c r="D300" s="301"/>
      <c r="E300" s="301"/>
      <c r="F300" s="301"/>
      <c r="G300" s="301"/>
      <c r="H300" s="350"/>
      <c r="I300" s="304"/>
      <c r="J300" s="307"/>
      <c r="K300" s="307"/>
      <c r="L300" s="353"/>
      <c r="M300" s="263"/>
      <c r="N300" s="263"/>
      <c r="O300" s="293"/>
      <c r="P300" s="310"/>
      <c r="Q300" s="266"/>
      <c r="R300" s="260"/>
      <c r="S300" s="257"/>
      <c r="T300" s="254"/>
      <c r="U300" s="248"/>
      <c r="V300" s="254"/>
      <c r="W300" s="254"/>
      <c r="X300" s="254"/>
      <c r="Y300" s="276"/>
      <c r="Z300" s="91"/>
      <c r="AA300" s="92"/>
      <c r="AB300" s="92"/>
      <c r="AC300" s="92"/>
      <c r="AD300" s="93"/>
      <c r="AE300" s="94">
        <f t="shared" si="45"/>
        <v>0</v>
      </c>
      <c r="AF300" s="93"/>
      <c r="AG300" s="93"/>
      <c r="AH300" s="93"/>
      <c r="AI300" s="93"/>
      <c r="AJ300" s="93"/>
      <c r="AK300" s="93"/>
      <c r="AL300" s="95">
        <f>IFERROR(VLOOKUP(AF300,Criterios!$M$3:$N$6,2,FALSE),0) + IFERROR(VLOOKUP(AG300,Criterios!$O$3:$P$6,2,FALSE),0) + IFERROR(VLOOKUP(AH300,Criterios!$Q$3:$R$7,2,FALSE),0) + IFERROR(VLOOKUP(AI300,Criterios!$S$3:$T$6,2,FALSE),0) + IFERROR(VLOOKUP(AJ300,Criterios!$U$3:$V$5,2,FALSE),0) + IFERROR(VLOOKUP(AK300,Criterios!$W$3:$X$8,2,FALSE),0)</f>
        <v>0</v>
      </c>
      <c r="AM300" s="96" t="str">
        <f>IF(AND(AL300&gt;=Criterios!$AB$8,AL300&lt;Criterios!$AA$8),"Pobre",IF(AND(AL300&gt;=Criterios!$AB$7,AL300&lt;Criterios!$AA$7),"Insatisfactorio",IF(AND(AL300&gt;=Criterios!$AB$6,AL300&lt;Criterios!$AA$6),"Regular",IF(AND(AL300&gt;=Criterios!$AB$5,AL300&lt;Criterios!$AA$5),"Bueno",IF(AND(AL300&gt;=Criterios!$AB$4,AL300&lt;=Criterios!$AA$4),"Excelente",MID(Criterios!$Y$3,1,1))))))</f>
        <v/>
      </c>
      <c r="AN300" s="278"/>
      <c r="AO300" s="280"/>
      <c r="AP300" s="282"/>
      <c r="AQ300" s="273"/>
      <c r="AR300" s="273"/>
      <c r="AS300" s="273"/>
      <c r="AT300" s="273"/>
      <c r="AU300" s="284"/>
      <c r="AV300" s="88" t="s">
        <v>125</v>
      </c>
      <c r="AW300" s="106" t="str">
        <f>IF(AND(T298=1,V298=3),IF(AND(AQ298=1,AS298=3),"RiRr","Ri"),IF(AND(AQ298=1,AS298=3),"Rr",""))</f>
        <v/>
      </c>
      <c r="AX300" s="101" t="str">
        <f>IF(AND(T298=2,V298=3),IF(AND(AQ298=2,AS298=3),"RiRr","Ri"),IF(AND(AQ298=2,AS298=3),"Rr",""))</f>
        <v/>
      </c>
      <c r="AY300" s="102" t="str">
        <f>IF(AND(T298=3,V298=3),IF(AND(AQ298=3,AS298=3),"RiRr","Ri"),IF(AND(AQ298=3,AS298=3),"Rr",""))</f>
        <v/>
      </c>
      <c r="AZ300" s="103" t="str">
        <f>IF(AND(T298=4,V298=3),IF(AND(AQ298=4,AS298=3),"RiRr","Ri"),IF(AND(AQ298=4,AS298=3),"Rr",""))</f>
        <v/>
      </c>
      <c r="BA300" s="103" t="str">
        <f>IF(AND(T298=5,V298=3),IF(AND(AQ298=5,AS298=3),"RiRr","Ri"),IF(AND(AQ298=5,AS298=3),"Rr",""))</f>
        <v/>
      </c>
      <c r="BB300" s="105"/>
    </row>
    <row r="301" spans="1:54" hidden="1" x14ac:dyDescent="0.2">
      <c r="A301" s="287"/>
      <c r="B301" s="290"/>
      <c r="C301" s="298"/>
      <c r="D301" s="301"/>
      <c r="E301" s="301"/>
      <c r="F301" s="301"/>
      <c r="G301" s="301"/>
      <c r="H301" s="350"/>
      <c r="I301" s="304"/>
      <c r="J301" s="307"/>
      <c r="K301" s="307"/>
      <c r="L301" s="353"/>
      <c r="M301" s="263"/>
      <c r="N301" s="263"/>
      <c r="O301" s="293"/>
      <c r="P301" s="310"/>
      <c r="Q301" s="266"/>
      <c r="R301" s="260"/>
      <c r="S301" s="257"/>
      <c r="T301" s="254"/>
      <c r="U301" s="248"/>
      <c r="V301" s="254"/>
      <c r="W301" s="254"/>
      <c r="X301" s="254"/>
      <c r="Y301" s="276"/>
      <c r="Z301" s="91"/>
      <c r="AA301" s="92"/>
      <c r="AB301" s="92"/>
      <c r="AC301" s="92"/>
      <c r="AD301" s="93"/>
      <c r="AE301" s="94">
        <f t="shared" si="45"/>
        <v>0</v>
      </c>
      <c r="AF301" s="93"/>
      <c r="AG301" s="93"/>
      <c r="AH301" s="93"/>
      <c r="AI301" s="93"/>
      <c r="AJ301" s="93"/>
      <c r="AK301" s="93"/>
      <c r="AL301" s="94">
        <f>IFERROR(VLOOKUP(AF301,Criterios!$M$3:$N$6,2,FALSE),0) + IFERROR(VLOOKUP(AG301,Criterios!$O$3:$P$6,2,FALSE),0) + IFERROR(VLOOKUP(AH301,Criterios!$Q$3:$R$7,2,FALSE),0) + IFERROR(VLOOKUP(AI301,Criterios!$S$3:$T$6,2,FALSE),0) + IFERROR(VLOOKUP(AJ301,Criterios!$U$3:$V$5,2,FALSE),0) + IFERROR(VLOOKUP(AK301,Criterios!$W$3:$X$8,2,FALSE),0)</f>
        <v>0</v>
      </c>
      <c r="AM301" s="96" t="str">
        <f>IF(AND(AL301&gt;=Criterios!$AB$8,AL301&lt;Criterios!$AA$8),"Pobre",IF(AND(AL301&gt;=Criterios!$AB$7,AL301&lt;Criterios!$AA$7),"Insatisfactorio",IF(AND(AL301&gt;=Criterios!$AB$6,AL301&lt;Criterios!$AA$6),"Regular",IF(AND(AL301&gt;=Criterios!$AB$5,AL301&lt;Criterios!$AA$5),"Bueno",IF(AND(AL301&gt;=Criterios!$AB$4,AL301&lt;=Criterios!$AA$4),"Excelente",MID(Criterios!$Y$3,1,1))))))</f>
        <v/>
      </c>
      <c r="AN301" s="278"/>
      <c r="AO301" s="280"/>
      <c r="AP301" s="282"/>
      <c r="AQ301" s="273"/>
      <c r="AR301" s="273"/>
      <c r="AS301" s="273"/>
      <c r="AT301" s="273"/>
      <c r="AU301" s="284"/>
      <c r="AV301" s="88" t="s">
        <v>170</v>
      </c>
      <c r="AW301" s="106" t="str">
        <f>IF(AND(T298=1,V298=2),IF(AND(AQ298=1,AS298=2),"RiRr","Ri"),IF(AND(AQ298=1,AS298=2),"Rr",""))</f>
        <v/>
      </c>
      <c r="AX301" s="106" t="str">
        <f>IF(AND(T298=2,V298=2),IF(AND(AQ298=2,AS298=2),"RiRr","Ri"),IF(AND(AQ298=2,AS298=2),"Rr",""))</f>
        <v/>
      </c>
      <c r="AY301" s="101" t="str">
        <f>IF(AND(T298=3,V298=2),IF(AND(AQ298=3,AS298=2),"RiRr","Ri"),IF(AND(AQ298=3,AS298=2),"Rr",""))</f>
        <v/>
      </c>
      <c r="AZ301" s="102" t="str">
        <f>IF(AND(T298=4,V298=2),IF(AND(AQ298=4,AS298=2),"RiRr","Ri"),IF(AND(AQ298=4,AS298=2),"Rr",""))</f>
        <v/>
      </c>
      <c r="BA301" s="103" t="str">
        <f>IF(AND(T298=5,V298=2),IF(AND(AQ298=5,AS298=2),"RiRr","Ri"),IF(AND(AQ298=5,AS298=2),"Rr",""))</f>
        <v/>
      </c>
      <c r="BB301" s="105"/>
    </row>
    <row r="302" spans="1:54" hidden="1" x14ac:dyDescent="0.2">
      <c r="A302" s="287"/>
      <c r="B302" s="290"/>
      <c r="C302" s="298"/>
      <c r="D302" s="301"/>
      <c r="E302" s="301"/>
      <c r="F302" s="301"/>
      <c r="G302" s="301"/>
      <c r="H302" s="350"/>
      <c r="I302" s="304"/>
      <c r="J302" s="307"/>
      <c r="K302" s="307"/>
      <c r="L302" s="353"/>
      <c r="M302" s="263"/>
      <c r="N302" s="263"/>
      <c r="O302" s="293"/>
      <c r="P302" s="310"/>
      <c r="Q302" s="266"/>
      <c r="R302" s="260"/>
      <c r="S302" s="257"/>
      <c r="T302" s="254"/>
      <c r="U302" s="248"/>
      <c r="V302" s="254"/>
      <c r="W302" s="254"/>
      <c r="X302" s="254"/>
      <c r="Y302" s="276"/>
      <c r="Z302" s="91"/>
      <c r="AA302" s="92"/>
      <c r="AB302" s="92"/>
      <c r="AC302" s="92"/>
      <c r="AD302" s="93"/>
      <c r="AE302" s="94">
        <f t="shared" si="45"/>
        <v>0</v>
      </c>
      <c r="AF302" s="93"/>
      <c r="AG302" s="93"/>
      <c r="AH302" s="93"/>
      <c r="AI302" s="93"/>
      <c r="AJ302" s="93"/>
      <c r="AK302" s="93"/>
      <c r="AL302" s="94">
        <f>IFERROR(VLOOKUP(AF302,Criterios!$M$3:$N$6,2,FALSE),0) + IFERROR(VLOOKUP(AG302,Criterios!$O$3:$P$6,2,FALSE),0) + IFERROR(VLOOKUP(AH302,Criterios!$Q$3:$R$7,2,FALSE),0) + IFERROR(VLOOKUP(AI302,Criterios!$S$3:$T$6,2,FALSE),0) + IFERROR(VLOOKUP(AJ302,Criterios!$U$3:$V$5,2,FALSE),0) + IFERROR(VLOOKUP(AK302,Criterios!$W$3:$X$8,2,FALSE),0)</f>
        <v>0</v>
      </c>
      <c r="AM302" s="96" t="str">
        <f>IF(AND(AL302&gt;=Criterios!$AB$8,AL302&lt;Criterios!$AA$8),"Pobre",IF(AND(AL302&gt;=Criterios!$AB$7,AL302&lt;Criterios!$AA$7),"Insatisfactorio",IF(AND(AL302&gt;=Criterios!$AB$6,AL302&lt;Criterios!$AA$6),"Regular",IF(AND(AL302&gt;=Criterios!$AB$5,AL302&lt;Criterios!$AA$5),"Bueno",IF(AND(AL302&gt;=Criterios!$AB$4,AL302&lt;=Criterios!$AA$4),"Excelente",MID(Criterios!$Y$3,1,1))))))</f>
        <v/>
      </c>
      <c r="AN302" s="278"/>
      <c r="AO302" s="280"/>
      <c r="AP302" s="282"/>
      <c r="AQ302" s="273"/>
      <c r="AR302" s="273"/>
      <c r="AS302" s="273"/>
      <c r="AT302" s="273"/>
      <c r="AU302" s="284"/>
      <c r="AV302" s="88" t="s">
        <v>752</v>
      </c>
      <c r="AW302" s="106" t="str">
        <f>IF(AND(T298=1,V298=1),IF(AND(AQ298=1,AS298=1),"RiRr","Ri"),IF(AND(AQ298=1,AS298=1),"Rr",""))</f>
        <v/>
      </c>
      <c r="AX302" s="106" t="str">
        <f>IF(AND(T298=2,V298=1),IF(AND(AQ298=2,AS298=1),"RiRr","Ri"),IF(AND(AQ298=2,AS298=1),"Rr",""))</f>
        <v/>
      </c>
      <c r="AY302" s="101" t="str">
        <f>IF(AND(T298=3,V298=1),IF(AND(AQ298=3,AS298=1),"RiRr","Ri"),IF(AND(AQ298=3,AS298=1),"Rr",""))</f>
        <v/>
      </c>
      <c r="AZ302" s="102" t="str">
        <f>IF(AND(T298=4,V298=1),IF(AND(AQ298=4,AS298=1),"RiRr","Ri"),IF(AND(AQ298=4,AS298=1),"Rr",""))</f>
        <v/>
      </c>
      <c r="BA302" s="102" t="str">
        <f>IF(AND(T298=5,V298=1),IF(AND(AQ298=5,AS298=1),"RiRr","Ri"),IF(AND(AQ298=5,AS298=1),"Rr",""))</f>
        <v/>
      </c>
      <c r="BB302" s="105"/>
    </row>
    <row r="303" spans="1:54" ht="15.75" hidden="1" customHeight="1" thickBot="1" x14ac:dyDescent="0.25">
      <c r="A303" s="288"/>
      <c r="B303" s="291"/>
      <c r="C303" s="299"/>
      <c r="D303" s="302"/>
      <c r="E303" s="302"/>
      <c r="F303" s="302"/>
      <c r="G303" s="302"/>
      <c r="H303" s="351"/>
      <c r="I303" s="305"/>
      <c r="J303" s="308"/>
      <c r="K303" s="308"/>
      <c r="L303" s="354"/>
      <c r="M303" s="264"/>
      <c r="N303" s="264"/>
      <c r="O303" s="294"/>
      <c r="P303" s="311"/>
      <c r="Q303" s="267"/>
      <c r="R303" s="261"/>
      <c r="S303" s="258"/>
      <c r="T303" s="255"/>
      <c r="U303" s="249"/>
      <c r="V303" s="255"/>
      <c r="W303" s="255"/>
      <c r="X303" s="255"/>
      <c r="Y303" s="277"/>
      <c r="Z303" s="108"/>
      <c r="AA303" s="109"/>
      <c r="AB303" s="109"/>
      <c r="AC303" s="109"/>
      <c r="AD303" s="110"/>
      <c r="AE303" s="111">
        <f t="shared" si="45"/>
        <v>0</v>
      </c>
      <c r="AF303" s="110"/>
      <c r="AG303" s="110"/>
      <c r="AH303" s="110"/>
      <c r="AI303" s="110"/>
      <c r="AJ303" s="110"/>
      <c r="AK303" s="110"/>
      <c r="AL303" s="111">
        <f>IFERROR(VLOOKUP(AF303,Criterios!$M$3:$N$6,2,FALSE),0) + IFERROR(VLOOKUP(AG303,Criterios!$O$3:$P$6,2,FALSE),0) + IFERROR(VLOOKUP(AH303,Criterios!$Q$3:$R$7,2,FALSE),0) + IFERROR(VLOOKUP(AI303,Criterios!$S$3:$T$6,2,FALSE),0) + IFERROR(VLOOKUP(AJ303,Criterios!$U$3:$V$5,2,FALSE),0) + IFERROR(VLOOKUP(AK303,Criterios!$W$3:$X$8,2,FALSE),0)</f>
        <v>0</v>
      </c>
      <c r="AM303" s="112" t="str">
        <f>IF(AND(AL303&gt;=Criterios!$AB$8,AL303&lt;Criterios!$AA$8),"Pobre",IF(AND(AL303&gt;=Criterios!$AB$7,AL303&lt;Criterios!$AA$7),"Insatisfactorio",IF(AND(AL303&gt;=Criterios!$AB$6,AL303&lt;Criterios!$AA$6),"Regular",IF(AND(AL303&gt;=Criterios!$AB$5,AL303&lt;Criterios!$AA$5),"Bueno",IF(AND(AL303&gt;=Criterios!$AB$4,AL303&lt;=Criterios!$AA$4),"Excelente",MID(Criterios!$Y$3,1,1))))))</f>
        <v/>
      </c>
      <c r="AN303" s="279"/>
      <c r="AO303" s="281"/>
      <c r="AP303" s="283"/>
      <c r="AQ303" s="274"/>
      <c r="AR303" s="274"/>
      <c r="AS303" s="274"/>
      <c r="AT303" s="274"/>
      <c r="AU303" s="285"/>
      <c r="AW303" s="88" t="s">
        <v>123</v>
      </c>
      <c r="AX303" s="88" t="s">
        <v>124</v>
      </c>
      <c r="AY303" s="88" t="s">
        <v>125</v>
      </c>
      <c r="AZ303" s="88" t="s">
        <v>126</v>
      </c>
      <c r="BA303" s="88" t="s">
        <v>127</v>
      </c>
      <c r="BB303" s="113"/>
    </row>
    <row r="304" spans="1:54" ht="16.5" hidden="1" customHeight="1" thickTop="1" x14ac:dyDescent="0.2">
      <c r="A304" s="286"/>
      <c r="B304" s="289"/>
      <c r="C304" s="297"/>
      <c r="D304" s="300"/>
      <c r="E304" s="300"/>
      <c r="F304" s="300"/>
      <c r="G304" s="300"/>
      <c r="H304" s="300"/>
      <c r="I304" s="303"/>
      <c r="J304" s="306"/>
      <c r="K304" s="306"/>
      <c r="L304" s="352"/>
      <c r="M304" s="262"/>
      <c r="N304" s="262"/>
      <c r="O304" s="292" t="s">
        <v>359</v>
      </c>
      <c r="P304" s="338"/>
      <c r="Q304" s="295"/>
      <c r="R304" s="259"/>
      <c r="S304" s="256"/>
      <c r="T304" s="253">
        <f>(IFERROR(VLOOKUP(S304,Criterios!$E$3:$F$8,2,FALSE),0))</f>
        <v>0</v>
      </c>
      <c r="U304" s="247"/>
      <c r="V304" s="253">
        <f>(IFERROR(VLOOKUP(U304,Criterios!$H$3:$I$8,2,FALSE),0))</f>
        <v>0</v>
      </c>
      <c r="W304" s="253">
        <f>(IFERROR(VLOOKUP(S304,Criterios!$E$3:$F$8,2,FALSE),0)) * (IFERROR(VLOOKUP(U304,Criterios!$H$3:$I$8,2,FALSE),0))</f>
        <v>0</v>
      </c>
      <c r="X304" s="253">
        <f>IFERROR(INDEX(Colorimetría!$D$4:$H$8,MATCH(V304,Colorimetría!$C$4:$C$8,0),MATCH(T304,Colorimetría!$D$3:$H$3,0)),0)</f>
        <v>0</v>
      </c>
      <c r="Y304" s="296"/>
      <c r="Z304" s="91"/>
      <c r="AA304" s="92"/>
      <c r="AB304" s="92"/>
      <c r="AC304" s="92"/>
      <c r="AD304" s="93"/>
      <c r="AE304" s="94">
        <f>IF(OR(AD304="Preventivo",AD304="Preventivo - Detectivo"),"Probabilidad",IF(OR(AD304="Detectivo - Correctivo",AD304="Correctivo"),"Impacto",0))</f>
        <v>0</v>
      </c>
      <c r="AF304" s="93"/>
      <c r="AG304" s="93"/>
      <c r="AH304" s="93"/>
      <c r="AI304" s="93"/>
      <c r="AJ304" s="93"/>
      <c r="AK304" s="93"/>
      <c r="AL304" s="95">
        <f>IFERROR(VLOOKUP(AF304,Criterios!$M$3:$N$6,2,FALSE),0) + IFERROR(VLOOKUP(AG304,Criterios!$O$3:$P$6,2,FALSE),0) + IFERROR(VLOOKUP(AH304,Criterios!$Q$3:$R$7,2,FALSE),0) + IFERROR(VLOOKUP(AI304,Criterios!$S$3:$T$6,2,FALSE),0) + IFERROR(VLOOKUP(AJ304,Criterios!$U$3:$V$5,2,FALSE),0) + IFERROR(VLOOKUP(AK304,Criterios!$W$3:$X$8,2,FALSE),0)</f>
        <v>0</v>
      </c>
      <c r="AM304" s="96" t="str">
        <f>IF(AND(AL304&gt;=Criterios!$AB$8,AL304&lt;Criterios!$AA$8),"Pobre",IF(AND(AL304&gt;=Criterios!$AB$7,AL304&lt;Criterios!$AA$7),"Insatisfactorio",IF(AND(AL304&gt;=Criterios!$AB$6,AL304&lt;Criterios!$AA$6),"Regular",IF(AND(AL304&gt;=Criterios!$AB$5,AL304&lt;Criterios!$AA$5),"Bueno",IF(AND(AL304&gt;=Criterios!$AB$4,AL304&lt;=Criterios!$AA$4),"Excelente",MID(Criterios!$Y$3,1,1))))))</f>
        <v/>
      </c>
      <c r="AN304" s="278">
        <f>(IFERROR(AVERAGEIFS(AL304:AL309,AE304:AE309,"Impacto"),0))/100</f>
        <v>0</v>
      </c>
      <c r="AO304" s="280">
        <f>(IFERROR(AVERAGEIFS(AL304:AL309,AE304:AE309,"Probabilidad"),0))/100</f>
        <v>0</v>
      </c>
      <c r="AP304" s="282" t="str">
        <f>IF(AN304=0,MID(S304,1,15),IF(T304 - AN304*T304&lt;1,VLOOKUP(1,Criterios!$D$4:$E$8,2,FALSE),IF(ROUND(T304 -( T304*AN304),0)=0,VLOOKUP(1,Criterios!$D$4:$E$8,2,FALSE),VLOOKUP(ROUND(T304 -( T304*AN304),0),Criterios!$D$4:$E$8,2,FALSE))))</f>
        <v/>
      </c>
      <c r="AQ304" s="273">
        <f>(IFERROR(VLOOKUP(AP304,Criterios!$E$3:$F$8,2,FALSE),0))</f>
        <v>0</v>
      </c>
      <c r="AR304" s="273" t="str">
        <f>IF(AO304=0,MID(U304,1,15),IF(V304 - AO304*V304&lt;1,VLOOKUP(1,Criterios!$G$4:$H$8,2,FALSE),IF(ROUND(V304 -(V304*AO304),0)=0,VLOOKUP(1,Criterios!$G$4:$H$8,2,FALSE),VLOOKUP(ROUND(V304 -( V304*AO304),0),Criterios!$G$4:$H$8,2,FALSE))))</f>
        <v/>
      </c>
      <c r="AS304" s="273">
        <f>(IFERROR(VLOOKUP(AR304,Criterios!$H$3:$I$8,2,FALSE),0))</f>
        <v>0</v>
      </c>
      <c r="AT304" s="273">
        <f>(IFERROR(VLOOKUP(AP304,Criterios!$E$3:$F$8,2,FALSE),0)) * (IFERROR(VLOOKUP(AR304,Criterios!$H$3:$I$8,2,FALSE),0))</f>
        <v>0</v>
      </c>
      <c r="AU304" s="284">
        <f>IFERROR(INDEX(Colorimetría!$D$4:$H$8,MATCH(AS304,Colorimetría!$C$4:$C$8,0),MATCH(AQ304,Colorimetría!$D$3:$H$3,0)),0)</f>
        <v>0</v>
      </c>
      <c r="AV304" s="88" t="s">
        <v>169</v>
      </c>
      <c r="AW304" s="97" t="str">
        <f>IF(AND(T304=1,V304=5),IF(AND(AQ304=1,AS304=5),"RiRr","Ri"),IF(AND(AQ304=1,AS304=5),"Rr",""))</f>
        <v/>
      </c>
      <c r="AX304" s="97" t="str">
        <f>IF(AND(T304=2,V304=5),IF(AND(AQ304=2,AS304=5),"RiRr","Ri"),IF(AND(AQ304=2,AS304=5),"Rr",""))</f>
        <v/>
      </c>
      <c r="AY304" s="98" t="str">
        <f>IF(AND(T304=3,V304=5),IF(AND(AQ304=3,AS304=5),"RiRr","Ri"),IF(AND(AQ304=3,AS304=5),"Rr",""))</f>
        <v/>
      </c>
      <c r="AZ304" s="98" t="str">
        <f>IF(AND(T304=4,V304=5),IF(AND(AQ304=4,AS304=5),"RiRr","Ri"),IF(AND(AQ304=4,AS304=5),"Rr",""))</f>
        <v/>
      </c>
      <c r="BA304" s="98" t="str">
        <f>IF(AND(T304=5,V304=5),IF(AND(AQ304=5,AS304=5),"RiRr","Ri"),IF(AND(AQ304=5,AS304=5),"Rr",""))</f>
        <v/>
      </c>
      <c r="BB304" s="100"/>
    </row>
    <row r="305" spans="1:54" hidden="1" x14ac:dyDescent="0.2">
      <c r="A305" s="287"/>
      <c r="B305" s="290"/>
      <c r="C305" s="298"/>
      <c r="D305" s="301"/>
      <c r="E305" s="301"/>
      <c r="F305" s="301"/>
      <c r="G305" s="301"/>
      <c r="H305" s="301"/>
      <c r="I305" s="304"/>
      <c r="J305" s="307"/>
      <c r="K305" s="307"/>
      <c r="L305" s="353"/>
      <c r="M305" s="263"/>
      <c r="N305" s="263"/>
      <c r="O305" s="293"/>
      <c r="P305" s="310"/>
      <c r="Q305" s="266"/>
      <c r="R305" s="260"/>
      <c r="S305" s="257"/>
      <c r="T305" s="254"/>
      <c r="U305" s="248"/>
      <c r="V305" s="254"/>
      <c r="W305" s="254"/>
      <c r="X305" s="254"/>
      <c r="Y305" s="276"/>
      <c r="Z305" s="91"/>
      <c r="AA305" s="92"/>
      <c r="AB305" s="92"/>
      <c r="AC305" s="92"/>
      <c r="AD305" s="93"/>
      <c r="AE305" s="94">
        <f t="shared" ref="AE305:AE309" si="46">IF(OR(AD305="Preventivo",AD305="Preventivo - Detectivo"),"Probabilidad",IF(OR(AD305="Detectivo - Correctivo",AD305="Correctivo"),"Impacto",0))</f>
        <v>0</v>
      </c>
      <c r="AF305" s="93"/>
      <c r="AG305" s="93"/>
      <c r="AH305" s="93"/>
      <c r="AI305" s="93"/>
      <c r="AJ305" s="93"/>
      <c r="AK305" s="93"/>
      <c r="AL305" s="95">
        <f>IFERROR(VLOOKUP(AF305,Criterios!$M$3:$N$6,2,FALSE),0) + IFERROR(VLOOKUP(AG305,Criterios!$O$3:$P$6,2,FALSE),0) + IFERROR(VLOOKUP(AH305,Criterios!$Q$3:$R$7,2,FALSE),0) + IFERROR(VLOOKUP(AI305,Criterios!$S$3:$T$6,2,FALSE),0) + IFERROR(VLOOKUP(AJ305,Criterios!$U$3:$V$5,2,FALSE),0) + IFERROR(VLOOKUP(AK305,Criterios!$W$3:$X$8,2,FALSE),0)</f>
        <v>0</v>
      </c>
      <c r="AM305" s="96" t="str">
        <f>IF(AND(AL305&gt;=Criterios!$AB$8,AL305&lt;Criterios!$AA$8),"Pobre",IF(AND(AL305&gt;=Criterios!$AB$7,AL305&lt;Criterios!$AA$7),"Insatisfactorio",IF(AND(AL305&gt;=Criterios!$AB$6,AL305&lt;Criterios!$AA$6),"Regular",IF(AND(AL305&gt;=Criterios!$AB$5,AL305&lt;Criterios!$AA$5),"Bueno",IF(AND(AL305&gt;=Criterios!$AB$4,AL305&lt;=Criterios!$AA$4),"Excelente",MID(Criterios!$Y$3,1,1))))))</f>
        <v/>
      </c>
      <c r="AN305" s="278"/>
      <c r="AO305" s="280"/>
      <c r="AP305" s="282"/>
      <c r="AQ305" s="273"/>
      <c r="AR305" s="273"/>
      <c r="AS305" s="273"/>
      <c r="AT305" s="273"/>
      <c r="AU305" s="284"/>
      <c r="AV305" s="88" t="s">
        <v>122</v>
      </c>
      <c r="AW305" s="101" t="str">
        <f>IF(AND(T304=1,V304=4),IF(AND(AQ304=1,AS304=4),"RiRr","Ri"),IF(AND(AQ304=1,AS304=4),"Rr",""))</f>
        <v/>
      </c>
      <c r="AX305" s="102" t="str">
        <f>IF(AND(T304=2,V304=4),IF(AND(AQ304=2,AS304=4),"RiRr","Ri"),IF(AND(AQ304=2,AS304=4),"Rr",""))</f>
        <v/>
      </c>
      <c r="AY305" s="102" t="str">
        <f>IF(AND(T304=3,V304=4),IF(AND(AQ304=3,AS304=4),"RiRr","Ri"),IF(AND(AQ304=3,AS304=4),"Rr",""))</f>
        <v/>
      </c>
      <c r="AZ305" s="103" t="str">
        <f>IF(AND(T304=4,V304=4),IF(AND(AQ304=4,AS304=4),"RiRr","Ri"),IF(AND(AQ304=4,AS304=4),"Rr",""))</f>
        <v/>
      </c>
      <c r="BA305" s="103" t="str">
        <f>IF(AND(T304=5,V304=4),IF(AND(AQ304=5,AS304=4),"RiRr","Ri"),IF(AND(AQ304=5,AS304=4),"Rr",""))</f>
        <v/>
      </c>
      <c r="BB305" s="105"/>
    </row>
    <row r="306" spans="1:54" hidden="1" x14ac:dyDescent="0.2">
      <c r="A306" s="287"/>
      <c r="B306" s="290"/>
      <c r="C306" s="298"/>
      <c r="D306" s="301"/>
      <c r="E306" s="301"/>
      <c r="F306" s="301"/>
      <c r="G306" s="301"/>
      <c r="H306" s="301"/>
      <c r="I306" s="304"/>
      <c r="J306" s="307"/>
      <c r="K306" s="307"/>
      <c r="L306" s="353"/>
      <c r="M306" s="263"/>
      <c r="N306" s="263"/>
      <c r="O306" s="293"/>
      <c r="P306" s="310"/>
      <c r="Q306" s="266"/>
      <c r="R306" s="260"/>
      <c r="S306" s="257"/>
      <c r="T306" s="254"/>
      <c r="U306" s="248"/>
      <c r="V306" s="254"/>
      <c r="W306" s="254"/>
      <c r="X306" s="254"/>
      <c r="Y306" s="276"/>
      <c r="Z306" s="91"/>
      <c r="AA306" s="92"/>
      <c r="AB306" s="92"/>
      <c r="AC306" s="92"/>
      <c r="AD306" s="93"/>
      <c r="AE306" s="94">
        <f t="shared" si="46"/>
        <v>0</v>
      </c>
      <c r="AF306" s="93"/>
      <c r="AG306" s="93"/>
      <c r="AH306" s="93"/>
      <c r="AI306" s="93"/>
      <c r="AJ306" s="93"/>
      <c r="AK306" s="93"/>
      <c r="AL306" s="95">
        <f>IFERROR(VLOOKUP(AF306,Criterios!$M$3:$N$6,2,FALSE),0) + IFERROR(VLOOKUP(AG306,Criterios!$O$3:$P$6,2,FALSE),0) + IFERROR(VLOOKUP(AH306,Criterios!$Q$3:$R$7,2,FALSE),0) + IFERROR(VLOOKUP(AI306,Criterios!$S$3:$T$6,2,FALSE),0) + IFERROR(VLOOKUP(AJ306,Criterios!$U$3:$V$5,2,FALSE),0) + IFERROR(VLOOKUP(AK306,Criterios!$W$3:$X$8,2,FALSE),0)</f>
        <v>0</v>
      </c>
      <c r="AM306" s="96" t="str">
        <f>IF(AND(AL306&gt;=Criterios!$AB$8,AL306&lt;Criterios!$AA$8),"Pobre",IF(AND(AL306&gt;=Criterios!$AB$7,AL306&lt;Criterios!$AA$7),"Insatisfactorio",IF(AND(AL306&gt;=Criterios!$AB$6,AL306&lt;Criterios!$AA$6),"Regular",IF(AND(AL306&gt;=Criterios!$AB$5,AL306&lt;Criterios!$AA$5),"Bueno",IF(AND(AL306&gt;=Criterios!$AB$4,AL306&lt;=Criterios!$AA$4),"Excelente",MID(Criterios!$Y$3,1,1))))))</f>
        <v/>
      </c>
      <c r="AN306" s="278"/>
      <c r="AO306" s="280"/>
      <c r="AP306" s="282"/>
      <c r="AQ306" s="273"/>
      <c r="AR306" s="273"/>
      <c r="AS306" s="273"/>
      <c r="AT306" s="273"/>
      <c r="AU306" s="284"/>
      <c r="AV306" s="88" t="s">
        <v>125</v>
      </c>
      <c r="AW306" s="106" t="str">
        <f>IF(AND(T304=1,V304=3),IF(AND(AQ304=1,AS304=3),"RiRr","Ri"),IF(AND(AQ304=1,AS304=3),"Rr",""))</f>
        <v/>
      </c>
      <c r="AX306" s="101" t="str">
        <f>IF(AND(T304=2,V304=3),IF(AND(AQ304=2,AS304=3),"RiRr","Ri"),IF(AND(AQ304=2,AS304=3),"Rr",""))</f>
        <v/>
      </c>
      <c r="AY306" s="102" t="str">
        <f>IF(AND(T304=3,V304=3),IF(AND(AQ304=3,AS304=3),"RiRr","Ri"),IF(AND(AQ304=3,AS304=3),"Rr",""))</f>
        <v/>
      </c>
      <c r="AZ306" s="103" t="str">
        <f>IF(AND(T304=4,V304=3),IF(AND(AQ304=4,AS304=3),"RiRr","Ri"),IF(AND(AQ304=4,AS304=3),"Rr",""))</f>
        <v/>
      </c>
      <c r="BA306" s="103" t="str">
        <f>IF(AND(T304=5,V304=3),IF(AND(AQ304=5,AS304=3),"RiRr","Ri"),IF(AND(AQ304=5,AS304=3),"Rr",""))</f>
        <v/>
      </c>
      <c r="BB306" s="105"/>
    </row>
    <row r="307" spans="1:54" hidden="1" x14ac:dyDescent="0.2">
      <c r="A307" s="287"/>
      <c r="B307" s="290"/>
      <c r="C307" s="298"/>
      <c r="D307" s="301"/>
      <c r="E307" s="301"/>
      <c r="F307" s="301"/>
      <c r="G307" s="301"/>
      <c r="H307" s="301"/>
      <c r="I307" s="304"/>
      <c r="J307" s="307"/>
      <c r="K307" s="307"/>
      <c r="L307" s="353"/>
      <c r="M307" s="263"/>
      <c r="N307" s="263"/>
      <c r="O307" s="293"/>
      <c r="P307" s="310"/>
      <c r="Q307" s="266"/>
      <c r="R307" s="260"/>
      <c r="S307" s="257"/>
      <c r="T307" s="254"/>
      <c r="U307" s="248"/>
      <c r="V307" s="254"/>
      <c r="W307" s="254"/>
      <c r="X307" s="254"/>
      <c r="Y307" s="276"/>
      <c r="Z307" s="91"/>
      <c r="AA307" s="92"/>
      <c r="AB307" s="92"/>
      <c r="AC307" s="92"/>
      <c r="AD307" s="93"/>
      <c r="AE307" s="94">
        <f t="shared" si="46"/>
        <v>0</v>
      </c>
      <c r="AF307" s="93"/>
      <c r="AG307" s="93"/>
      <c r="AH307" s="93"/>
      <c r="AI307" s="93"/>
      <c r="AJ307" s="93"/>
      <c r="AK307" s="93"/>
      <c r="AL307" s="94">
        <f>IFERROR(VLOOKUP(AF307,Criterios!$M$3:$N$6,2,FALSE),0) + IFERROR(VLOOKUP(AG307,Criterios!$O$3:$P$6,2,FALSE),0) + IFERROR(VLOOKUP(AH307,Criterios!$Q$3:$R$7,2,FALSE),0) + IFERROR(VLOOKUP(AI307,Criterios!$S$3:$T$6,2,FALSE),0) + IFERROR(VLOOKUP(AJ307,Criterios!$U$3:$V$5,2,FALSE),0) + IFERROR(VLOOKUP(AK307,Criterios!$W$3:$X$8,2,FALSE),0)</f>
        <v>0</v>
      </c>
      <c r="AM307" s="96" t="str">
        <f>IF(AND(AL307&gt;=Criterios!$AB$8,AL307&lt;Criterios!$AA$8),"Pobre",IF(AND(AL307&gt;=Criterios!$AB$7,AL307&lt;Criterios!$AA$7),"Insatisfactorio",IF(AND(AL307&gt;=Criterios!$AB$6,AL307&lt;Criterios!$AA$6),"Regular",IF(AND(AL307&gt;=Criterios!$AB$5,AL307&lt;Criterios!$AA$5),"Bueno",IF(AND(AL307&gt;=Criterios!$AB$4,AL307&lt;=Criterios!$AA$4),"Excelente",MID(Criterios!$Y$3,1,1))))))</f>
        <v/>
      </c>
      <c r="AN307" s="278"/>
      <c r="AO307" s="280"/>
      <c r="AP307" s="282"/>
      <c r="AQ307" s="273"/>
      <c r="AR307" s="273"/>
      <c r="AS307" s="273"/>
      <c r="AT307" s="273"/>
      <c r="AU307" s="284"/>
      <c r="AV307" s="88" t="s">
        <v>170</v>
      </c>
      <c r="AW307" s="106" t="str">
        <f>IF(AND(T304=1,V304=2),IF(AND(AQ304=1,AS304=2),"RiRr","Ri"),IF(AND(AQ304=1,AS304=2),"Rr",""))</f>
        <v/>
      </c>
      <c r="AX307" s="106" t="str">
        <f>IF(AND(T304=2,V304=2),IF(AND(AQ304=2,AS304=2),"RiRr","Ri"),IF(AND(AQ304=2,AS304=2),"Rr",""))</f>
        <v/>
      </c>
      <c r="AY307" s="101" t="str">
        <f>IF(AND(T304=3,V304=2),IF(AND(AQ304=3,AS304=2),"RiRr","Ri"),IF(AND(AQ304=3,AS304=2),"Rr",""))</f>
        <v/>
      </c>
      <c r="AZ307" s="102" t="str">
        <f>IF(AND(T304=4,V304=2),IF(AND(AQ304=4,AS304=2),"RiRr","Ri"),IF(AND(AQ304=4,AS304=2),"Rr",""))</f>
        <v/>
      </c>
      <c r="BA307" s="103" t="str">
        <f>IF(AND(T304=5,V304=2),IF(AND(AQ304=5,AS304=2),"RiRr","Ri"),IF(AND(AQ304=5,AS304=2),"Rr",""))</f>
        <v/>
      </c>
      <c r="BB307" s="105"/>
    </row>
    <row r="308" spans="1:54" hidden="1" x14ac:dyDescent="0.2">
      <c r="A308" s="287"/>
      <c r="B308" s="290"/>
      <c r="C308" s="298"/>
      <c r="D308" s="301"/>
      <c r="E308" s="301"/>
      <c r="F308" s="301"/>
      <c r="G308" s="301"/>
      <c r="H308" s="301"/>
      <c r="I308" s="304"/>
      <c r="J308" s="307"/>
      <c r="K308" s="307"/>
      <c r="L308" s="353"/>
      <c r="M308" s="263"/>
      <c r="N308" s="263"/>
      <c r="O308" s="293"/>
      <c r="P308" s="310"/>
      <c r="Q308" s="266"/>
      <c r="R308" s="260"/>
      <c r="S308" s="257"/>
      <c r="T308" s="254"/>
      <c r="U308" s="248"/>
      <c r="V308" s="254"/>
      <c r="W308" s="254"/>
      <c r="X308" s="254"/>
      <c r="Y308" s="276"/>
      <c r="Z308" s="91"/>
      <c r="AA308" s="92"/>
      <c r="AB308" s="92"/>
      <c r="AC308" s="92"/>
      <c r="AD308" s="93"/>
      <c r="AE308" s="94">
        <f t="shared" si="46"/>
        <v>0</v>
      </c>
      <c r="AF308" s="93"/>
      <c r="AG308" s="93"/>
      <c r="AH308" s="93"/>
      <c r="AI308" s="93"/>
      <c r="AJ308" s="93"/>
      <c r="AK308" s="93"/>
      <c r="AL308" s="94">
        <f>IFERROR(VLOOKUP(AF308,Criterios!$M$3:$N$6,2,FALSE),0) + IFERROR(VLOOKUP(AG308,Criterios!$O$3:$P$6,2,FALSE),0) + IFERROR(VLOOKUP(AH308,Criterios!$Q$3:$R$7,2,FALSE),0) + IFERROR(VLOOKUP(AI308,Criterios!$S$3:$T$6,2,FALSE),0) + IFERROR(VLOOKUP(AJ308,Criterios!$U$3:$V$5,2,FALSE),0) + IFERROR(VLOOKUP(AK308,Criterios!$W$3:$X$8,2,FALSE),0)</f>
        <v>0</v>
      </c>
      <c r="AM308" s="96" t="str">
        <f>IF(AND(AL308&gt;=Criterios!$AB$8,AL308&lt;Criterios!$AA$8),"Pobre",IF(AND(AL308&gt;=Criterios!$AB$7,AL308&lt;Criterios!$AA$7),"Insatisfactorio",IF(AND(AL308&gt;=Criterios!$AB$6,AL308&lt;Criterios!$AA$6),"Regular",IF(AND(AL308&gt;=Criterios!$AB$5,AL308&lt;Criterios!$AA$5),"Bueno",IF(AND(AL308&gt;=Criterios!$AB$4,AL308&lt;=Criterios!$AA$4),"Excelente",MID(Criterios!$Y$3,1,1))))))</f>
        <v/>
      </c>
      <c r="AN308" s="278"/>
      <c r="AO308" s="280"/>
      <c r="AP308" s="282"/>
      <c r="AQ308" s="273"/>
      <c r="AR308" s="273"/>
      <c r="AS308" s="273"/>
      <c r="AT308" s="273"/>
      <c r="AU308" s="284"/>
      <c r="AV308" s="88" t="s">
        <v>752</v>
      </c>
      <c r="AW308" s="106" t="str">
        <f>IF(AND(T304=1,V304=1),IF(AND(AQ304=1,AS304=1),"RiRr","Ri"),IF(AND(AQ304=1,AS304=1),"Rr",""))</f>
        <v/>
      </c>
      <c r="AX308" s="106" t="str">
        <f>IF(AND(T304=2,V304=1),IF(AND(AQ304=2,AS304=1),"RiRr","Ri"),IF(AND(AQ304=2,AS304=1),"Rr",""))</f>
        <v/>
      </c>
      <c r="AY308" s="101" t="str">
        <f>IF(AND(T304=3,V304=1),IF(AND(AQ304=3,AS304=1),"RiRr","Ri"),IF(AND(AQ304=3,AS304=1),"Rr",""))</f>
        <v/>
      </c>
      <c r="AZ308" s="102" t="str">
        <f>IF(AND(T304=4,V304=1),IF(AND(AQ304=4,AS304=1),"RiRr","Ri"),IF(AND(AQ304=4,AS304=1),"Rr",""))</f>
        <v/>
      </c>
      <c r="BA308" s="102" t="str">
        <f>IF(AND(T304=5,V304=1),IF(AND(AQ304=5,AS304=1),"RiRr","Ri"),IF(AND(AQ304=5,AS304=1),"Rr",""))</f>
        <v/>
      </c>
      <c r="BB308" s="105"/>
    </row>
    <row r="309" spans="1:54" ht="15.75" hidden="1" customHeight="1" thickBot="1" x14ac:dyDescent="0.25">
      <c r="A309" s="288"/>
      <c r="B309" s="291"/>
      <c r="C309" s="299"/>
      <c r="D309" s="302"/>
      <c r="E309" s="302"/>
      <c r="F309" s="302"/>
      <c r="G309" s="302"/>
      <c r="H309" s="302"/>
      <c r="I309" s="305"/>
      <c r="J309" s="308"/>
      <c r="K309" s="308"/>
      <c r="L309" s="354"/>
      <c r="M309" s="264"/>
      <c r="N309" s="264"/>
      <c r="O309" s="294"/>
      <c r="P309" s="311"/>
      <c r="Q309" s="267"/>
      <c r="R309" s="261"/>
      <c r="S309" s="258"/>
      <c r="T309" s="255"/>
      <c r="U309" s="249"/>
      <c r="V309" s="255"/>
      <c r="W309" s="255"/>
      <c r="X309" s="255"/>
      <c r="Y309" s="277"/>
      <c r="Z309" s="108"/>
      <c r="AA309" s="109"/>
      <c r="AB309" s="109"/>
      <c r="AC309" s="109"/>
      <c r="AD309" s="110"/>
      <c r="AE309" s="111">
        <f t="shared" si="46"/>
        <v>0</v>
      </c>
      <c r="AF309" s="110"/>
      <c r="AG309" s="110"/>
      <c r="AH309" s="110"/>
      <c r="AI309" s="110"/>
      <c r="AJ309" s="110"/>
      <c r="AK309" s="110"/>
      <c r="AL309" s="111">
        <f>IFERROR(VLOOKUP(AF309,Criterios!$M$3:$N$6,2,FALSE),0) + IFERROR(VLOOKUP(AG309,Criterios!$O$3:$P$6,2,FALSE),0) + IFERROR(VLOOKUP(AH309,Criterios!$Q$3:$R$7,2,FALSE),0) + IFERROR(VLOOKUP(AI309,Criterios!$S$3:$T$6,2,FALSE),0) + IFERROR(VLOOKUP(AJ309,Criterios!$U$3:$V$5,2,FALSE),0) + IFERROR(VLOOKUP(AK309,Criterios!$W$3:$X$8,2,FALSE),0)</f>
        <v>0</v>
      </c>
      <c r="AM309" s="112" t="str">
        <f>IF(AND(AL309&gt;=Criterios!$AB$8,AL309&lt;Criterios!$AA$8),"Pobre",IF(AND(AL309&gt;=Criterios!$AB$7,AL309&lt;Criterios!$AA$7),"Insatisfactorio",IF(AND(AL309&gt;=Criterios!$AB$6,AL309&lt;Criterios!$AA$6),"Regular",IF(AND(AL309&gt;=Criterios!$AB$5,AL309&lt;Criterios!$AA$5),"Bueno",IF(AND(AL309&gt;=Criterios!$AB$4,AL309&lt;=Criterios!$AA$4),"Excelente",MID(Criterios!$Y$3,1,1))))))</f>
        <v/>
      </c>
      <c r="AN309" s="279"/>
      <c r="AO309" s="281"/>
      <c r="AP309" s="283"/>
      <c r="AQ309" s="274"/>
      <c r="AR309" s="274"/>
      <c r="AS309" s="274"/>
      <c r="AT309" s="274"/>
      <c r="AU309" s="285"/>
      <c r="AW309" s="88" t="s">
        <v>123</v>
      </c>
      <c r="AX309" s="88" t="s">
        <v>124</v>
      </c>
      <c r="AY309" s="88" t="s">
        <v>125</v>
      </c>
      <c r="AZ309" s="88" t="s">
        <v>126</v>
      </c>
      <c r="BA309" s="88" t="s">
        <v>127</v>
      </c>
      <c r="BB309" s="113"/>
    </row>
    <row r="310" spans="1:54" ht="16.5" hidden="1" customHeight="1" thickTop="1" x14ac:dyDescent="0.2">
      <c r="A310" s="286"/>
      <c r="B310" s="289"/>
      <c r="C310" s="297"/>
      <c r="D310" s="300"/>
      <c r="E310" s="300"/>
      <c r="F310" s="300"/>
      <c r="G310" s="300"/>
      <c r="H310" s="300"/>
      <c r="I310" s="303"/>
      <c r="J310" s="306"/>
      <c r="K310" s="306"/>
      <c r="L310" s="329"/>
      <c r="M310" s="262"/>
      <c r="N310" s="262"/>
      <c r="O310" s="292" t="s">
        <v>360</v>
      </c>
      <c r="P310" s="338"/>
      <c r="Q310" s="295"/>
      <c r="R310" s="259"/>
      <c r="S310" s="256"/>
      <c r="T310" s="253">
        <f>(IFERROR(VLOOKUP(S310,Criterios!$E$3:$F$8,2,FALSE),0))</f>
        <v>0</v>
      </c>
      <c r="U310" s="247"/>
      <c r="V310" s="253">
        <f>(IFERROR(VLOOKUP(U310,Criterios!$H$3:$I$8,2,FALSE),0))</f>
        <v>0</v>
      </c>
      <c r="W310" s="253">
        <f>(IFERROR(VLOOKUP(S310,Criterios!$E$3:$F$8,2,FALSE),0)) * (IFERROR(VLOOKUP(U310,Criterios!$H$3:$I$8,2,FALSE),0))</f>
        <v>0</v>
      </c>
      <c r="X310" s="253">
        <f>IFERROR(INDEX(Colorimetría!$D$4:$H$8,MATCH(V310,Colorimetría!$C$4:$C$8,0),MATCH(T310,Colorimetría!$D$3:$H$3,0)),0)</f>
        <v>0</v>
      </c>
      <c r="Y310" s="296"/>
      <c r="Z310" s="91"/>
      <c r="AA310" s="92"/>
      <c r="AB310" s="92"/>
      <c r="AC310" s="92"/>
      <c r="AD310" s="93"/>
      <c r="AE310" s="94">
        <f>IF(OR(AD310="Preventivo",AD310="Preventivo - Detectivo"),"Probabilidad",IF(OR(AD310="Detectivo - Correctivo",AD310="Correctivo"),"Impacto",0))</f>
        <v>0</v>
      </c>
      <c r="AF310" s="93"/>
      <c r="AG310" s="93"/>
      <c r="AH310" s="93"/>
      <c r="AI310" s="93"/>
      <c r="AJ310" s="93"/>
      <c r="AK310" s="93"/>
      <c r="AL310" s="95">
        <f>IFERROR(VLOOKUP(AF310,Criterios!$M$3:$N$6,2,FALSE),0) + IFERROR(VLOOKUP(AG310,Criterios!$O$3:$P$6,2,FALSE),0) + IFERROR(VLOOKUP(AH310,Criterios!$Q$3:$R$7,2,FALSE),0) + IFERROR(VLOOKUP(AI310,Criterios!$S$3:$T$6,2,FALSE),0) + IFERROR(VLOOKUP(AJ310,Criterios!$U$3:$V$5,2,FALSE),0) + IFERROR(VLOOKUP(AK310,Criterios!$W$3:$X$8,2,FALSE),0)</f>
        <v>0</v>
      </c>
      <c r="AM310" s="96" t="str">
        <f>IF(AND(AL310&gt;=Criterios!$AB$8,AL310&lt;Criterios!$AA$8),"Pobre",IF(AND(AL310&gt;=Criterios!$AB$7,AL310&lt;Criterios!$AA$7),"Insatisfactorio",IF(AND(AL310&gt;=Criterios!$AB$6,AL310&lt;Criterios!$AA$6),"Regular",IF(AND(AL310&gt;=Criterios!$AB$5,AL310&lt;Criterios!$AA$5),"Bueno",IF(AND(AL310&gt;=Criterios!$AB$4,AL310&lt;=Criterios!$AA$4),"Excelente",MID(Criterios!$Y$3,1,1))))))</f>
        <v/>
      </c>
      <c r="AN310" s="278">
        <f>(IFERROR(AVERAGEIFS(AL310:AL315,AE310:AE315,"Impacto"),0))/100</f>
        <v>0</v>
      </c>
      <c r="AO310" s="280">
        <f>(IFERROR(AVERAGEIFS(AL310:AL315,AE310:AE315,"Probabilidad"),0))/100</f>
        <v>0</v>
      </c>
      <c r="AP310" s="282" t="str">
        <f>IF(AN310=0,MID(S310,1,15),IF(T310 - AN310*T310&lt;1,VLOOKUP(1,Criterios!$D$4:$E$8,2,FALSE),IF(ROUND(T310 -( T310*AN310),0)=0,VLOOKUP(1,Criterios!$D$4:$E$8,2,FALSE),VLOOKUP(ROUND(T310 -( T310*AN310),0),Criterios!$D$4:$E$8,2,FALSE))))</f>
        <v/>
      </c>
      <c r="AQ310" s="273">
        <f>(IFERROR(VLOOKUP(AP310,Criterios!$E$3:$F$8,2,FALSE),0))</f>
        <v>0</v>
      </c>
      <c r="AR310" s="273" t="str">
        <f>IF(AO310=0,MID(U310,1,15),IF(V310 - AO310*V310&lt;1,VLOOKUP(1,Criterios!$G$4:$H$8,2,FALSE),IF(ROUND(V310 -(V310*AO310),0)=0,VLOOKUP(1,Criterios!$G$4:$H$8,2,FALSE),VLOOKUP(ROUND(V310 -( V310*AO310),0),Criterios!$G$4:$H$8,2,FALSE))))</f>
        <v/>
      </c>
      <c r="AS310" s="273">
        <f>(IFERROR(VLOOKUP(AR310,Criterios!$H$3:$I$8,2,FALSE),0))</f>
        <v>0</v>
      </c>
      <c r="AT310" s="273">
        <f>(IFERROR(VLOOKUP(AP310,Criterios!$E$3:$F$8,2,FALSE),0)) * (IFERROR(VLOOKUP(AR310,Criterios!$H$3:$I$8,2,FALSE),0))</f>
        <v>0</v>
      </c>
      <c r="AU310" s="284">
        <f>IFERROR(INDEX(Colorimetría!$D$4:$H$8,MATCH(AS310,Colorimetría!$C$4:$C$8,0),MATCH(AQ310,Colorimetría!$D$3:$H$3,0)),0)</f>
        <v>0</v>
      </c>
      <c r="AV310" s="88" t="s">
        <v>169</v>
      </c>
      <c r="AW310" s="97" t="str">
        <f>IF(AND(T310=1,V310=5),IF(AND(AQ310=1,AS310=5),"RiRr","Ri"),IF(AND(AQ310=1,AS310=5),"Rr",""))</f>
        <v/>
      </c>
      <c r="AX310" s="97" t="str">
        <f>IF(AND(T310=2,V310=5),IF(AND(AQ310=2,AS310=5),"RiRr","Ri"),IF(AND(AQ310=2,AS310=5),"Rr",""))</f>
        <v/>
      </c>
      <c r="AY310" s="98" t="str">
        <f>IF(AND(T310=3,V310=5),IF(AND(AQ310=3,AS310=5),"RiRr","Ri"),IF(AND(AQ310=3,AS310=5),"Rr",""))</f>
        <v/>
      </c>
      <c r="AZ310" s="98" t="str">
        <f>IF(AND(T310=4,V310=5),IF(AND(AQ310=4,AS310=5),"RiRr","Ri"),IF(AND(AQ310=4,AS310=5),"Rr",""))</f>
        <v/>
      </c>
      <c r="BA310" s="98" t="str">
        <f>IF(AND(T310=5,V310=5),IF(AND(AQ310=5,AS310=5),"RiRr","Ri"),IF(AND(AQ310=5,AS310=5),"Rr",""))</f>
        <v/>
      </c>
      <c r="BB310" s="100"/>
    </row>
    <row r="311" spans="1:54" hidden="1" x14ac:dyDescent="0.2">
      <c r="A311" s="287"/>
      <c r="B311" s="290"/>
      <c r="C311" s="298"/>
      <c r="D311" s="301"/>
      <c r="E311" s="301"/>
      <c r="F311" s="301"/>
      <c r="G311" s="301"/>
      <c r="H311" s="301"/>
      <c r="I311" s="304"/>
      <c r="J311" s="307"/>
      <c r="K311" s="307"/>
      <c r="L311" s="330"/>
      <c r="M311" s="263"/>
      <c r="N311" s="263"/>
      <c r="O311" s="293"/>
      <c r="P311" s="310"/>
      <c r="Q311" s="266"/>
      <c r="R311" s="260"/>
      <c r="S311" s="257"/>
      <c r="T311" s="254"/>
      <c r="U311" s="248"/>
      <c r="V311" s="254"/>
      <c r="W311" s="254"/>
      <c r="X311" s="254"/>
      <c r="Y311" s="276"/>
      <c r="Z311" s="91"/>
      <c r="AA311" s="92"/>
      <c r="AB311" s="92"/>
      <c r="AC311" s="92"/>
      <c r="AD311" s="93"/>
      <c r="AE311" s="94">
        <f t="shared" ref="AE311:AE315" si="47">IF(OR(AD311="Preventivo",AD311="Preventivo - Detectivo"),"Probabilidad",IF(OR(AD311="Detectivo - Correctivo",AD311="Correctivo"),"Impacto",0))</f>
        <v>0</v>
      </c>
      <c r="AF311" s="93"/>
      <c r="AG311" s="93"/>
      <c r="AH311" s="93"/>
      <c r="AI311" s="93"/>
      <c r="AJ311" s="93"/>
      <c r="AK311" s="93"/>
      <c r="AL311" s="95">
        <f>IFERROR(VLOOKUP(AF311,Criterios!$M$3:$N$6,2,FALSE),0) + IFERROR(VLOOKUP(AG311,Criterios!$O$3:$P$6,2,FALSE),0) + IFERROR(VLOOKUP(AH311,Criterios!$Q$3:$R$7,2,FALSE),0) + IFERROR(VLOOKUP(AI311,Criterios!$S$3:$T$6,2,FALSE),0) + IFERROR(VLOOKUP(AJ311,Criterios!$U$3:$V$5,2,FALSE),0) + IFERROR(VLOOKUP(AK311,Criterios!$W$3:$X$8,2,FALSE),0)</f>
        <v>0</v>
      </c>
      <c r="AM311" s="96" t="str">
        <f>IF(AND(AL311&gt;=Criterios!$AB$8,AL311&lt;Criterios!$AA$8),"Pobre",IF(AND(AL311&gt;=Criterios!$AB$7,AL311&lt;Criterios!$AA$7),"Insatisfactorio",IF(AND(AL311&gt;=Criterios!$AB$6,AL311&lt;Criterios!$AA$6),"Regular",IF(AND(AL311&gt;=Criterios!$AB$5,AL311&lt;Criterios!$AA$5),"Bueno",IF(AND(AL311&gt;=Criterios!$AB$4,AL311&lt;=Criterios!$AA$4),"Excelente",MID(Criterios!$Y$3,1,1))))))</f>
        <v/>
      </c>
      <c r="AN311" s="278"/>
      <c r="AO311" s="280"/>
      <c r="AP311" s="282"/>
      <c r="AQ311" s="273"/>
      <c r="AR311" s="273"/>
      <c r="AS311" s="273"/>
      <c r="AT311" s="273"/>
      <c r="AU311" s="284"/>
      <c r="AV311" s="88" t="s">
        <v>122</v>
      </c>
      <c r="AW311" s="101" t="str">
        <f>IF(AND(T310=1,V310=4),IF(AND(AQ310=1,AS310=4),"RiRr","Ri"),IF(AND(AQ310=1,AS310=4),"Rr",""))</f>
        <v/>
      </c>
      <c r="AX311" s="102" t="str">
        <f>IF(AND(T310=2,V310=4),IF(AND(AQ310=2,AS310=4),"RiRr","Ri"),IF(AND(AQ310=2,AS310=4),"Rr",""))</f>
        <v/>
      </c>
      <c r="AY311" s="102" t="str">
        <f>IF(AND(T310=3,V310=4),IF(AND(AQ310=3,AS310=4),"RiRr","Ri"),IF(AND(AQ310=3,AS310=4),"Rr",""))</f>
        <v/>
      </c>
      <c r="AZ311" s="103" t="str">
        <f>IF(AND(T310=4,V310=4),IF(AND(AQ310=4,AS310=4),"RiRr","Ri"),IF(AND(AQ310=4,AS310=4),"Rr",""))</f>
        <v/>
      </c>
      <c r="BA311" s="103" t="str">
        <f>IF(AND(T310=5,V310=4),IF(AND(AQ310=5,AS310=4),"RiRr","Ri"),IF(AND(AQ310=5,AS310=4),"Rr",""))</f>
        <v/>
      </c>
      <c r="BB311" s="105"/>
    </row>
    <row r="312" spans="1:54" hidden="1" x14ac:dyDescent="0.2">
      <c r="A312" s="287"/>
      <c r="B312" s="290"/>
      <c r="C312" s="298"/>
      <c r="D312" s="301"/>
      <c r="E312" s="301"/>
      <c r="F312" s="301"/>
      <c r="G312" s="301"/>
      <c r="H312" s="301"/>
      <c r="I312" s="304"/>
      <c r="J312" s="307"/>
      <c r="K312" s="307"/>
      <c r="L312" s="330"/>
      <c r="M312" s="263"/>
      <c r="N312" s="263"/>
      <c r="O312" s="293"/>
      <c r="P312" s="310"/>
      <c r="Q312" s="266"/>
      <c r="R312" s="260"/>
      <c r="S312" s="257"/>
      <c r="T312" s="254"/>
      <c r="U312" s="248"/>
      <c r="V312" s="254"/>
      <c r="W312" s="254"/>
      <c r="X312" s="254"/>
      <c r="Y312" s="276"/>
      <c r="Z312" s="91"/>
      <c r="AA312" s="92"/>
      <c r="AB312" s="92"/>
      <c r="AC312" s="92"/>
      <c r="AD312" s="93"/>
      <c r="AE312" s="94">
        <f t="shared" si="47"/>
        <v>0</v>
      </c>
      <c r="AF312" s="93"/>
      <c r="AG312" s="93"/>
      <c r="AH312" s="93"/>
      <c r="AI312" s="93"/>
      <c r="AJ312" s="93"/>
      <c r="AK312" s="93"/>
      <c r="AL312" s="95">
        <f>IFERROR(VLOOKUP(AF312,Criterios!$M$3:$N$6,2,FALSE),0) + IFERROR(VLOOKUP(AG312,Criterios!$O$3:$P$6,2,FALSE),0) + IFERROR(VLOOKUP(AH312,Criterios!$Q$3:$R$7,2,FALSE),0) + IFERROR(VLOOKUP(AI312,Criterios!$S$3:$T$6,2,FALSE),0) + IFERROR(VLOOKUP(AJ312,Criterios!$U$3:$V$5,2,FALSE),0) + IFERROR(VLOOKUP(AK312,Criterios!$W$3:$X$8,2,FALSE),0)</f>
        <v>0</v>
      </c>
      <c r="AM312" s="96" t="str">
        <f>IF(AND(AL312&gt;=Criterios!$AB$8,AL312&lt;Criterios!$AA$8),"Pobre",IF(AND(AL312&gt;=Criterios!$AB$7,AL312&lt;Criterios!$AA$7),"Insatisfactorio",IF(AND(AL312&gt;=Criterios!$AB$6,AL312&lt;Criterios!$AA$6),"Regular",IF(AND(AL312&gt;=Criterios!$AB$5,AL312&lt;Criterios!$AA$5),"Bueno",IF(AND(AL312&gt;=Criterios!$AB$4,AL312&lt;=Criterios!$AA$4),"Excelente",MID(Criterios!$Y$3,1,1))))))</f>
        <v/>
      </c>
      <c r="AN312" s="278"/>
      <c r="AO312" s="280"/>
      <c r="AP312" s="282"/>
      <c r="AQ312" s="273"/>
      <c r="AR312" s="273"/>
      <c r="AS312" s="273"/>
      <c r="AT312" s="273"/>
      <c r="AU312" s="284"/>
      <c r="AV312" s="88" t="s">
        <v>125</v>
      </c>
      <c r="AW312" s="106" t="str">
        <f>IF(AND(T310=1,V310=3),IF(AND(AQ310=1,AS310=3),"RiRr","Ri"),IF(AND(AQ310=1,AS310=3),"Rr",""))</f>
        <v/>
      </c>
      <c r="AX312" s="101" t="str">
        <f>IF(AND(T310=2,V310=3),IF(AND(AQ310=2,AS310=3),"RiRr","Ri"),IF(AND(AQ310=2,AS310=3),"Rr",""))</f>
        <v/>
      </c>
      <c r="AY312" s="102" t="str">
        <f>IF(AND(T310=3,V310=3),IF(AND(AQ310=3,AS310=3),"RiRr","Ri"),IF(AND(AQ310=3,AS310=3),"Rr",""))</f>
        <v/>
      </c>
      <c r="AZ312" s="103" t="str">
        <f>IF(AND(T310=4,V310=3),IF(AND(AQ310=4,AS310=3),"RiRr","Ri"),IF(AND(AQ310=4,AS310=3),"Rr",""))</f>
        <v/>
      </c>
      <c r="BA312" s="103" t="str">
        <f>IF(AND(T310=5,V310=3),IF(AND(AQ310=5,AS310=3),"RiRr","Ri"),IF(AND(AQ310=5,AS310=3),"Rr",""))</f>
        <v/>
      </c>
      <c r="BB312" s="105"/>
    </row>
    <row r="313" spans="1:54" hidden="1" x14ac:dyDescent="0.2">
      <c r="A313" s="287"/>
      <c r="B313" s="290"/>
      <c r="C313" s="298"/>
      <c r="D313" s="301"/>
      <c r="E313" s="301"/>
      <c r="F313" s="301"/>
      <c r="G313" s="301"/>
      <c r="H313" s="301"/>
      <c r="I313" s="304"/>
      <c r="J313" s="307"/>
      <c r="K313" s="307"/>
      <c r="L313" s="330"/>
      <c r="M313" s="263"/>
      <c r="N313" s="263"/>
      <c r="O313" s="293"/>
      <c r="P313" s="310"/>
      <c r="Q313" s="266"/>
      <c r="R313" s="260"/>
      <c r="S313" s="257"/>
      <c r="T313" s="254"/>
      <c r="U313" s="248"/>
      <c r="V313" s="254"/>
      <c r="W313" s="254"/>
      <c r="X313" s="254"/>
      <c r="Y313" s="276"/>
      <c r="Z313" s="91"/>
      <c r="AA313" s="92"/>
      <c r="AB313" s="92"/>
      <c r="AC313" s="92"/>
      <c r="AD313" s="93"/>
      <c r="AE313" s="94">
        <f t="shared" si="47"/>
        <v>0</v>
      </c>
      <c r="AF313" s="93"/>
      <c r="AG313" s="93"/>
      <c r="AH313" s="93"/>
      <c r="AI313" s="93"/>
      <c r="AJ313" s="93"/>
      <c r="AK313" s="93"/>
      <c r="AL313" s="94">
        <f>IFERROR(VLOOKUP(AF313,Criterios!$M$3:$N$6,2,FALSE),0) + IFERROR(VLOOKUP(AG313,Criterios!$O$3:$P$6,2,FALSE),0) + IFERROR(VLOOKUP(AH313,Criterios!$Q$3:$R$7,2,FALSE),0) + IFERROR(VLOOKUP(AI313,Criterios!$S$3:$T$6,2,FALSE),0) + IFERROR(VLOOKUP(AJ313,Criterios!$U$3:$V$5,2,FALSE),0) + IFERROR(VLOOKUP(AK313,Criterios!$W$3:$X$8,2,FALSE),0)</f>
        <v>0</v>
      </c>
      <c r="AM313" s="96" t="str">
        <f>IF(AND(AL313&gt;=Criterios!$AB$8,AL313&lt;Criterios!$AA$8),"Pobre",IF(AND(AL313&gt;=Criterios!$AB$7,AL313&lt;Criterios!$AA$7),"Insatisfactorio",IF(AND(AL313&gt;=Criterios!$AB$6,AL313&lt;Criterios!$AA$6),"Regular",IF(AND(AL313&gt;=Criterios!$AB$5,AL313&lt;Criterios!$AA$5),"Bueno",IF(AND(AL313&gt;=Criterios!$AB$4,AL313&lt;=Criterios!$AA$4),"Excelente",MID(Criterios!$Y$3,1,1))))))</f>
        <v/>
      </c>
      <c r="AN313" s="278"/>
      <c r="AO313" s="280"/>
      <c r="AP313" s="282"/>
      <c r="AQ313" s="273"/>
      <c r="AR313" s="273"/>
      <c r="AS313" s="273"/>
      <c r="AT313" s="273"/>
      <c r="AU313" s="284"/>
      <c r="AV313" s="88" t="s">
        <v>170</v>
      </c>
      <c r="AW313" s="106" t="str">
        <f>IF(AND(T310=1,V310=2),IF(AND(AQ310=1,AS310=2),"RiRr","Ri"),IF(AND(AQ310=1,AS310=2),"Rr",""))</f>
        <v/>
      </c>
      <c r="AX313" s="106" t="str">
        <f>IF(AND(T310=2,V310=2),IF(AND(AQ310=2,AS310=2),"RiRr","Ri"),IF(AND(AQ310=2,AS310=2),"Rr",""))</f>
        <v/>
      </c>
      <c r="AY313" s="101" t="str">
        <f>IF(AND(T310=3,V310=2),IF(AND(AQ310=3,AS310=2),"RiRr","Ri"),IF(AND(AQ310=3,AS310=2),"Rr",""))</f>
        <v/>
      </c>
      <c r="AZ313" s="102" t="str">
        <f>IF(AND(T310=4,V310=2),IF(AND(AQ310=4,AS310=2),"RiRr","Ri"),IF(AND(AQ310=4,AS310=2),"Rr",""))</f>
        <v/>
      </c>
      <c r="BA313" s="103" t="str">
        <f>IF(AND(T310=5,V310=2),IF(AND(AQ310=5,AS310=2),"RiRr","Ri"),IF(AND(AQ310=5,AS310=2),"Rr",""))</f>
        <v/>
      </c>
      <c r="BB313" s="105"/>
    </row>
    <row r="314" spans="1:54" hidden="1" x14ac:dyDescent="0.2">
      <c r="A314" s="287"/>
      <c r="B314" s="290"/>
      <c r="C314" s="298"/>
      <c r="D314" s="301"/>
      <c r="E314" s="301"/>
      <c r="F314" s="301"/>
      <c r="G314" s="301"/>
      <c r="H314" s="301"/>
      <c r="I314" s="304"/>
      <c r="J314" s="307"/>
      <c r="K314" s="307"/>
      <c r="L314" s="330"/>
      <c r="M314" s="263"/>
      <c r="N314" s="263"/>
      <c r="O314" s="293"/>
      <c r="P314" s="310"/>
      <c r="Q314" s="266"/>
      <c r="R314" s="260"/>
      <c r="S314" s="257"/>
      <c r="T314" s="254"/>
      <c r="U314" s="248"/>
      <c r="V314" s="254"/>
      <c r="W314" s="254"/>
      <c r="X314" s="254"/>
      <c r="Y314" s="276"/>
      <c r="Z314" s="91"/>
      <c r="AA314" s="92"/>
      <c r="AB314" s="92"/>
      <c r="AC314" s="92"/>
      <c r="AD314" s="93"/>
      <c r="AE314" s="94">
        <f t="shared" si="47"/>
        <v>0</v>
      </c>
      <c r="AF314" s="93"/>
      <c r="AG314" s="93"/>
      <c r="AH314" s="93"/>
      <c r="AI314" s="93"/>
      <c r="AJ314" s="93"/>
      <c r="AK314" s="93"/>
      <c r="AL314" s="94">
        <f>IFERROR(VLOOKUP(AF314,Criterios!$M$3:$N$6,2,FALSE),0) + IFERROR(VLOOKUP(AG314,Criterios!$O$3:$P$6,2,FALSE),0) + IFERROR(VLOOKUP(AH314,Criterios!$Q$3:$R$7,2,FALSE),0) + IFERROR(VLOOKUP(AI314,Criterios!$S$3:$T$6,2,FALSE),0) + IFERROR(VLOOKUP(AJ314,Criterios!$U$3:$V$5,2,FALSE),0) + IFERROR(VLOOKUP(AK314,Criterios!$W$3:$X$8,2,FALSE),0)</f>
        <v>0</v>
      </c>
      <c r="AM314" s="96" t="str">
        <f>IF(AND(AL314&gt;=Criterios!$AB$8,AL314&lt;Criterios!$AA$8),"Pobre",IF(AND(AL314&gt;=Criterios!$AB$7,AL314&lt;Criterios!$AA$7),"Insatisfactorio",IF(AND(AL314&gt;=Criterios!$AB$6,AL314&lt;Criterios!$AA$6),"Regular",IF(AND(AL314&gt;=Criterios!$AB$5,AL314&lt;Criterios!$AA$5),"Bueno",IF(AND(AL314&gt;=Criterios!$AB$4,AL314&lt;=Criterios!$AA$4),"Excelente",MID(Criterios!$Y$3,1,1))))))</f>
        <v/>
      </c>
      <c r="AN314" s="278"/>
      <c r="AO314" s="280"/>
      <c r="AP314" s="282"/>
      <c r="AQ314" s="273"/>
      <c r="AR314" s="273"/>
      <c r="AS314" s="273"/>
      <c r="AT314" s="273"/>
      <c r="AU314" s="284"/>
      <c r="AV314" s="88" t="s">
        <v>752</v>
      </c>
      <c r="AW314" s="106" t="str">
        <f>IF(AND(T310=1,V310=1),IF(AND(AQ310=1,AS310=1),"RiRr","Ri"),IF(AND(AQ310=1,AS310=1),"Rr",""))</f>
        <v/>
      </c>
      <c r="AX314" s="106" t="str">
        <f>IF(AND(T310=2,V310=1),IF(AND(AQ310=2,AS310=1),"RiRr","Ri"),IF(AND(AQ310=2,AS310=1),"Rr",""))</f>
        <v/>
      </c>
      <c r="AY314" s="101" t="str">
        <f>IF(AND(T310=3,V310=1),IF(AND(AQ310=3,AS310=1),"RiRr","Ri"),IF(AND(AQ310=3,AS310=1),"Rr",""))</f>
        <v/>
      </c>
      <c r="AZ314" s="102" t="str">
        <f>IF(AND(T310=4,V310=1),IF(AND(AQ310=4,AS310=1),"RiRr","Ri"),IF(AND(AQ310=4,AS310=1),"Rr",""))</f>
        <v/>
      </c>
      <c r="BA314" s="102" t="str">
        <f>IF(AND(T310=5,V310=1),IF(AND(AQ310=5,AS310=1),"RiRr","Ri"),IF(AND(AQ310=5,AS310=1),"Rr",""))</f>
        <v/>
      </c>
      <c r="BB314" s="105"/>
    </row>
    <row r="315" spans="1:54" ht="15.75" hidden="1" customHeight="1" thickBot="1" x14ac:dyDescent="0.25">
      <c r="A315" s="288"/>
      <c r="B315" s="291"/>
      <c r="C315" s="299"/>
      <c r="D315" s="302"/>
      <c r="E315" s="302"/>
      <c r="F315" s="302"/>
      <c r="G315" s="302"/>
      <c r="H315" s="302"/>
      <c r="I315" s="305"/>
      <c r="J315" s="308"/>
      <c r="K315" s="308"/>
      <c r="L315" s="331"/>
      <c r="M315" s="264"/>
      <c r="N315" s="264"/>
      <c r="O315" s="294"/>
      <c r="P315" s="311"/>
      <c r="Q315" s="267"/>
      <c r="R315" s="261"/>
      <c r="S315" s="258"/>
      <c r="T315" s="255"/>
      <c r="U315" s="249"/>
      <c r="V315" s="255"/>
      <c r="W315" s="255"/>
      <c r="X315" s="255"/>
      <c r="Y315" s="277"/>
      <c r="Z315" s="108"/>
      <c r="AA315" s="109"/>
      <c r="AB315" s="109"/>
      <c r="AC315" s="109"/>
      <c r="AD315" s="110"/>
      <c r="AE315" s="111">
        <f t="shared" si="47"/>
        <v>0</v>
      </c>
      <c r="AF315" s="110"/>
      <c r="AG315" s="110"/>
      <c r="AH315" s="110"/>
      <c r="AI315" s="110"/>
      <c r="AJ315" s="110"/>
      <c r="AK315" s="110"/>
      <c r="AL315" s="111">
        <f>IFERROR(VLOOKUP(AF315,Criterios!$M$3:$N$6,2,FALSE),0) + IFERROR(VLOOKUP(AG315,Criterios!$O$3:$P$6,2,FALSE),0) + IFERROR(VLOOKUP(AH315,Criterios!$Q$3:$R$7,2,FALSE),0) + IFERROR(VLOOKUP(AI315,Criterios!$S$3:$T$6,2,FALSE),0) + IFERROR(VLOOKUP(AJ315,Criterios!$U$3:$V$5,2,FALSE),0) + IFERROR(VLOOKUP(AK315,Criterios!$W$3:$X$8,2,FALSE),0)</f>
        <v>0</v>
      </c>
      <c r="AM315" s="112" t="str">
        <f>IF(AND(AL315&gt;=Criterios!$AB$8,AL315&lt;Criterios!$AA$8),"Pobre",IF(AND(AL315&gt;=Criterios!$AB$7,AL315&lt;Criterios!$AA$7),"Insatisfactorio",IF(AND(AL315&gt;=Criterios!$AB$6,AL315&lt;Criterios!$AA$6),"Regular",IF(AND(AL315&gt;=Criterios!$AB$5,AL315&lt;Criterios!$AA$5),"Bueno",IF(AND(AL315&gt;=Criterios!$AB$4,AL315&lt;=Criterios!$AA$4),"Excelente",MID(Criterios!$Y$3,1,1))))))</f>
        <v/>
      </c>
      <c r="AN315" s="279"/>
      <c r="AO315" s="281"/>
      <c r="AP315" s="283"/>
      <c r="AQ315" s="274"/>
      <c r="AR315" s="274"/>
      <c r="AS315" s="274"/>
      <c r="AT315" s="274"/>
      <c r="AU315" s="285"/>
      <c r="AW315" s="88" t="s">
        <v>123</v>
      </c>
      <c r="AX315" s="88" t="s">
        <v>124</v>
      </c>
      <c r="AY315" s="88" t="s">
        <v>125</v>
      </c>
      <c r="AZ315" s="88" t="s">
        <v>126</v>
      </c>
      <c r="BA315" s="88" t="s">
        <v>127</v>
      </c>
      <c r="BB315" s="113"/>
    </row>
    <row r="316" spans="1:54" ht="16.5" hidden="1" customHeight="1" thickTop="1" x14ac:dyDescent="0.2">
      <c r="A316" s="286"/>
      <c r="B316" s="289"/>
      <c r="C316" s="297"/>
      <c r="D316" s="300"/>
      <c r="E316" s="300"/>
      <c r="F316" s="300"/>
      <c r="G316" s="300"/>
      <c r="H316" s="300"/>
      <c r="I316" s="303"/>
      <c r="J316" s="306"/>
      <c r="K316" s="306"/>
      <c r="L316" s="329"/>
      <c r="M316" s="262"/>
      <c r="N316" s="262"/>
      <c r="O316" s="292" t="s">
        <v>361</v>
      </c>
      <c r="P316" s="338"/>
      <c r="Q316" s="295"/>
      <c r="R316" s="259"/>
      <c r="S316" s="256"/>
      <c r="T316" s="253">
        <f>(IFERROR(VLOOKUP(S316,Criterios!$E$3:$F$8,2,FALSE),0))</f>
        <v>0</v>
      </c>
      <c r="U316" s="247"/>
      <c r="V316" s="253">
        <f>(IFERROR(VLOOKUP(U316,Criterios!$H$3:$I$8,2,FALSE),0))</f>
        <v>0</v>
      </c>
      <c r="W316" s="253">
        <f>(IFERROR(VLOOKUP(S316,Criterios!$E$3:$F$8,2,FALSE),0)) * (IFERROR(VLOOKUP(U316,Criterios!$H$3:$I$8,2,FALSE),0))</f>
        <v>0</v>
      </c>
      <c r="X316" s="253">
        <f>IFERROR(INDEX(Colorimetría!$D$4:$H$8,MATCH(V316,Colorimetría!$C$4:$C$8,0),MATCH(T316,Colorimetría!$D$3:$H$3,0)),0)</f>
        <v>0</v>
      </c>
      <c r="Y316" s="296"/>
      <c r="Z316" s="91"/>
      <c r="AA316" s="92"/>
      <c r="AB316" s="92"/>
      <c r="AC316" s="92"/>
      <c r="AD316" s="93"/>
      <c r="AE316" s="94">
        <f>IF(OR(AD316="Preventivo",AD316="Preventivo - Detectivo"),"Probabilidad",IF(OR(AD316="Detectivo - Correctivo",AD316="Correctivo"),"Impacto",0))</f>
        <v>0</v>
      </c>
      <c r="AF316" s="93"/>
      <c r="AG316" s="93"/>
      <c r="AH316" s="93"/>
      <c r="AI316" s="93"/>
      <c r="AJ316" s="93"/>
      <c r="AK316" s="93"/>
      <c r="AL316" s="95">
        <f>IFERROR(VLOOKUP(AF316,Criterios!$M$3:$N$6,2,FALSE),0) + IFERROR(VLOOKUP(AG316,Criterios!$O$3:$P$6,2,FALSE),0) + IFERROR(VLOOKUP(AH316,Criterios!$Q$3:$R$7,2,FALSE),0) + IFERROR(VLOOKUP(AI316,Criterios!$S$3:$T$6,2,FALSE),0) + IFERROR(VLOOKUP(AJ316,Criterios!$U$3:$V$5,2,FALSE),0) + IFERROR(VLOOKUP(AK316,Criterios!$W$3:$X$8,2,FALSE),0)</f>
        <v>0</v>
      </c>
      <c r="AM316" s="96" t="str">
        <f>IF(AND(AL316&gt;=Criterios!$AB$8,AL316&lt;Criterios!$AA$8),"Pobre",IF(AND(AL316&gt;=Criterios!$AB$7,AL316&lt;Criterios!$AA$7),"Insatisfactorio",IF(AND(AL316&gt;=Criterios!$AB$6,AL316&lt;Criterios!$AA$6),"Regular",IF(AND(AL316&gt;=Criterios!$AB$5,AL316&lt;Criterios!$AA$5),"Bueno",IF(AND(AL316&gt;=Criterios!$AB$4,AL316&lt;=Criterios!$AA$4),"Excelente",MID(Criterios!$Y$3,1,1))))))</f>
        <v/>
      </c>
      <c r="AN316" s="278">
        <f>(IFERROR(AVERAGEIFS(AL316:AL321,AE316:AE321,"Impacto"),0))/100</f>
        <v>0</v>
      </c>
      <c r="AO316" s="280">
        <f>(IFERROR(AVERAGEIFS(AL316:AL321,AE316:AE321,"Probabilidad"),0))/100</f>
        <v>0</v>
      </c>
      <c r="AP316" s="282" t="str">
        <f>IF(AN316=0,MID(S316,1,15),IF(T316 - AN316*T316&lt;1,VLOOKUP(1,Criterios!$D$4:$E$8,2,FALSE),IF(ROUND(T316 -( T316*AN316),0)=0,VLOOKUP(1,Criterios!$D$4:$E$8,2,FALSE),VLOOKUP(ROUND(T316 -( T316*AN316),0),Criterios!$D$4:$E$8,2,FALSE))))</f>
        <v/>
      </c>
      <c r="AQ316" s="273">
        <f>(IFERROR(VLOOKUP(AP316,Criterios!$E$3:$F$8,2,FALSE),0))</f>
        <v>0</v>
      </c>
      <c r="AR316" s="273" t="str">
        <f>IF(AO316=0,MID(U316,1,15),IF(V316 - AO316*V316&lt;1,VLOOKUP(1,Criterios!$G$4:$H$8,2,FALSE),IF(ROUND(V316 -(V316*AO316),0)=0,VLOOKUP(1,Criterios!$G$4:$H$8,2,FALSE),VLOOKUP(ROUND(V316 -( V316*AO316),0),Criterios!$G$4:$H$8,2,FALSE))))</f>
        <v/>
      </c>
      <c r="AS316" s="273">
        <f>(IFERROR(VLOOKUP(AR316,Criterios!$H$3:$I$8,2,FALSE),0))</f>
        <v>0</v>
      </c>
      <c r="AT316" s="273">
        <f>(IFERROR(VLOOKUP(AP316,Criterios!$E$3:$F$8,2,FALSE),0)) * (IFERROR(VLOOKUP(AR316,Criterios!$H$3:$I$8,2,FALSE),0))</f>
        <v>0</v>
      </c>
      <c r="AU316" s="284">
        <f>IFERROR(INDEX(Colorimetría!$D$4:$H$8,MATCH(AS316,Colorimetría!$C$4:$C$8,0),MATCH(AQ316,Colorimetría!$D$3:$H$3,0)),0)</f>
        <v>0</v>
      </c>
      <c r="AV316" s="88" t="s">
        <v>169</v>
      </c>
      <c r="AW316" s="97" t="str">
        <f>IF(AND(T316=1,V316=5),IF(AND(AQ316=1,AS316=5),"RiRr","Ri"),IF(AND(AQ316=1,AS316=5),"Rr",""))</f>
        <v/>
      </c>
      <c r="AX316" s="97" t="str">
        <f>IF(AND(T316=2,V316=5),IF(AND(AQ316=2,AS316=5),"RiRr","Ri"),IF(AND(AQ316=2,AS316=5),"Rr",""))</f>
        <v/>
      </c>
      <c r="AY316" s="98" t="str">
        <f>IF(AND(T316=3,V316=5),IF(AND(AQ316=3,AS316=5),"RiRr","Ri"),IF(AND(AQ316=3,AS316=5),"Rr",""))</f>
        <v/>
      </c>
      <c r="AZ316" s="98" t="str">
        <f>IF(AND(T316=4,V316=5),IF(AND(AQ316=4,AS316=5),"RiRr","Ri"),IF(AND(AQ316=4,AS316=5),"Rr",""))</f>
        <v/>
      </c>
      <c r="BA316" s="98" t="str">
        <f>IF(AND(T316=5,V316=5),IF(AND(AQ316=5,AS316=5),"RiRr","Ri"),IF(AND(AQ316=5,AS316=5),"Rr",""))</f>
        <v/>
      </c>
      <c r="BB316" s="100"/>
    </row>
    <row r="317" spans="1:54" hidden="1" x14ac:dyDescent="0.2">
      <c r="A317" s="287"/>
      <c r="B317" s="290"/>
      <c r="C317" s="298"/>
      <c r="D317" s="301"/>
      <c r="E317" s="301"/>
      <c r="F317" s="301"/>
      <c r="G317" s="301"/>
      <c r="H317" s="301"/>
      <c r="I317" s="304"/>
      <c r="J317" s="307"/>
      <c r="K317" s="307"/>
      <c r="L317" s="330"/>
      <c r="M317" s="263"/>
      <c r="N317" s="263"/>
      <c r="O317" s="293"/>
      <c r="P317" s="310"/>
      <c r="Q317" s="266"/>
      <c r="R317" s="260"/>
      <c r="S317" s="257"/>
      <c r="T317" s="254"/>
      <c r="U317" s="248"/>
      <c r="V317" s="254"/>
      <c r="W317" s="254"/>
      <c r="X317" s="254"/>
      <c r="Y317" s="276"/>
      <c r="Z317" s="91"/>
      <c r="AA317" s="92"/>
      <c r="AB317" s="92"/>
      <c r="AC317" s="92"/>
      <c r="AD317" s="93"/>
      <c r="AE317" s="94">
        <f t="shared" ref="AE317:AE321" si="48">IF(OR(AD317="Preventivo",AD317="Preventivo - Detectivo"),"Probabilidad",IF(OR(AD317="Detectivo - Correctivo",AD317="Correctivo"),"Impacto",0))</f>
        <v>0</v>
      </c>
      <c r="AF317" s="93"/>
      <c r="AG317" s="93"/>
      <c r="AH317" s="93"/>
      <c r="AI317" s="93"/>
      <c r="AJ317" s="93"/>
      <c r="AK317" s="93"/>
      <c r="AL317" s="95">
        <f>IFERROR(VLOOKUP(AF317,Criterios!$M$3:$N$6,2,FALSE),0) + IFERROR(VLOOKUP(AG317,Criterios!$O$3:$P$6,2,FALSE),0) + IFERROR(VLOOKUP(AH317,Criterios!$Q$3:$R$7,2,FALSE),0) + IFERROR(VLOOKUP(AI317,Criterios!$S$3:$T$6,2,FALSE),0) + IFERROR(VLOOKUP(AJ317,Criterios!$U$3:$V$5,2,FALSE),0) + IFERROR(VLOOKUP(AK317,Criterios!$W$3:$X$8,2,FALSE),0)</f>
        <v>0</v>
      </c>
      <c r="AM317" s="96" t="str">
        <f>IF(AND(AL317&gt;=Criterios!$AB$8,AL317&lt;Criterios!$AA$8),"Pobre",IF(AND(AL317&gt;=Criterios!$AB$7,AL317&lt;Criterios!$AA$7),"Insatisfactorio",IF(AND(AL317&gt;=Criterios!$AB$6,AL317&lt;Criterios!$AA$6),"Regular",IF(AND(AL317&gt;=Criterios!$AB$5,AL317&lt;Criterios!$AA$5),"Bueno",IF(AND(AL317&gt;=Criterios!$AB$4,AL317&lt;=Criterios!$AA$4),"Excelente",MID(Criterios!$Y$3,1,1))))))</f>
        <v/>
      </c>
      <c r="AN317" s="278"/>
      <c r="AO317" s="280"/>
      <c r="AP317" s="282"/>
      <c r="AQ317" s="273"/>
      <c r="AR317" s="273"/>
      <c r="AS317" s="273"/>
      <c r="AT317" s="273"/>
      <c r="AU317" s="284"/>
      <c r="AV317" s="88" t="s">
        <v>122</v>
      </c>
      <c r="AW317" s="101" t="str">
        <f>IF(AND(T316=1,V316=4),IF(AND(AQ316=1,AS316=4),"RiRr","Ri"),IF(AND(AQ316=1,AS316=4),"Rr",""))</f>
        <v/>
      </c>
      <c r="AX317" s="102" t="str">
        <f>IF(AND(T316=2,V316=4),IF(AND(AQ316=2,AS316=4),"RiRr","Ri"),IF(AND(AQ316=2,AS316=4),"Rr",""))</f>
        <v/>
      </c>
      <c r="AY317" s="102" t="str">
        <f>IF(AND(T316=3,V316=4),IF(AND(AQ316=3,AS316=4),"RiRr","Ri"),IF(AND(AQ316=3,AS316=4),"Rr",""))</f>
        <v/>
      </c>
      <c r="AZ317" s="103" t="str">
        <f>IF(AND(T316=4,V316=4),IF(AND(AQ316=4,AS316=4),"RiRr","Ri"),IF(AND(AQ316=4,AS316=4),"Rr",""))</f>
        <v/>
      </c>
      <c r="BA317" s="103" t="str">
        <f>IF(AND(T316=5,V316=4),IF(AND(AQ316=5,AS316=4),"RiRr","Ri"),IF(AND(AQ316=5,AS316=4),"Rr",""))</f>
        <v/>
      </c>
      <c r="BB317" s="105"/>
    </row>
    <row r="318" spans="1:54" hidden="1" x14ac:dyDescent="0.2">
      <c r="A318" s="287"/>
      <c r="B318" s="290"/>
      <c r="C318" s="298"/>
      <c r="D318" s="301"/>
      <c r="E318" s="301"/>
      <c r="F318" s="301"/>
      <c r="G318" s="301"/>
      <c r="H318" s="301"/>
      <c r="I318" s="304"/>
      <c r="J318" s="307"/>
      <c r="K318" s="307"/>
      <c r="L318" s="330"/>
      <c r="M318" s="263"/>
      <c r="N318" s="263"/>
      <c r="O318" s="293"/>
      <c r="P318" s="310"/>
      <c r="Q318" s="266"/>
      <c r="R318" s="260"/>
      <c r="S318" s="257"/>
      <c r="T318" s="254"/>
      <c r="U318" s="248"/>
      <c r="V318" s="254"/>
      <c r="W318" s="254"/>
      <c r="X318" s="254"/>
      <c r="Y318" s="276"/>
      <c r="Z318" s="91"/>
      <c r="AA318" s="92"/>
      <c r="AB318" s="92"/>
      <c r="AC318" s="92"/>
      <c r="AD318" s="93"/>
      <c r="AE318" s="94">
        <f t="shared" si="48"/>
        <v>0</v>
      </c>
      <c r="AF318" s="93"/>
      <c r="AG318" s="93"/>
      <c r="AH318" s="93"/>
      <c r="AI318" s="93"/>
      <c r="AJ318" s="93"/>
      <c r="AK318" s="93"/>
      <c r="AL318" s="95">
        <f>IFERROR(VLOOKUP(AF318,Criterios!$M$3:$N$6,2,FALSE),0) + IFERROR(VLOOKUP(AG318,Criterios!$O$3:$P$6,2,FALSE),0) + IFERROR(VLOOKUP(AH318,Criterios!$Q$3:$R$7,2,FALSE),0) + IFERROR(VLOOKUP(AI318,Criterios!$S$3:$T$6,2,FALSE),0) + IFERROR(VLOOKUP(AJ318,Criterios!$U$3:$V$5,2,FALSE),0) + IFERROR(VLOOKUP(AK318,Criterios!$W$3:$X$8,2,FALSE),0)</f>
        <v>0</v>
      </c>
      <c r="AM318" s="96" t="str">
        <f>IF(AND(AL318&gt;=Criterios!$AB$8,AL318&lt;Criterios!$AA$8),"Pobre",IF(AND(AL318&gt;=Criterios!$AB$7,AL318&lt;Criterios!$AA$7),"Insatisfactorio",IF(AND(AL318&gt;=Criterios!$AB$6,AL318&lt;Criterios!$AA$6),"Regular",IF(AND(AL318&gt;=Criterios!$AB$5,AL318&lt;Criterios!$AA$5),"Bueno",IF(AND(AL318&gt;=Criterios!$AB$4,AL318&lt;=Criterios!$AA$4),"Excelente",MID(Criterios!$Y$3,1,1))))))</f>
        <v/>
      </c>
      <c r="AN318" s="278"/>
      <c r="AO318" s="280"/>
      <c r="AP318" s="282"/>
      <c r="AQ318" s="273"/>
      <c r="AR318" s="273"/>
      <c r="AS318" s="273"/>
      <c r="AT318" s="273"/>
      <c r="AU318" s="284"/>
      <c r="AV318" s="88" t="s">
        <v>125</v>
      </c>
      <c r="AW318" s="106" t="str">
        <f>IF(AND(T316=1,V316=3),IF(AND(AQ316=1,AS316=3),"RiRr","Ri"),IF(AND(AQ316=1,AS316=3),"Rr",""))</f>
        <v/>
      </c>
      <c r="AX318" s="101" t="str">
        <f>IF(AND(T316=2,V316=3),IF(AND(AQ316=2,AS316=3),"RiRr","Ri"),IF(AND(AQ316=2,AS316=3),"Rr",""))</f>
        <v/>
      </c>
      <c r="AY318" s="102" t="str">
        <f>IF(AND(T316=3,V316=3),IF(AND(AQ316=3,AS316=3),"RiRr","Ri"),IF(AND(AQ316=3,AS316=3),"Rr",""))</f>
        <v/>
      </c>
      <c r="AZ318" s="103" t="str">
        <f>IF(AND(T316=4,V316=3),IF(AND(AQ316=4,AS316=3),"RiRr","Ri"),IF(AND(AQ316=4,AS316=3),"Rr",""))</f>
        <v/>
      </c>
      <c r="BA318" s="103" t="str">
        <f>IF(AND(T316=5,V316=3),IF(AND(AQ316=5,AS316=3),"RiRr","Ri"),IF(AND(AQ316=5,AS316=3),"Rr",""))</f>
        <v/>
      </c>
      <c r="BB318" s="105"/>
    </row>
    <row r="319" spans="1:54" hidden="1" x14ac:dyDescent="0.2">
      <c r="A319" s="287"/>
      <c r="B319" s="290"/>
      <c r="C319" s="298"/>
      <c r="D319" s="301"/>
      <c r="E319" s="301"/>
      <c r="F319" s="301"/>
      <c r="G319" s="301"/>
      <c r="H319" s="301"/>
      <c r="I319" s="304"/>
      <c r="J319" s="307"/>
      <c r="K319" s="307"/>
      <c r="L319" s="330"/>
      <c r="M319" s="263"/>
      <c r="N319" s="263"/>
      <c r="O319" s="293"/>
      <c r="P319" s="310"/>
      <c r="Q319" s="266"/>
      <c r="R319" s="260"/>
      <c r="S319" s="257"/>
      <c r="T319" s="254"/>
      <c r="U319" s="248"/>
      <c r="V319" s="254"/>
      <c r="W319" s="254"/>
      <c r="X319" s="254"/>
      <c r="Y319" s="276"/>
      <c r="Z319" s="91"/>
      <c r="AA319" s="92"/>
      <c r="AB319" s="92"/>
      <c r="AC319" s="92"/>
      <c r="AD319" s="93"/>
      <c r="AE319" s="94">
        <f t="shared" si="48"/>
        <v>0</v>
      </c>
      <c r="AF319" s="93"/>
      <c r="AG319" s="93"/>
      <c r="AH319" s="93"/>
      <c r="AI319" s="93"/>
      <c r="AJ319" s="93"/>
      <c r="AK319" s="93"/>
      <c r="AL319" s="94">
        <f>IFERROR(VLOOKUP(AF319,Criterios!$M$3:$N$6,2,FALSE),0) + IFERROR(VLOOKUP(AG319,Criterios!$O$3:$P$6,2,FALSE),0) + IFERROR(VLOOKUP(AH319,Criterios!$Q$3:$R$7,2,FALSE),0) + IFERROR(VLOOKUP(AI319,Criterios!$S$3:$T$6,2,FALSE),0) + IFERROR(VLOOKUP(AJ319,Criterios!$U$3:$V$5,2,FALSE),0) + IFERROR(VLOOKUP(AK319,Criterios!$W$3:$X$8,2,FALSE),0)</f>
        <v>0</v>
      </c>
      <c r="AM319" s="96" t="str">
        <f>IF(AND(AL319&gt;=Criterios!$AB$8,AL319&lt;Criterios!$AA$8),"Pobre",IF(AND(AL319&gt;=Criterios!$AB$7,AL319&lt;Criterios!$AA$7),"Insatisfactorio",IF(AND(AL319&gt;=Criterios!$AB$6,AL319&lt;Criterios!$AA$6),"Regular",IF(AND(AL319&gt;=Criterios!$AB$5,AL319&lt;Criterios!$AA$5),"Bueno",IF(AND(AL319&gt;=Criterios!$AB$4,AL319&lt;=Criterios!$AA$4),"Excelente",MID(Criterios!$Y$3,1,1))))))</f>
        <v/>
      </c>
      <c r="AN319" s="278"/>
      <c r="AO319" s="280"/>
      <c r="AP319" s="282"/>
      <c r="AQ319" s="273"/>
      <c r="AR319" s="273"/>
      <c r="AS319" s="273"/>
      <c r="AT319" s="273"/>
      <c r="AU319" s="284"/>
      <c r="AV319" s="88" t="s">
        <v>170</v>
      </c>
      <c r="AW319" s="106" t="str">
        <f>IF(AND(T316=1,V316=2),IF(AND(AQ316=1,AS316=2),"RiRr","Ri"),IF(AND(AQ316=1,AS316=2),"Rr",""))</f>
        <v/>
      </c>
      <c r="AX319" s="106" t="str">
        <f>IF(AND(T316=2,V316=2),IF(AND(AQ316=2,AS316=2),"RiRr","Ri"),IF(AND(AQ316=2,AS316=2),"Rr",""))</f>
        <v/>
      </c>
      <c r="AY319" s="101" t="str">
        <f>IF(AND(T316=3,V316=2),IF(AND(AQ316=3,AS316=2),"RiRr","Ri"),IF(AND(AQ316=3,AS316=2),"Rr",""))</f>
        <v/>
      </c>
      <c r="AZ319" s="102" t="str">
        <f>IF(AND(T316=4,V316=2),IF(AND(AQ316=4,AS316=2),"RiRr","Ri"),IF(AND(AQ316=4,AS316=2),"Rr",""))</f>
        <v/>
      </c>
      <c r="BA319" s="103" t="str">
        <f>IF(AND(T316=5,V316=2),IF(AND(AQ316=5,AS316=2),"RiRr","Ri"),IF(AND(AQ316=5,AS316=2),"Rr",""))</f>
        <v/>
      </c>
      <c r="BB319" s="105"/>
    </row>
    <row r="320" spans="1:54" hidden="1" x14ac:dyDescent="0.2">
      <c r="A320" s="287"/>
      <c r="B320" s="290"/>
      <c r="C320" s="298"/>
      <c r="D320" s="301"/>
      <c r="E320" s="301"/>
      <c r="F320" s="301"/>
      <c r="G320" s="301"/>
      <c r="H320" s="301"/>
      <c r="I320" s="304"/>
      <c r="J320" s="307"/>
      <c r="K320" s="307"/>
      <c r="L320" s="330"/>
      <c r="M320" s="263"/>
      <c r="N320" s="263"/>
      <c r="O320" s="293"/>
      <c r="P320" s="310"/>
      <c r="Q320" s="266"/>
      <c r="R320" s="260"/>
      <c r="S320" s="257"/>
      <c r="T320" s="254"/>
      <c r="U320" s="248"/>
      <c r="V320" s="254"/>
      <c r="W320" s="254"/>
      <c r="X320" s="254"/>
      <c r="Y320" s="276"/>
      <c r="Z320" s="91"/>
      <c r="AA320" s="92"/>
      <c r="AB320" s="92"/>
      <c r="AC320" s="92"/>
      <c r="AD320" s="93"/>
      <c r="AE320" s="94">
        <f t="shared" si="48"/>
        <v>0</v>
      </c>
      <c r="AF320" s="93"/>
      <c r="AG320" s="93"/>
      <c r="AH320" s="93"/>
      <c r="AI320" s="93"/>
      <c r="AJ320" s="93"/>
      <c r="AK320" s="93"/>
      <c r="AL320" s="94">
        <f>IFERROR(VLOOKUP(AF320,Criterios!$M$3:$N$6,2,FALSE),0) + IFERROR(VLOOKUP(AG320,Criterios!$O$3:$P$6,2,FALSE),0) + IFERROR(VLOOKUP(AH320,Criterios!$Q$3:$R$7,2,FALSE),0) + IFERROR(VLOOKUP(AI320,Criterios!$S$3:$T$6,2,FALSE),0) + IFERROR(VLOOKUP(AJ320,Criterios!$U$3:$V$5,2,FALSE),0) + IFERROR(VLOOKUP(AK320,Criterios!$W$3:$X$8,2,FALSE),0)</f>
        <v>0</v>
      </c>
      <c r="AM320" s="96" t="str">
        <f>IF(AND(AL320&gt;=Criterios!$AB$8,AL320&lt;Criterios!$AA$8),"Pobre",IF(AND(AL320&gt;=Criterios!$AB$7,AL320&lt;Criterios!$AA$7),"Insatisfactorio",IF(AND(AL320&gt;=Criterios!$AB$6,AL320&lt;Criterios!$AA$6),"Regular",IF(AND(AL320&gt;=Criterios!$AB$5,AL320&lt;Criterios!$AA$5),"Bueno",IF(AND(AL320&gt;=Criterios!$AB$4,AL320&lt;=Criterios!$AA$4),"Excelente",MID(Criterios!$Y$3,1,1))))))</f>
        <v/>
      </c>
      <c r="AN320" s="278"/>
      <c r="AO320" s="280"/>
      <c r="AP320" s="282"/>
      <c r="AQ320" s="273"/>
      <c r="AR320" s="273"/>
      <c r="AS320" s="273"/>
      <c r="AT320" s="273"/>
      <c r="AU320" s="284"/>
      <c r="AV320" s="88" t="s">
        <v>752</v>
      </c>
      <c r="AW320" s="106" t="str">
        <f>IF(AND(T316=1,V316=1),IF(AND(AQ316=1,AS316=1),"RiRr","Ri"),IF(AND(AQ316=1,AS316=1),"Rr",""))</f>
        <v/>
      </c>
      <c r="AX320" s="106" t="str">
        <f>IF(AND(T316=2,V316=1),IF(AND(AQ316=2,AS316=1),"RiRr","Ri"),IF(AND(AQ316=2,AS316=1),"Rr",""))</f>
        <v/>
      </c>
      <c r="AY320" s="101" t="str">
        <f>IF(AND(T316=3,V316=1),IF(AND(AQ316=3,AS316=1),"RiRr","Ri"),IF(AND(AQ316=3,AS316=1),"Rr",""))</f>
        <v/>
      </c>
      <c r="AZ320" s="102" t="str">
        <f>IF(AND(T316=4,V316=1),IF(AND(AQ316=4,AS316=1),"RiRr","Ri"),IF(AND(AQ316=4,AS316=1),"Rr",""))</f>
        <v/>
      </c>
      <c r="BA320" s="102" t="str">
        <f>IF(AND(T316=5,V316=1),IF(AND(AQ316=5,AS316=1),"RiRr","Ri"),IF(AND(AQ316=5,AS316=1),"Rr",""))</f>
        <v/>
      </c>
      <c r="BB320" s="105"/>
    </row>
    <row r="321" spans="1:54" ht="15.75" hidden="1" customHeight="1" thickBot="1" x14ac:dyDescent="0.25">
      <c r="A321" s="288"/>
      <c r="B321" s="291"/>
      <c r="C321" s="299"/>
      <c r="D321" s="302"/>
      <c r="E321" s="302"/>
      <c r="F321" s="302"/>
      <c r="G321" s="302"/>
      <c r="H321" s="302"/>
      <c r="I321" s="305"/>
      <c r="J321" s="308"/>
      <c r="K321" s="308"/>
      <c r="L321" s="331"/>
      <c r="M321" s="264"/>
      <c r="N321" s="264"/>
      <c r="O321" s="294"/>
      <c r="P321" s="311"/>
      <c r="Q321" s="267"/>
      <c r="R321" s="261"/>
      <c r="S321" s="258"/>
      <c r="T321" s="255"/>
      <c r="U321" s="249"/>
      <c r="V321" s="255"/>
      <c r="W321" s="255"/>
      <c r="X321" s="255"/>
      <c r="Y321" s="277"/>
      <c r="Z321" s="108"/>
      <c r="AA321" s="109"/>
      <c r="AB321" s="109"/>
      <c r="AC321" s="109"/>
      <c r="AD321" s="110"/>
      <c r="AE321" s="111">
        <f t="shared" si="48"/>
        <v>0</v>
      </c>
      <c r="AF321" s="110"/>
      <c r="AG321" s="110"/>
      <c r="AH321" s="110"/>
      <c r="AI321" s="110"/>
      <c r="AJ321" s="110"/>
      <c r="AK321" s="110"/>
      <c r="AL321" s="111">
        <f>IFERROR(VLOOKUP(AF321,Criterios!$M$3:$N$6,2,FALSE),0) + IFERROR(VLOOKUP(AG321,Criterios!$O$3:$P$6,2,FALSE),0) + IFERROR(VLOOKUP(AH321,Criterios!$Q$3:$R$7,2,FALSE),0) + IFERROR(VLOOKUP(AI321,Criterios!$S$3:$T$6,2,FALSE),0) + IFERROR(VLOOKUP(AJ321,Criterios!$U$3:$V$5,2,FALSE),0) + IFERROR(VLOOKUP(AK321,Criterios!$W$3:$X$8,2,FALSE),0)</f>
        <v>0</v>
      </c>
      <c r="AM321" s="112" t="str">
        <f>IF(AND(AL321&gt;=Criterios!$AB$8,AL321&lt;Criterios!$AA$8),"Pobre",IF(AND(AL321&gt;=Criterios!$AB$7,AL321&lt;Criterios!$AA$7),"Insatisfactorio",IF(AND(AL321&gt;=Criterios!$AB$6,AL321&lt;Criterios!$AA$6),"Regular",IF(AND(AL321&gt;=Criterios!$AB$5,AL321&lt;Criterios!$AA$5),"Bueno",IF(AND(AL321&gt;=Criterios!$AB$4,AL321&lt;=Criterios!$AA$4),"Excelente",MID(Criterios!$Y$3,1,1))))))</f>
        <v/>
      </c>
      <c r="AN321" s="279"/>
      <c r="AO321" s="281"/>
      <c r="AP321" s="283"/>
      <c r="AQ321" s="274"/>
      <c r="AR321" s="274"/>
      <c r="AS321" s="274"/>
      <c r="AT321" s="274"/>
      <c r="AU321" s="285"/>
      <c r="AW321" s="88" t="s">
        <v>123</v>
      </c>
      <c r="AX321" s="88" t="s">
        <v>124</v>
      </c>
      <c r="AY321" s="88" t="s">
        <v>125</v>
      </c>
      <c r="AZ321" s="88" t="s">
        <v>126</v>
      </c>
      <c r="BA321" s="88" t="s">
        <v>127</v>
      </c>
      <c r="BB321" s="113"/>
    </row>
    <row r="322" spans="1:54" ht="16.5" hidden="1" customHeight="1" thickTop="1" x14ac:dyDescent="0.2">
      <c r="A322" s="286"/>
      <c r="B322" s="289"/>
      <c r="C322" s="297"/>
      <c r="D322" s="300"/>
      <c r="E322" s="300"/>
      <c r="F322" s="300"/>
      <c r="G322" s="300"/>
      <c r="H322" s="300"/>
      <c r="I322" s="303"/>
      <c r="J322" s="306"/>
      <c r="K322" s="306"/>
      <c r="L322" s="329"/>
      <c r="M322" s="262"/>
      <c r="N322" s="262"/>
      <c r="O322" s="292" t="s">
        <v>362</v>
      </c>
      <c r="P322" s="338"/>
      <c r="Q322" s="295"/>
      <c r="R322" s="259"/>
      <c r="S322" s="256"/>
      <c r="T322" s="253">
        <f>(IFERROR(VLOOKUP(S322,Criterios!$E$3:$F$8,2,FALSE),0))</f>
        <v>0</v>
      </c>
      <c r="U322" s="247"/>
      <c r="V322" s="253">
        <f>(IFERROR(VLOOKUP(U322,Criterios!$H$3:$I$8,2,FALSE),0))</f>
        <v>0</v>
      </c>
      <c r="W322" s="253">
        <f>(IFERROR(VLOOKUP(S322,Criterios!$E$3:$F$8,2,FALSE),0)) * (IFERROR(VLOOKUP(U322,Criterios!$H$3:$I$8,2,FALSE),0))</f>
        <v>0</v>
      </c>
      <c r="X322" s="253">
        <f>IFERROR(INDEX(Colorimetría!$D$4:$H$8,MATCH(V322,Colorimetría!$C$4:$C$8,0),MATCH(T322,Colorimetría!$D$3:$H$3,0)),0)</f>
        <v>0</v>
      </c>
      <c r="Y322" s="296"/>
      <c r="Z322" s="91"/>
      <c r="AA322" s="92"/>
      <c r="AB322" s="92"/>
      <c r="AC322" s="92"/>
      <c r="AD322" s="93"/>
      <c r="AE322" s="94">
        <f>IF(OR(AD322="Preventivo",AD322="Preventivo - Detectivo"),"Probabilidad",IF(OR(AD322="Detectivo - Correctivo",AD322="Correctivo"),"Impacto",0))</f>
        <v>0</v>
      </c>
      <c r="AF322" s="93"/>
      <c r="AG322" s="93"/>
      <c r="AH322" s="93"/>
      <c r="AI322" s="93"/>
      <c r="AJ322" s="93"/>
      <c r="AK322" s="93"/>
      <c r="AL322" s="95">
        <f>IFERROR(VLOOKUP(AF322,Criterios!$M$3:$N$6,2,FALSE),0) + IFERROR(VLOOKUP(AG322,Criterios!$O$3:$P$6,2,FALSE),0) + IFERROR(VLOOKUP(AH322,Criterios!$Q$3:$R$7,2,FALSE),0) + IFERROR(VLOOKUP(AI322,Criterios!$S$3:$T$6,2,FALSE),0) + IFERROR(VLOOKUP(AJ322,Criterios!$U$3:$V$5,2,FALSE),0) + IFERROR(VLOOKUP(AK322,Criterios!$W$3:$X$8,2,FALSE),0)</f>
        <v>0</v>
      </c>
      <c r="AM322" s="96" t="str">
        <f>IF(AND(AL322&gt;=Criterios!$AB$8,AL322&lt;Criterios!$AA$8),"Pobre",IF(AND(AL322&gt;=Criterios!$AB$7,AL322&lt;Criterios!$AA$7),"Insatisfactorio",IF(AND(AL322&gt;=Criterios!$AB$6,AL322&lt;Criterios!$AA$6),"Regular",IF(AND(AL322&gt;=Criterios!$AB$5,AL322&lt;Criterios!$AA$5),"Bueno",IF(AND(AL322&gt;=Criterios!$AB$4,AL322&lt;=Criterios!$AA$4),"Excelente",MID(Criterios!$Y$3,1,1))))))</f>
        <v/>
      </c>
      <c r="AN322" s="278">
        <f>(IFERROR(AVERAGEIFS(AL322:AL327,AE322:AE327,"Impacto"),0))/100</f>
        <v>0</v>
      </c>
      <c r="AO322" s="280">
        <f>(IFERROR(AVERAGEIFS(AL322:AL327,AE322:AE327,"Probabilidad"),0))/100</f>
        <v>0</v>
      </c>
      <c r="AP322" s="282" t="str">
        <f>IF(AN322=0,MID(S322,1,15),IF(T322 - AN322*T322&lt;1,VLOOKUP(1,Criterios!$D$4:$E$8,2,FALSE),IF(ROUND(T322 -( T322*AN322),0)=0,VLOOKUP(1,Criterios!$D$4:$E$8,2,FALSE),VLOOKUP(ROUND(T322 -( T322*AN322),0),Criterios!$D$4:$E$8,2,FALSE))))</f>
        <v/>
      </c>
      <c r="AQ322" s="273">
        <f>(IFERROR(VLOOKUP(AP322,Criterios!$E$3:$F$8,2,FALSE),0))</f>
        <v>0</v>
      </c>
      <c r="AR322" s="273" t="str">
        <f>IF(AO322=0,MID(U322,1,15),IF(V322 - AO322*V322&lt;1,VLOOKUP(1,Criterios!$G$4:$H$8,2,FALSE),IF(ROUND(V322 -(V322*AO322),0)=0,VLOOKUP(1,Criterios!$G$4:$H$8,2,FALSE),VLOOKUP(ROUND(V322 -( V322*AO322),0),Criterios!$G$4:$H$8,2,FALSE))))</f>
        <v/>
      </c>
      <c r="AS322" s="273">
        <f>(IFERROR(VLOOKUP(AR322,Criterios!$H$3:$I$8,2,FALSE),0))</f>
        <v>0</v>
      </c>
      <c r="AT322" s="273">
        <f>(IFERROR(VLOOKUP(AP322,Criterios!$E$3:$F$8,2,FALSE),0)) * (IFERROR(VLOOKUP(AR322,Criterios!$H$3:$I$8,2,FALSE),0))</f>
        <v>0</v>
      </c>
      <c r="AU322" s="284">
        <f>IFERROR(INDEX(Colorimetría!$D$4:$H$8,MATCH(AS322,Colorimetría!$C$4:$C$8,0),MATCH(AQ322,Colorimetría!$D$3:$H$3,0)),0)</f>
        <v>0</v>
      </c>
      <c r="AV322" s="88" t="s">
        <v>169</v>
      </c>
      <c r="AW322" s="97" t="str">
        <f>IF(AND(T322=1,V322=5),IF(AND(AQ322=1,AS322=5),"RiRr","Ri"),IF(AND(AQ322=1,AS322=5),"Rr",""))</f>
        <v/>
      </c>
      <c r="AX322" s="97" t="str">
        <f>IF(AND(T322=2,V322=5),IF(AND(AQ322=2,AS322=5),"RiRr","Ri"),IF(AND(AQ322=2,AS322=5),"Rr",""))</f>
        <v/>
      </c>
      <c r="AY322" s="98" t="str">
        <f>IF(AND(T322=3,V322=5),IF(AND(AQ322=3,AS322=5),"RiRr","Ri"),IF(AND(AQ322=3,AS322=5),"Rr",""))</f>
        <v/>
      </c>
      <c r="AZ322" s="98" t="str">
        <f>IF(AND(T322=4,V322=5),IF(AND(AQ322=4,AS322=5),"RiRr","Ri"),IF(AND(AQ322=4,AS322=5),"Rr",""))</f>
        <v/>
      </c>
      <c r="BA322" s="98" t="str">
        <f>IF(AND(T322=5,V322=5),IF(AND(AQ322=5,AS322=5),"RiRr","Ri"),IF(AND(AQ322=5,AS322=5),"Rr",""))</f>
        <v/>
      </c>
      <c r="BB322" s="100"/>
    </row>
    <row r="323" spans="1:54" hidden="1" x14ac:dyDescent="0.2">
      <c r="A323" s="287"/>
      <c r="B323" s="290"/>
      <c r="C323" s="298"/>
      <c r="D323" s="301"/>
      <c r="E323" s="301"/>
      <c r="F323" s="301"/>
      <c r="G323" s="301"/>
      <c r="H323" s="301"/>
      <c r="I323" s="304"/>
      <c r="J323" s="307"/>
      <c r="K323" s="307"/>
      <c r="L323" s="330"/>
      <c r="M323" s="263"/>
      <c r="N323" s="263"/>
      <c r="O323" s="293"/>
      <c r="P323" s="310"/>
      <c r="Q323" s="266"/>
      <c r="R323" s="260"/>
      <c r="S323" s="257"/>
      <c r="T323" s="254"/>
      <c r="U323" s="248"/>
      <c r="V323" s="254"/>
      <c r="W323" s="254"/>
      <c r="X323" s="254"/>
      <c r="Y323" s="276"/>
      <c r="Z323" s="91"/>
      <c r="AA323" s="92"/>
      <c r="AB323" s="92"/>
      <c r="AC323" s="92"/>
      <c r="AD323" s="93"/>
      <c r="AE323" s="94">
        <f t="shared" ref="AE323:AE327" si="49">IF(OR(AD323="Preventivo",AD323="Preventivo - Detectivo"),"Probabilidad",IF(OR(AD323="Detectivo - Correctivo",AD323="Correctivo"),"Impacto",0))</f>
        <v>0</v>
      </c>
      <c r="AF323" s="93"/>
      <c r="AG323" s="93"/>
      <c r="AH323" s="93"/>
      <c r="AI323" s="93"/>
      <c r="AJ323" s="93"/>
      <c r="AK323" s="93"/>
      <c r="AL323" s="95">
        <f>IFERROR(VLOOKUP(AF323,Criterios!$M$3:$N$6,2,FALSE),0) + IFERROR(VLOOKUP(AG323,Criterios!$O$3:$P$6,2,FALSE),0) + IFERROR(VLOOKUP(AH323,Criterios!$Q$3:$R$7,2,FALSE),0) + IFERROR(VLOOKUP(AI323,Criterios!$S$3:$T$6,2,FALSE),0) + IFERROR(VLOOKUP(AJ323,Criterios!$U$3:$V$5,2,FALSE),0) + IFERROR(VLOOKUP(AK323,Criterios!$W$3:$X$8,2,FALSE),0)</f>
        <v>0</v>
      </c>
      <c r="AM323" s="96" t="str">
        <f>IF(AND(AL323&gt;=Criterios!$AB$8,AL323&lt;Criterios!$AA$8),"Pobre",IF(AND(AL323&gt;=Criterios!$AB$7,AL323&lt;Criterios!$AA$7),"Insatisfactorio",IF(AND(AL323&gt;=Criterios!$AB$6,AL323&lt;Criterios!$AA$6),"Regular",IF(AND(AL323&gt;=Criterios!$AB$5,AL323&lt;Criterios!$AA$5),"Bueno",IF(AND(AL323&gt;=Criterios!$AB$4,AL323&lt;=Criterios!$AA$4),"Excelente",MID(Criterios!$Y$3,1,1))))))</f>
        <v/>
      </c>
      <c r="AN323" s="278"/>
      <c r="AO323" s="280"/>
      <c r="AP323" s="282"/>
      <c r="AQ323" s="273"/>
      <c r="AR323" s="273"/>
      <c r="AS323" s="273"/>
      <c r="AT323" s="273"/>
      <c r="AU323" s="284"/>
      <c r="AV323" s="88" t="s">
        <v>122</v>
      </c>
      <c r="AW323" s="101" t="str">
        <f>IF(AND(T322=1,V322=4),IF(AND(AQ322=1,AS322=4),"RiRr","Ri"),IF(AND(AQ322=1,AS322=4),"Rr",""))</f>
        <v/>
      </c>
      <c r="AX323" s="102" t="str">
        <f>IF(AND(T322=2,V322=4),IF(AND(AQ322=2,AS322=4),"RiRr","Ri"),IF(AND(AQ322=2,AS322=4),"Rr",""))</f>
        <v/>
      </c>
      <c r="AY323" s="102" t="str">
        <f>IF(AND(T322=3,V322=4),IF(AND(AQ322=3,AS322=4),"RiRr","Ri"),IF(AND(AQ322=3,AS322=4),"Rr",""))</f>
        <v/>
      </c>
      <c r="AZ323" s="103" t="str">
        <f>IF(AND(T322=4,V322=4),IF(AND(AQ322=4,AS322=4),"RiRr","Ri"),IF(AND(AQ322=4,AS322=4),"Rr",""))</f>
        <v/>
      </c>
      <c r="BA323" s="103" t="str">
        <f>IF(AND(T322=5,V322=4),IF(AND(AQ322=5,AS322=4),"RiRr","Ri"),IF(AND(AQ322=5,AS322=4),"Rr",""))</f>
        <v/>
      </c>
      <c r="BB323" s="105"/>
    </row>
    <row r="324" spans="1:54" hidden="1" x14ac:dyDescent="0.2">
      <c r="A324" s="287"/>
      <c r="B324" s="290"/>
      <c r="C324" s="298"/>
      <c r="D324" s="301"/>
      <c r="E324" s="301"/>
      <c r="F324" s="301"/>
      <c r="G324" s="301"/>
      <c r="H324" s="301"/>
      <c r="I324" s="304"/>
      <c r="J324" s="307"/>
      <c r="K324" s="307"/>
      <c r="L324" s="330"/>
      <c r="M324" s="263"/>
      <c r="N324" s="263"/>
      <c r="O324" s="293"/>
      <c r="P324" s="310"/>
      <c r="Q324" s="266"/>
      <c r="R324" s="260"/>
      <c r="S324" s="257"/>
      <c r="T324" s="254"/>
      <c r="U324" s="248"/>
      <c r="V324" s="254"/>
      <c r="W324" s="254"/>
      <c r="X324" s="254"/>
      <c r="Y324" s="276"/>
      <c r="Z324" s="91"/>
      <c r="AA324" s="92"/>
      <c r="AB324" s="92"/>
      <c r="AC324" s="92"/>
      <c r="AD324" s="93"/>
      <c r="AE324" s="94">
        <f t="shared" si="49"/>
        <v>0</v>
      </c>
      <c r="AF324" s="93"/>
      <c r="AG324" s="93"/>
      <c r="AH324" s="93"/>
      <c r="AI324" s="93"/>
      <c r="AJ324" s="93"/>
      <c r="AK324" s="93"/>
      <c r="AL324" s="95">
        <f>IFERROR(VLOOKUP(AF324,Criterios!$M$3:$N$6,2,FALSE),0) + IFERROR(VLOOKUP(AG324,Criterios!$O$3:$P$6,2,FALSE),0) + IFERROR(VLOOKUP(AH324,Criterios!$Q$3:$R$7,2,FALSE),0) + IFERROR(VLOOKUP(AI324,Criterios!$S$3:$T$6,2,FALSE),0) + IFERROR(VLOOKUP(AJ324,Criterios!$U$3:$V$5,2,FALSE),0) + IFERROR(VLOOKUP(AK324,Criterios!$W$3:$X$8,2,FALSE),0)</f>
        <v>0</v>
      </c>
      <c r="AM324" s="96" t="str">
        <f>IF(AND(AL324&gt;=Criterios!$AB$8,AL324&lt;Criterios!$AA$8),"Pobre",IF(AND(AL324&gt;=Criterios!$AB$7,AL324&lt;Criterios!$AA$7),"Insatisfactorio",IF(AND(AL324&gt;=Criterios!$AB$6,AL324&lt;Criterios!$AA$6),"Regular",IF(AND(AL324&gt;=Criterios!$AB$5,AL324&lt;Criterios!$AA$5),"Bueno",IF(AND(AL324&gt;=Criterios!$AB$4,AL324&lt;=Criterios!$AA$4),"Excelente",MID(Criterios!$Y$3,1,1))))))</f>
        <v/>
      </c>
      <c r="AN324" s="278"/>
      <c r="AO324" s="280"/>
      <c r="AP324" s="282"/>
      <c r="AQ324" s="273"/>
      <c r="AR324" s="273"/>
      <c r="AS324" s="273"/>
      <c r="AT324" s="273"/>
      <c r="AU324" s="284"/>
      <c r="AV324" s="88" t="s">
        <v>125</v>
      </c>
      <c r="AW324" s="106" t="str">
        <f>IF(AND(T322=1,V322=3),IF(AND(AQ322=1,AS322=3),"RiRr","Ri"),IF(AND(AQ322=1,AS322=3),"Rr",""))</f>
        <v/>
      </c>
      <c r="AX324" s="101" t="str">
        <f>IF(AND(T322=2,V322=3),IF(AND(AQ322=2,AS322=3),"RiRr","Ri"),IF(AND(AQ322=2,AS322=3),"Rr",""))</f>
        <v/>
      </c>
      <c r="AY324" s="102" t="str">
        <f>IF(AND(T322=3,V322=3),IF(AND(AQ322=3,AS322=3),"RiRr","Ri"),IF(AND(AQ322=3,AS322=3),"Rr",""))</f>
        <v/>
      </c>
      <c r="AZ324" s="103" t="str">
        <f>IF(AND(T322=4,V322=3),IF(AND(AQ322=4,AS322=3),"RiRr","Ri"),IF(AND(AQ322=4,AS322=3),"Rr",""))</f>
        <v/>
      </c>
      <c r="BA324" s="103" t="str">
        <f>IF(AND(T322=5,V322=3),IF(AND(AQ322=5,AS322=3),"RiRr","Ri"),IF(AND(AQ322=5,AS322=3),"Rr",""))</f>
        <v/>
      </c>
      <c r="BB324" s="105"/>
    </row>
    <row r="325" spans="1:54" hidden="1" x14ac:dyDescent="0.2">
      <c r="A325" s="287"/>
      <c r="B325" s="290"/>
      <c r="C325" s="298"/>
      <c r="D325" s="301"/>
      <c r="E325" s="301"/>
      <c r="F325" s="301"/>
      <c r="G325" s="301"/>
      <c r="H325" s="301"/>
      <c r="I325" s="304"/>
      <c r="J325" s="307"/>
      <c r="K325" s="307"/>
      <c r="L325" s="330"/>
      <c r="M325" s="263"/>
      <c r="N325" s="263"/>
      <c r="O325" s="293"/>
      <c r="P325" s="310"/>
      <c r="Q325" s="266"/>
      <c r="R325" s="260"/>
      <c r="S325" s="257"/>
      <c r="T325" s="254"/>
      <c r="U325" s="248"/>
      <c r="V325" s="254"/>
      <c r="W325" s="254"/>
      <c r="X325" s="254"/>
      <c r="Y325" s="276"/>
      <c r="Z325" s="91"/>
      <c r="AA325" s="92"/>
      <c r="AB325" s="92"/>
      <c r="AC325" s="92"/>
      <c r="AD325" s="93"/>
      <c r="AE325" s="94">
        <f t="shared" si="49"/>
        <v>0</v>
      </c>
      <c r="AF325" s="93"/>
      <c r="AG325" s="93"/>
      <c r="AH325" s="93"/>
      <c r="AI325" s="93"/>
      <c r="AJ325" s="93"/>
      <c r="AK325" s="93"/>
      <c r="AL325" s="94">
        <f>IFERROR(VLOOKUP(AF325,Criterios!$M$3:$N$6,2,FALSE),0) + IFERROR(VLOOKUP(AG325,Criterios!$O$3:$P$6,2,FALSE),0) + IFERROR(VLOOKUP(AH325,Criterios!$Q$3:$R$7,2,FALSE),0) + IFERROR(VLOOKUP(AI325,Criterios!$S$3:$T$6,2,FALSE),0) + IFERROR(VLOOKUP(AJ325,Criterios!$U$3:$V$5,2,FALSE),0) + IFERROR(VLOOKUP(AK325,Criterios!$W$3:$X$8,2,FALSE),0)</f>
        <v>0</v>
      </c>
      <c r="AM325" s="96" t="str">
        <f>IF(AND(AL325&gt;=Criterios!$AB$8,AL325&lt;Criterios!$AA$8),"Pobre",IF(AND(AL325&gt;=Criterios!$AB$7,AL325&lt;Criterios!$AA$7),"Insatisfactorio",IF(AND(AL325&gt;=Criterios!$AB$6,AL325&lt;Criterios!$AA$6),"Regular",IF(AND(AL325&gt;=Criterios!$AB$5,AL325&lt;Criterios!$AA$5),"Bueno",IF(AND(AL325&gt;=Criterios!$AB$4,AL325&lt;=Criterios!$AA$4),"Excelente",MID(Criterios!$Y$3,1,1))))))</f>
        <v/>
      </c>
      <c r="AN325" s="278"/>
      <c r="AO325" s="280"/>
      <c r="AP325" s="282"/>
      <c r="AQ325" s="273"/>
      <c r="AR325" s="273"/>
      <c r="AS325" s="273"/>
      <c r="AT325" s="273"/>
      <c r="AU325" s="284"/>
      <c r="AV325" s="88" t="s">
        <v>170</v>
      </c>
      <c r="AW325" s="106" t="str">
        <f>IF(AND(T322=1,V322=2),IF(AND(AQ322=1,AS322=2),"RiRr","Ri"),IF(AND(AQ322=1,AS322=2),"Rr",""))</f>
        <v/>
      </c>
      <c r="AX325" s="106" t="str">
        <f>IF(AND(T322=2,V322=2),IF(AND(AQ322=2,AS322=2),"RiRr","Ri"),IF(AND(AQ322=2,AS322=2),"Rr",""))</f>
        <v/>
      </c>
      <c r="AY325" s="101" t="str">
        <f>IF(AND(T322=3,V322=2),IF(AND(AQ322=3,AS322=2),"RiRr","Ri"),IF(AND(AQ322=3,AS322=2),"Rr",""))</f>
        <v/>
      </c>
      <c r="AZ325" s="102" t="str">
        <f>IF(AND(T322=4,V322=2),IF(AND(AQ322=4,AS322=2),"RiRr","Ri"),IF(AND(AQ322=4,AS322=2),"Rr",""))</f>
        <v/>
      </c>
      <c r="BA325" s="103" t="str">
        <f>IF(AND(T322=5,V322=2),IF(AND(AQ322=5,AS322=2),"RiRr","Ri"),IF(AND(AQ322=5,AS322=2),"Rr",""))</f>
        <v/>
      </c>
      <c r="BB325" s="105"/>
    </row>
    <row r="326" spans="1:54" hidden="1" x14ac:dyDescent="0.2">
      <c r="A326" s="287"/>
      <c r="B326" s="290"/>
      <c r="C326" s="298"/>
      <c r="D326" s="301"/>
      <c r="E326" s="301"/>
      <c r="F326" s="301"/>
      <c r="G326" s="301"/>
      <c r="H326" s="301"/>
      <c r="I326" s="304"/>
      <c r="J326" s="307"/>
      <c r="K326" s="307"/>
      <c r="L326" s="330"/>
      <c r="M326" s="263"/>
      <c r="N326" s="263"/>
      <c r="O326" s="293"/>
      <c r="P326" s="310"/>
      <c r="Q326" s="266"/>
      <c r="R326" s="260"/>
      <c r="S326" s="257"/>
      <c r="T326" s="254"/>
      <c r="U326" s="248"/>
      <c r="V326" s="254"/>
      <c r="W326" s="254"/>
      <c r="X326" s="254"/>
      <c r="Y326" s="276"/>
      <c r="Z326" s="91"/>
      <c r="AA326" s="92"/>
      <c r="AB326" s="92"/>
      <c r="AC326" s="92"/>
      <c r="AD326" s="93"/>
      <c r="AE326" s="94">
        <f t="shared" si="49"/>
        <v>0</v>
      </c>
      <c r="AF326" s="93"/>
      <c r="AG326" s="93"/>
      <c r="AH326" s="93"/>
      <c r="AI326" s="93"/>
      <c r="AJ326" s="93"/>
      <c r="AK326" s="93"/>
      <c r="AL326" s="94">
        <f>IFERROR(VLOOKUP(AF326,Criterios!$M$3:$N$6,2,FALSE),0) + IFERROR(VLOOKUP(AG326,Criterios!$O$3:$P$6,2,FALSE),0) + IFERROR(VLOOKUP(AH326,Criterios!$Q$3:$R$7,2,FALSE),0) + IFERROR(VLOOKUP(AI326,Criterios!$S$3:$T$6,2,FALSE),0) + IFERROR(VLOOKUP(AJ326,Criterios!$U$3:$V$5,2,FALSE),0) + IFERROR(VLOOKUP(AK326,Criterios!$W$3:$X$8,2,FALSE),0)</f>
        <v>0</v>
      </c>
      <c r="AM326" s="96" t="str">
        <f>IF(AND(AL326&gt;=Criterios!$AB$8,AL326&lt;Criterios!$AA$8),"Pobre",IF(AND(AL326&gt;=Criterios!$AB$7,AL326&lt;Criterios!$AA$7),"Insatisfactorio",IF(AND(AL326&gt;=Criterios!$AB$6,AL326&lt;Criterios!$AA$6),"Regular",IF(AND(AL326&gt;=Criterios!$AB$5,AL326&lt;Criterios!$AA$5),"Bueno",IF(AND(AL326&gt;=Criterios!$AB$4,AL326&lt;=Criterios!$AA$4),"Excelente",MID(Criterios!$Y$3,1,1))))))</f>
        <v/>
      </c>
      <c r="AN326" s="278"/>
      <c r="AO326" s="280"/>
      <c r="AP326" s="282"/>
      <c r="AQ326" s="273"/>
      <c r="AR326" s="273"/>
      <c r="AS326" s="273"/>
      <c r="AT326" s="273"/>
      <c r="AU326" s="284"/>
      <c r="AV326" s="88" t="s">
        <v>752</v>
      </c>
      <c r="AW326" s="106" t="str">
        <f>IF(AND(T322=1,V322=1),IF(AND(AQ322=1,AS322=1),"RiRr","Ri"),IF(AND(AQ322=1,AS322=1),"Rr",""))</f>
        <v/>
      </c>
      <c r="AX326" s="106" t="str">
        <f>IF(AND(T322=2,V322=1),IF(AND(AQ322=2,AS322=1),"RiRr","Ri"),IF(AND(AQ322=2,AS322=1),"Rr",""))</f>
        <v/>
      </c>
      <c r="AY326" s="101" t="str">
        <f>IF(AND(T322=3,V322=1),IF(AND(AQ322=3,AS322=1),"RiRr","Ri"),IF(AND(AQ322=3,AS322=1),"Rr",""))</f>
        <v/>
      </c>
      <c r="AZ326" s="102" t="str">
        <f>IF(AND(T322=4,V322=1),IF(AND(AQ322=4,AS322=1),"RiRr","Ri"),IF(AND(AQ322=4,AS322=1),"Rr",""))</f>
        <v/>
      </c>
      <c r="BA326" s="102" t="str">
        <f>IF(AND(T322=5,V322=1),IF(AND(AQ322=5,AS322=1),"RiRr","Ri"),IF(AND(AQ322=5,AS322=1),"Rr",""))</f>
        <v/>
      </c>
      <c r="BB326" s="105"/>
    </row>
    <row r="327" spans="1:54" ht="15.75" hidden="1" customHeight="1" thickBot="1" x14ac:dyDescent="0.25">
      <c r="A327" s="288"/>
      <c r="B327" s="291"/>
      <c r="C327" s="299"/>
      <c r="D327" s="302"/>
      <c r="E327" s="302"/>
      <c r="F327" s="302"/>
      <c r="G327" s="302"/>
      <c r="H327" s="302"/>
      <c r="I327" s="305"/>
      <c r="J327" s="308"/>
      <c r="K327" s="308"/>
      <c r="L327" s="331"/>
      <c r="M327" s="264"/>
      <c r="N327" s="264"/>
      <c r="O327" s="294"/>
      <c r="P327" s="311"/>
      <c r="Q327" s="267"/>
      <c r="R327" s="261"/>
      <c r="S327" s="258"/>
      <c r="T327" s="255"/>
      <c r="U327" s="249"/>
      <c r="V327" s="255"/>
      <c r="W327" s="255"/>
      <c r="X327" s="255"/>
      <c r="Y327" s="277"/>
      <c r="Z327" s="108"/>
      <c r="AA327" s="109"/>
      <c r="AB327" s="109"/>
      <c r="AC327" s="109"/>
      <c r="AD327" s="110"/>
      <c r="AE327" s="111">
        <f t="shared" si="49"/>
        <v>0</v>
      </c>
      <c r="AF327" s="110"/>
      <c r="AG327" s="110"/>
      <c r="AH327" s="110"/>
      <c r="AI327" s="110"/>
      <c r="AJ327" s="110"/>
      <c r="AK327" s="110"/>
      <c r="AL327" s="111">
        <f>IFERROR(VLOOKUP(AF327,Criterios!$M$3:$N$6,2,FALSE),0) + IFERROR(VLOOKUP(AG327,Criterios!$O$3:$P$6,2,FALSE),0) + IFERROR(VLOOKUP(AH327,Criterios!$Q$3:$R$7,2,FALSE),0) + IFERROR(VLOOKUP(AI327,Criterios!$S$3:$T$6,2,FALSE),0) + IFERROR(VLOOKUP(AJ327,Criterios!$U$3:$V$5,2,FALSE),0) + IFERROR(VLOOKUP(AK327,Criterios!$W$3:$X$8,2,FALSE),0)</f>
        <v>0</v>
      </c>
      <c r="AM327" s="112" t="str">
        <f>IF(AND(AL327&gt;=Criterios!$AB$8,AL327&lt;Criterios!$AA$8),"Pobre",IF(AND(AL327&gt;=Criterios!$AB$7,AL327&lt;Criterios!$AA$7),"Insatisfactorio",IF(AND(AL327&gt;=Criterios!$AB$6,AL327&lt;Criterios!$AA$6),"Regular",IF(AND(AL327&gt;=Criterios!$AB$5,AL327&lt;Criterios!$AA$5),"Bueno",IF(AND(AL327&gt;=Criterios!$AB$4,AL327&lt;=Criterios!$AA$4),"Excelente",MID(Criterios!$Y$3,1,1))))))</f>
        <v/>
      </c>
      <c r="AN327" s="279"/>
      <c r="AO327" s="281"/>
      <c r="AP327" s="283"/>
      <c r="AQ327" s="274"/>
      <c r="AR327" s="274"/>
      <c r="AS327" s="274"/>
      <c r="AT327" s="274"/>
      <c r="AU327" s="285"/>
      <c r="AW327" s="88" t="s">
        <v>123</v>
      </c>
      <c r="AX327" s="88" t="s">
        <v>124</v>
      </c>
      <c r="AY327" s="88" t="s">
        <v>125</v>
      </c>
      <c r="AZ327" s="88" t="s">
        <v>126</v>
      </c>
      <c r="BA327" s="88" t="s">
        <v>127</v>
      </c>
      <c r="BB327" s="113"/>
    </row>
    <row r="328" spans="1:54" ht="16.5" hidden="1" customHeight="1" thickTop="1" x14ac:dyDescent="0.2">
      <c r="A328" s="286"/>
      <c r="B328" s="289"/>
      <c r="C328" s="297"/>
      <c r="D328" s="300"/>
      <c r="E328" s="300"/>
      <c r="F328" s="300"/>
      <c r="G328" s="300"/>
      <c r="H328" s="300"/>
      <c r="I328" s="303"/>
      <c r="J328" s="306"/>
      <c r="K328" s="306"/>
      <c r="L328" s="329"/>
      <c r="M328" s="262"/>
      <c r="N328" s="262"/>
      <c r="O328" s="292" t="s">
        <v>363</v>
      </c>
      <c r="P328" s="338"/>
      <c r="Q328" s="295"/>
      <c r="R328" s="259"/>
      <c r="S328" s="256"/>
      <c r="T328" s="253">
        <f>(IFERROR(VLOOKUP(S328,Criterios!$E$3:$F$8,2,FALSE),0))</f>
        <v>0</v>
      </c>
      <c r="U328" s="247"/>
      <c r="V328" s="253">
        <f>(IFERROR(VLOOKUP(U328,Criterios!$H$3:$I$8,2,FALSE),0))</f>
        <v>0</v>
      </c>
      <c r="W328" s="253">
        <f>(IFERROR(VLOOKUP(S328,Criterios!$E$3:$F$8,2,FALSE),0)) * (IFERROR(VLOOKUP(U328,Criterios!$H$3:$I$8,2,FALSE),0))</f>
        <v>0</v>
      </c>
      <c r="X328" s="253">
        <f>IFERROR(INDEX(Colorimetría!$D$4:$H$8,MATCH(V328,Colorimetría!$C$4:$C$8,0),MATCH(T328,Colorimetría!$D$3:$H$3,0)),0)</f>
        <v>0</v>
      </c>
      <c r="Y328" s="296"/>
      <c r="Z328" s="91"/>
      <c r="AA328" s="92"/>
      <c r="AB328" s="92"/>
      <c r="AC328" s="92"/>
      <c r="AD328" s="93"/>
      <c r="AE328" s="94">
        <f>IF(OR(AD328="Preventivo",AD328="Preventivo - Detectivo"),"Probabilidad",IF(OR(AD328="Detectivo - Correctivo",AD328="Correctivo"),"Impacto",0))</f>
        <v>0</v>
      </c>
      <c r="AF328" s="93"/>
      <c r="AG328" s="93"/>
      <c r="AH328" s="93"/>
      <c r="AI328" s="93"/>
      <c r="AJ328" s="93"/>
      <c r="AK328" s="93"/>
      <c r="AL328" s="95">
        <f>IFERROR(VLOOKUP(AF328,Criterios!$M$3:$N$6,2,FALSE),0) + IFERROR(VLOOKUP(AG328,Criterios!$O$3:$P$6,2,FALSE),0) + IFERROR(VLOOKUP(AH328,Criterios!$Q$3:$R$7,2,FALSE),0) + IFERROR(VLOOKUP(AI328,Criterios!$S$3:$T$6,2,FALSE),0) + IFERROR(VLOOKUP(AJ328,Criterios!$U$3:$V$5,2,FALSE),0) + IFERROR(VLOOKUP(AK328,Criterios!$W$3:$X$8,2,FALSE),0)</f>
        <v>0</v>
      </c>
      <c r="AM328" s="96" t="str">
        <f>IF(AND(AL328&gt;=Criterios!$AB$8,AL328&lt;Criterios!$AA$8),"Pobre",IF(AND(AL328&gt;=Criterios!$AB$7,AL328&lt;Criterios!$AA$7),"Insatisfactorio",IF(AND(AL328&gt;=Criterios!$AB$6,AL328&lt;Criterios!$AA$6),"Regular",IF(AND(AL328&gt;=Criterios!$AB$5,AL328&lt;Criterios!$AA$5),"Bueno",IF(AND(AL328&gt;=Criterios!$AB$4,AL328&lt;=Criterios!$AA$4),"Excelente",MID(Criterios!$Y$3,1,1))))))</f>
        <v/>
      </c>
      <c r="AN328" s="278">
        <f>(IFERROR(AVERAGEIFS(AL328:AL333,AE328:AE333,"Impacto"),0))/100</f>
        <v>0</v>
      </c>
      <c r="AO328" s="280">
        <f>(IFERROR(AVERAGEIFS(AL328:AL333,AE328:AE333,"Probabilidad"),0))/100</f>
        <v>0</v>
      </c>
      <c r="AP328" s="282" t="str">
        <f>IF(AN328=0,MID(S328,1,15),IF(T328 - AN328*T328&lt;1,VLOOKUP(1,Criterios!$D$4:$E$8,2,FALSE),IF(ROUND(T328 -( T328*AN328),0)=0,VLOOKUP(1,Criterios!$D$4:$E$8,2,FALSE),VLOOKUP(ROUND(T328 -( T328*AN328),0),Criterios!$D$4:$E$8,2,FALSE))))</f>
        <v/>
      </c>
      <c r="AQ328" s="273">
        <f>(IFERROR(VLOOKUP(AP328,Criterios!$E$3:$F$8,2,FALSE),0))</f>
        <v>0</v>
      </c>
      <c r="AR328" s="273" t="str">
        <f>IF(AO328=0,MID(U328,1,15),IF(V328 - AO328*V328&lt;1,VLOOKUP(1,Criterios!$G$4:$H$8,2,FALSE),IF(ROUND(V328 -(V328*AO328),0)=0,VLOOKUP(1,Criterios!$G$4:$H$8,2,FALSE),VLOOKUP(ROUND(V328 -( V328*AO328),0),Criterios!$G$4:$H$8,2,FALSE))))</f>
        <v/>
      </c>
      <c r="AS328" s="273">
        <f>(IFERROR(VLOOKUP(AR328,Criterios!$H$3:$I$8,2,FALSE),0))</f>
        <v>0</v>
      </c>
      <c r="AT328" s="273">
        <f>(IFERROR(VLOOKUP(AP328,Criterios!$E$3:$F$8,2,FALSE),0)) * (IFERROR(VLOOKUP(AR328,Criterios!$H$3:$I$8,2,FALSE),0))</f>
        <v>0</v>
      </c>
      <c r="AU328" s="284">
        <f>IFERROR(INDEX(Colorimetría!$D$4:$H$8,MATCH(AS328,Colorimetría!$C$4:$C$8,0),MATCH(AQ328,Colorimetría!$D$3:$H$3,0)),0)</f>
        <v>0</v>
      </c>
      <c r="AV328" s="88" t="s">
        <v>169</v>
      </c>
      <c r="AW328" s="97" t="str">
        <f>IF(AND(T328=1,V328=5),IF(AND(AQ328=1,AS328=5),"RiRr","Ri"),IF(AND(AQ328=1,AS328=5),"Rr",""))</f>
        <v/>
      </c>
      <c r="AX328" s="97" t="str">
        <f>IF(AND(T328=2,V328=5),IF(AND(AQ328=2,AS328=5),"RiRr","Ri"),IF(AND(AQ328=2,AS328=5),"Rr",""))</f>
        <v/>
      </c>
      <c r="AY328" s="98" t="str">
        <f>IF(AND(T328=3,V328=5),IF(AND(AQ328=3,AS328=5),"RiRr","Ri"),IF(AND(AQ328=3,AS328=5),"Rr",""))</f>
        <v/>
      </c>
      <c r="AZ328" s="98" t="str">
        <f>IF(AND(T328=4,V328=5),IF(AND(AQ328=4,AS328=5),"RiRr","Ri"),IF(AND(AQ328=4,AS328=5),"Rr",""))</f>
        <v/>
      </c>
      <c r="BA328" s="98" t="str">
        <f>IF(AND(T328=5,V328=5),IF(AND(AQ328=5,AS328=5),"RiRr","Ri"),IF(AND(AQ328=5,AS328=5),"Rr",""))</f>
        <v/>
      </c>
      <c r="BB328" s="100"/>
    </row>
    <row r="329" spans="1:54" hidden="1" x14ac:dyDescent="0.2">
      <c r="A329" s="287"/>
      <c r="B329" s="290"/>
      <c r="C329" s="298"/>
      <c r="D329" s="301"/>
      <c r="E329" s="301"/>
      <c r="F329" s="301"/>
      <c r="G329" s="301"/>
      <c r="H329" s="301"/>
      <c r="I329" s="304"/>
      <c r="J329" s="307"/>
      <c r="K329" s="307"/>
      <c r="L329" s="330"/>
      <c r="M329" s="263"/>
      <c r="N329" s="263"/>
      <c r="O329" s="293"/>
      <c r="P329" s="310"/>
      <c r="Q329" s="266"/>
      <c r="R329" s="260"/>
      <c r="S329" s="257"/>
      <c r="T329" s="254"/>
      <c r="U329" s="248"/>
      <c r="V329" s="254"/>
      <c r="W329" s="254"/>
      <c r="X329" s="254"/>
      <c r="Y329" s="276"/>
      <c r="Z329" s="91"/>
      <c r="AA329" s="92"/>
      <c r="AB329" s="92"/>
      <c r="AC329" s="92"/>
      <c r="AD329" s="93"/>
      <c r="AE329" s="94">
        <f t="shared" ref="AE329:AE333" si="50">IF(OR(AD329="Preventivo",AD329="Preventivo - Detectivo"),"Probabilidad",IF(OR(AD329="Detectivo - Correctivo",AD329="Correctivo"),"Impacto",0))</f>
        <v>0</v>
      </c>
      <c r="AF329" s="93"/>
      <c r="AG329" s="93"/>
      <c r="AH329" s="93"/>
      <c r="AI329" s="93"/>
      <c r="AJ329" s="93"/>
      <c r="AK329" s="93"/>
      <c r="AL329" s="95">
        <f>IFERROR(VLOOKUP(AF329,Criterios!$M$3:$N$6,2,FALSE),0) + IFERROR(VLOOKUP(AG329,Criterios!$O$3:$P$6,2,FALSE),0) + IFERROR(VLOOKUP(AH329,Criterios!$Q$3:$R$7,2,FALSE),0) + IFERROR(VLOOKUP(AI329,Criterios!$S$3:$T$6,2,FALSE),0) + IFERROR(VLOOKUP(AJ329,Criterios!$U$3:$V$5,2,FALSE),0) + IFERROR(VLOOKUP(AK329,Criterios!$W$3:$X$8,2,FALSE),0)</f>
        <v>0</v>
      </c>
      <c r="AM329" s="96" t="str">
        <f>IF(AND(AL329&gt;=Criterios!$AB$8,AL329&lt;Criterios!$AA$8),"Pobre",IF(AND(AL329&gt;=Criterios!$AB$7,AL329&lt;Criterios!$AA$7),"Insatisfactorio",IF(AND(AL329&gt;=Criterios!$AB$6,AL329&lt;Criterios!$AA$6),"Regular",IF(AND(AL329&gt;=Criterios!$AB$5,AL329&lt;Criterios!$AA$5),"Bueno",IF(AND(AL329&gt;=Criterios!$AB$4,AL329&lt;=Criterios!$AA$4),"Excelente",MID(Criterios!$Y$3,1,1))))))</f>
        <v/>
      </c>
      <c r="AN329" s="278"/>
      <c r="AO329" s="280"/>
      <c r="AP329" s="282"/>
      <c r="AQ329" s="273"/>
      <c r="AR329" s="273"/>
      <c r="AS329" s="273"/>
      <c r="AT329" s="273"/>
      <c r="AU329" s="284"/>
      <c r="AV329" s="88" t="s">
        <v>122</v>
      </c>
      <c r="AW329" s="101" t="str">
        <f>IF(AND(T328=1,V328=4),IF(AND(AQ328=1,AS328=4),"RiRr","Ri"),IF(AND(AQ328=1,AS328=4),"Rr",""))</f>
        <v/>
      </c>
      <c r="AX329" s="102" t="str">
        <f>IF(AND(T328=2,V328=4),IF(AND(AQ328=2,AS328=4),"RiRr","Ri"),IF(AND(AQ328=2,AS328=4),"Rr",""))</f>
        <v/>
      </c>
      <c r="AY329" s="102" t="str">
        <f>IF(AND(T328=3,V328=4),IF(AND(AQ328=3,AS328=4),"RiRr","Ri"),IF(AND(AQ328=3,AS328=4),"Rr",""))</f>
        <v/>
      </c>
      <c r="AZ329" s="103" t="str">
        <f>IF(AND(T328=4,V328=4),IF(AND(AQ328=4,AS328=4),"RiRr","Ri"),IF(AND(AQ328=4,AS328=4),"Rr",""))</f>
        <v/>
      </c>
      <c r="BA329" s="103" t="str">
        <f>IF(AND(T328=5,V328=4),IF(AND(AQ328=5,AS328=4),"RiRr","Ri"),IF(AND(AQ328=5,AS328=4),"Rr",""))</f>
        <v/>
      </c>
      <c r="BB329" s="105"/>
    </row>
    <row r="330" spans="1:54" hidden="1" x14ac:dyDescent="0.2">
      <c r="A330" s="287"/>
      <c r="B330" s="290"/>
      <c r="C330" s="298"/>
      <c r="D330" s="301"/>
      <c r="E330" s="301"/>
      <c r="F330" s="301"/>
      <c r="G330" s="301"/>
      <c r="H330" s="301"/>
      <c r="I330" s="304"/>
      <c r="J330" s="307"/>
      <c r="K330" s="307"/>
      <c r="L330" s="330"/>
      <c r="M330" s="263"/>
      <c r="N330" s="263"/>
      <c r="O330" s="293"/>
      <c r="P330" s="310"/>
      <c r="Q330" s="266"/>
      <c r="R330" s="260"/>
      <c r="S330" s="257"/>
      <c r="T330" s="254"/>
      <c r="U330" s="248"/>
      <c r="V330" s="254"/>
      <c r="W330" s="254"/>
      <c r="X330" s="254"/>
      <c r="Y330" s="276"/>
      <c r="Z330" s="91"/>
      <c r="AA330" s="92"/>
      <c r="AB330" s="92"/>
      <c r="AC330" s="92"/>
      <c r="AD330" s="93"/>
      <c r="AE330" s="94">
        <f t="shared" si="50"/>
        <v>0</v>
      </c>
      <c r="AF330" s="93"/>
      <c r="AG330" s="93"/>
      <c r="AH330" s="93"/>
      <c r="AI330" s="93"/>
      <c r="AJ330" s="93"/>
      <c r="AK330" s="93"/>
      <c r="AL330" s="95">
        <f>IFERROR(VLOOKUP(AF330,Criterios!$M$3:$N$6,2,FALSE),0) + IFERROR(VLOOKUP(AG330,Criterios!$O$3:$P$6,2,FALSE),0) + IFERROR(VLOOKUP(AH330,Criterios!$Q$3:$R$7,2,FALSE),0) + IFERROR(VLOOKUP(AI330,Criterios!$S$3:$T$6,2,FALSE),0) + IFERROR(VLOOKUP(AJ330,Criterios!$U$3:$V$5,2,FALSE),0) + IFERROR(VLOOKUP(AK330,Criterios!$W$3:$X$8,2,FALSE),0)</f>
        <v>0</v>
      </c>
      <c r="AM330" s="96" t="str">
        <f>IF(AND(AL330&gt;=Criterios!$AB$8,AL330&lt;Criterios!$AA$8),"Pobre",IF(AND(AL330&gt;=Criterios!$AB$7,AL330&lt;Criterios!$AA$7),"Insatisfactorio",IF(AND(AL330&gt;=Criterios!$AB$6,AL330&lt;Criterios!$AA$6),"Regular",IF(AND(AL330&gt;=Criterios!$AB$5,AL330&lt;Criterios!$AA$5),"Bueno",IF(AND(AL330&gt;=Criterios!$AB$4,AL330&lt;=Criterios!$AA$4),"Excelente",MID(Criterios!$Y$3,1,1))))))</f>
        <v/>
      </c>
      <c r="AN330" s="278"/>
      <c r="AO330" s="280"/>
      <c r="AP330" s="282"/>
      <c r="AQ330" s="273"/>
      <c r="AR330" s="273"/>
      <c r="AS330" s="273"/>
      <c r="AT330" s="273"/>
      <c r="AU330" s="284"/>
      <c r="AV330" s="88" t="s">
        <v>125</v>
      </c>
      <c r="AW330" s="106" t="str">
        <f>IF(AND(T328=1,V328=3),IF(AND(AQ328=1,AS328=3),"RiRr","Ri"),IF(AND(AQ328=1,AS328=3),"Rr",""))</f>
        <v/>
      </c>
      <c r="AX330" s="101" t="str">
        <f>IF(AND(T328=2,V328=3),IF(AND(AQ328=2,AS328=3),"RiRr","Ri"),IF(AND(AQ328=2,AS328=3),"Rr",""))</f>
        <v/>
      </c>
      <c r="AY330" s="102" t="str">
        <f>IF(AND(T328=3,V328=3),IF(AND(AQ328=3,AS328=3),"RiRr","Ri"),IF(AND(AQ328=3,AS328=3),"Rr",""))</f>
        <v/>
      </c>
      <c r="AZ330" s="103" t="str">
        <f>IF(AND(T328=4,V328=3),IF(AND(AQ328=4,AS328=3),"RiRr","Ri"),IF(AND(AQ328=4,AS328=3),"Rr",""))</f>
        <v/>
      </c>
      <c r="BA330" s="103" t="str">
        <f>IF(AND(T328=5,V328=3),IF(AND(AQ328=5,AS328=3),"RiRr","Ri"),IF(AND(AQ328=5,AS328=3),"Rr",""))</f>
        <v/>
      </c>
      <c r="BB330" s="105"/>
    </row>
    <row r="331" spans="1:54" hidden="1" x14ac:dyDescent="0.2">
      <c r="A331" s="287"/>
      <c r="B331" s="290"/>
      <c r="C331" s="298"/>
      <c r="D331" s="301"/>
      <c r="E331" s="301"/>
      <c r="F331" s="301"/>
      <c r="G331" s="301"/>
      <c r="H331" s="301"/>
      <c r="I331" s="304"/>
      <c r="J331" s="307"/>
      <c r="K331" s="307"/>
      <c r="L331" s="330"/>
      <c r="M331" s="263"/>
      <c r="N331" s="263"/>
      <c r="O331" s="293"/>
      <c r="P331" s="310"/>
      <c r="Q331" s="266"/>
      <c r="R331" s="260"/>
      <c r="S331" s="257"/>
      <c r="T331" s="254"/>
      <c r="U331" s="248"/>
      <c r="V331" s="254"/>
      <c r="W331" s="254"/>
      <c r="X331" s="254"/>
      <c r="Y331" s="276"/>
      <c r="Z331" s="91"/>
      <c r="AA331" s="92"/>
      <c r="AB331" s="92"/>
      <c r="AC331" s="92"/>
      <c r="AD331" s="93"/>
      <c r="AE331" s="94">
        <f t="shared" si="50"/>
        <v>0</v>
      </c>
      <c r="AF331" s="93"/>
      <c r="AG331" s="93"/>
      <c r="AH331" s="93"/>
      <c r="AI331" s="93"/>
      <c r="AJ331" s="93"/>
      <c r="AK331" s="93"/>
      <c r="AL331" s="94">
        <f>IFERROR(VLOOKUP(AF331,Criterios!$M$3:$N$6,2,FALSE),0) + IFERROR(VLOOKUP(AG331,Criterios!$O$3:$P$6,2,FALSE),0) + IFERROR(VLOOKUP(AH331,Criterios!$Q$3:$R$7,2,FALSE),0) + IFERROR(VLOOKUP(AI331,Criterios!$S$3:$T$6,2,FALSE),0) + IFERROR(VLOOKUP(AJ331,Criterios!$U$3:$V$5,2,FALSE),0) + IFERROR(VLOOKUP(AK331,Criterios!$W$3:$X$8,2,FALSE),0)</f>
        <v>0</v>
      </c>
      <c r="AM331" s="96" t="str">
        <f>IF(AND(AL331&gt;=Criterios!$AB$8,AL331&lt;Criterios!$AA$8),"Pobre",IF(AND(AL331&gt;=Criterios!$AB$7,AL331&lt;Criterios!$AA$7),"Insatisfactorio",IF(AND(AL331&gt;=Criterios!$AB$6,AL331&lt;Criterios!$AA$6),"Regular",IF(AND(AL331&gt;=Criterios!$AB$5,AL331&lt;Criterios!$AA$5),"Bueno",IF(AND(AL331&gt;=Criterios!$AB$4,AL331&lt;=Criterios!$AA$4),"Excelente",MID(Criterios!$Y$3,1,1))))))</f>
        <v/>
      </c>
      <c r="AN331" s="278"/>
      <c r="AO331" s="280"/>
      <c r="AP331" s="282"/>
      <c r="AQ331" s="273"/>
      <c r="AR331" s="273"/>
      <c r="AS331" s="273"/>
      <c r="AT331" s="273"/>
      <c r="AU331" s="284"/>
      <c r="AV331" s="88" t="s">
        <v>170</v>
      </c>
      <c r="AW331" s="106" t="str">
        <f>IF(AND(T328=1,V328=2),IF(AND(AQ328=1,AS328=2),"RiRr","Ri"),IF(AND(AQ328=1,AS328=2),"Rr",""))</f>
        <v/>
      </c>
      <c r="AX331" s="106" t="str">
        <f>IF(AND(T328=2,V328=2),IF(AND(AQ328=2,AS328=2),"RiRr","Ri"),IF(AND(AQ328=2,AS328=2),"Rr",""))</f>
        <v/>
      </c>
      <c r="AY331" s="101" t="str">
        <f>IF(AND(T328=3,V328=2),IF(AND(AQ328=3,AS328=2),"RiRr","Ri"),IF(AND(AQ328=3,AS328=2),"Rr",""))</f>
        <v/>
      </c>
      <c r="AZ331" s="102" t="str">
        <f>IF(AND(T328=4,V328=2),IF(AND(AQ328=4,AS328=2),"RiRr","Ri"),IF(AND(AQ328=4,AS328=2),"Rr",""))</f>
        <v/>
      </c>
      <c r="BA331" s="103" t="str">
        <f>IF(AND(T328=5,V328=2),IF(AND(AQ328=5,AS328=2),"RiRr","Ri"),IF(AND(AQ328=5,AS328=2),"Rr",""))</f>
        <v/>
      </c>
      <c r="BB331" s="105"/>
    </row>
    <row r="332" spans="1:54" hidden="1" x14ac:dyDescent="0.2">
      <c r="A332" s="287"/>
      <c r="B332" s="290"/>
      <c r="C332" s="298"/>
      <c r="D332" s="301"/>
      <c r="E332" s="301"/>
      <c r="F332" s="301"/>
      <c r="G332" s="301"/>
      <c r="H332" s="301"/>
      <c r="I332" s="304"/>
      <c r="J332" s="307"/>
      <c r="K332" s="307"/>
      <c r="L332" s="330"/>
      <c r="M332" s="263"/>
      <c r="N332" s="263"/>
      <c r="O332" s="293"/>
      <c r="P332" s="310"/>
      <c r="Q332" s="266"/>
      <c r="R332" s="260"/>
      <c r="S332" s="257"/>
      <c r="T332" s="254"/>
      <c r="U332" s="248"/>
      <c r="V332" s="254"/>
      <c r="W332" s="254"/>
      <c r="X332" s="254"/>
      <c r="Y332" s="276"/>
      <c r="Z332" s="91"/>
      <c r="AA332" s="92"/>
      <c r="AB332" s="92"/>
      <c r="AC332" s="92"/>
      <c r="AD332" s="93"/>
      <c r="AE332" s="94">
        <f t="shared" si="50"/>
        <v>0</v>
      </c>
      <c r="AF332" s="93"/>
      <c r="AG332" s="93"/>
      <c r="AH332" s="93"/>
      <c r="AI332" s="93"/>
      <c r="AJ332" s="93"/>
      <c r="AK332" s="93"/>
      <c r="AL332" s="94">
        <f>IFERROR(VLOOKUP(AF332,Criterios!$M$3:$N$6,2,FALSE),0) + IFERROR(VLOOKUP(AG332,Criterios!$O$3:$P$6,2,FALSE),0) + IFERROR(VLOOKUP(AH332,Criterios!$Q$3:$R$7,2,FALSE),0) + IFERROR(VLOOKUP(AI332,Criterios!$S$3:$T$6,2,FALSE),0) + IFERROR(VLOOKUP(AJ332,Criterios!$U$3:$V$5,2,FALSE),0) + IFERROR(VLOOKUP(AK332,Criterios!$W$3:$X$8,2,FALSE),0)</f>
        <v>0</v>
      </c>
      <c r="AM332" s="96" t="str">
        <f>IF(AND(AL332&gt;=Criterios!$AB$8,AL332&lt;Criterios!$AA$8),"Pobre",IF(AND(AL332&gt;=Criterios!$AB$7,AL332&lt;Criterios!$AA$7),"Insatisfactorio",IF(AND(AL332&gt;=Criterios!$AB$6,AL332&lt;Criterios!$AA$6),"Regular",IF(AND(AL332&gt;=Criterios!$AB$5,AL332&lt;Criterios!$AA$5),"Bueno",IF(AND(AL332&gt;=Criterios!$AB$4,AL332&lt;=Criterios!$AA$4),"Excelente",MID(Criterios!$Y$3,1,1))))))</f>
        <v/>
      </c>
      <c r="AN332" s="278"/>
      <c r="AO332" s="280"/>
      <c r="AP332" s="282"/>
      <c r="AQ332" s="273"/>
      <c r="AR332" s="273"/>
      <c r="AS332" s="273"/>
      <c r="AT332" s="273"/>
      <c r="AU332" s="284"/>
      <c r="AV332" s="88" t="s">
        <v>752</v>
      </c>
      <c r="AW332" s="106" t="str">
        <f>IF(AND(T328=1,V328=1),IF(AND(AQ328=1,AS328=1),"RiRr","Ri"),IF(AND(AQ328=1,AS328=1),"Rr",""))</f>
        <v/>
      </c>
      <c r="AX332" s="106" t="str">
        <f>IF(AND(T328=2,V328=1),IF(AND(AQ328=2,AS328=1),"RiRr","Ri"),IF(AND(AQ328=2,AS328=1),"Rr",""))</f>
        <v/>
      </c>
      <c r="AY332" s="101" t="str">
        <f>IF(AND(T328=3,V328=1),IF(AND(AQ328=3,AS328=1),"RiRr","Ri"),IF(AND(AQ328=3,AS328=1),"Rr",""))</f>
        <v/>
      </c>
      <c r="AZ332" s="102" t="str">
        <f>IF(AND(T328=4,V328=1),IF(AND(AQ328=4,AS328=1),"RiRr","Ri"),IF(AND(AQ328=4,AS328=1),"Rr",""))</f>
        <v/>
      </c>
      <c r="BA332" s="102" t="str">
        <f>IF(AND(T328=5,V328=1),IF(AND(AQ328=5,AS328=1),"RiRr","Ri"),IF(AND(AQ328=5,AS328=1),"Rr",""))</f>
        <v/>
      </c>
      <c r="BB332" s="105"/>
    </row>
    <row r="333" spans="1:54" ht="15.75" hidden="1" customHeight="1" thickBot="1" x14ac:dyDescent="0.25">
      <c r="A333" s="288"/>
      <c r="B333" s="291"/>
      <c r="C333" s="299"/>
      <c r="D333" s="302"/>
      <c r="E333" s="302"/>
      <c r="F333" s="302"/>
      <c r="G333" s="302"/>
      <c r="H333" s="302"/>
      <c r="I333" s="305"/>
      <c r="J333" s="308"/>
      <c r="K333" s="308"/>
      <c r="L333" s="331"/>
      <c r="M333" s="264"/>
      <c r="N333" s="264"/>
      <c r="O333" s="294"/>
      <c r="P333" s="311"/>
      <c r="Q333" s="267"/>
      <c r="R333" s="261"/>
      <c r="S333" s="258"/>
      <c r="T333" s="255"/>
      <c r="U333" s="249"/>
      <c r="V333" s="255"/>
      <c r="W333" s="255"/>
      <c r="X333" s="255"/>
      <c r="Y333" s="277"/>
      <c r="Z333" s="108"/>
      <c r="AA333" s="109"/>
      <c r="AB333" s="109"/>
      <c r="AC333" s="109"/>
      <c r="AD333" s="110"/>
      <c r="AE333" s="111">
        <f t="shared" si="50"/>
        <v>0</v>
      </c>
      <c r="AF333" s="110"/>
      <c r="AG333" s="110"/>
      <c r="AH333" s="110"/>
      <c r="AI333" s="110"/>
      <c r="AJ333" s="110"/>
      <c r="AK333" s="110"/>
      <c r="AL333" s="111">
        <f>IFERROR(VLOOKUP(AF333,Criterios!$M$3:$N$6,2,FALSE),0) + IFERROR(VLOOKUP(AG333,Criterios!$O$3:$P$6,2,FALSE),0) + IFERROR(VLOOKUP(AH333,Criterios!$Q$3:$R$7,2,FALSE),0) + IFERROR(VLOOKUP(AI333,Criterios!$S$3:$T$6,2,FALSE),0) + IFERROR(VLOOKUP(AJ333,Criterios!$U$3:$V$5,2,FALSE),0) + IFERROR(VLOOKUP(AK333,Criterios!$W$3:$X$8,2,FALSE),0)</f>
        <v>0</v>
      </c>
      <c r="AM333" s="112" t="str">
        <f>IF(AND(AL333&gt;=Criterios!$AB$8,AL333&lt;Criterios!$AA$8),"Pobre",IF(AND(AL333&gt;=Criterios!$AB$7,AL333&lt;Criterios!$AA$7),"Insatisfactorio",IF(AND(AL333&gt;=Criterios!$AB$6,AL333&lt;Criterios!$AA$6),"Regular",IF(AND(AL333&gt;=Criterios!$AB$5,AL333&lt;Criterios!$AA$5),"Bueno",IF(AND(AL333&gt;=Criterios!$AB$4,AL333&lt;=Criterios!$AA$4),"Excelente",MID(Criterios!$Y$3,1,1))))))</f>
        <v/>
      </c>
      <c r="AN333" s="279"/>
      <c r="AO333" s="281"/>
      <c r="AP333" s="283"/>
      <c r="AQ333" s="274"/>
      <c r="AR333" s="274"/>
      <c r="AS333" s="274"/>
      <c r="AT333" s="274"/>
      <c r="AU333" s="285"/>
      <c r="AW333" s="88" t="s">
        <v>123</v>
      </c>
      <c r="AX333" s="88" t="s">
        <v>124</v>
      </c>
      <c r="AY333" s="88" t="s">
        <v>125</v>
      </c>
      <c r="AZ333" s="88" t="s">
        <v>126</v>
      </c>
      <c r="BA333" s="88" t="s">
        <v>127</v>
      </c>
      <c r="BB333" s="113"/>
    </row>
    <row r="334" spans="1:54" ht="16.5" hidden="1" customHeight="1" thickTop="1" x14ac:dyDescent="0.2">
      <c r="A334" s="286"/>
      <c r="B334" s="289"/>
      <c r="C334" s="297"/>
      <c r="D334" s="300"/>
      <c r="E334" s="300"/>
      <c r="F334" s="300"/>
      <c r="G334" s="300"/>
      <c r="H334" s="300"/>
      <c r="I334" s="303"/>
      <c r="J334" s="306"/>
      <c r="K334" s="306"/>
      <c r="L334" s="329"/>
      <c r="M334" s="262"/>
      <c r="N334" s="262"/>
      <c r="O334" s="292" t="s">
        <v>364</v>
      </c>
      <c r="P334" s="338"/>
      <c r="Q334" s="295"/>
      <c r="R334" s="259"/>
      <c r="S334" s="256"/>
      <c r="T334" s="253">
        <f>(IFERROR(VLOOKUP(S334,Criterios!$E$3:$F$8,2,FALSE),0))</f>
        <v>0</v>
      </c>
      <c r="U334" s="247"/>
      <c r="V334" s="253">
        <f>(IFERROR(VLOOKUP(U334,Criterios!$H$3:$I$8,2,FALSE),0))</f>
        <v>0</v>
      </c>
      <c r="W334" s="253">
        <f>(IFERROR(VLOOKUP(S334,Criterios!$E$3:$F$8,2,FALSE),0)) * (IFERROR(VLOOKUP(U334,Criterios!$H$3:$I$8,2,FALSE),0))</f>
        <v>0</v>
      </c>
      <c r="X334" s="253">
        <f>IFERROR(INDEX(Colorimetría!$D$4:$H$8,MATCH(V334,Colorimetría!$C$4:$C$8,0),MATCH(T334,Colorimetría!$D$3:$H$3,0)),0)</f>
        <v>0</v>
      </c>
      <c r="Y334" s="296"/>
      <c r="Z334" s="91"/>
      <c r="AA334" s="92"/>
      <c r="AB334" s="92"/>
      <c r="AC334" s="92"/>
      <c r="AD334" s="93"/>
      <c r="AE334" s="94">
        <f>IF(OR(AD334="Preventivo",AD334="Preventivo - Detectivo"),"Probabilidad",IF(OR(AD334="Detectivo - Correctivo",AD334="Correctivo"),"Impacto",0))</f>
        <v>0</v>
      </c>
      <c r="AF334" s="93"/>
      <c r="AG334" s="93"/>
      <c r="AH334" s="93"/>
      <c r="AI334" s="93"/>
      <c r="AJ334" s="93"/>
      <c r="AK334" s="93"/>
      <c r="AL334" s="95">
        <f>IFERROR(VLOOKUP(AF334,Criterios!$M$3:$N$6,2,FALSE),0) + IFERROR(VLOOKUP(AG334,Criterios!$O$3:$P$6,2,FALSE),0) + IFERROR(VLOOKUP(AH334,Criterios!$Q$3:$R$7,2,FALSE),0) + IFERROR(VLOOKUP(AI334,Criterios!$S$3:$T$6,2,FALSE),0) + IFERROR(VLOOKUP(AJ334,Criterios!$U$3:$V$5,2,FALSE),0) + IFERROR(VLOOKUP(AK334,Criterios!$W$3:$X$8,2,FALSE),0)</f>
        <v>0</v>
      </c>
      <c r="AM334" s="96" t="str">
        <f>IF(AND(AL334&gt;=Criterios!$AB$8,AL334&lt;Criterios!$AA$8),"Pobre",IF(AND(AL334&gt;=Criterios!$AB$7,AL334&lt;Criterios!$AA$7),"Insatisfactorio",IF(AND(AL334&gt;=Criterios!$AB$6,AL334&lt;Criterios!$AA$6),"Regular",IF(AND(AL334&gt;=Criterios!$AB$5,AL334&lt;Criterios!$AA$5),"Bueno",IF(AND(AL334&gt;=Criterios!$AB$4,AL334&lt;=Criterios!$AA$4),"Excelente",MID(Criterios!$Y$3,1,1))))))</f>
        <v/>
      </c>
      <c r="AN334" s="278">
        <f>(IFERROR(AVERAGEIFS(AL334:AL339,AE334:AE339,"Impacto"),0))/100</f>
        <v>0</v>
      </c>
      <c r="AO334" s="280">
        <f>(IFERROR(AVERAGEIFS(AL334:AL339,AE334:AE339,"Probabilidad"),0))/100</f>
        <v>0</v>
      </c>
      <c r="AP334" s="282" t="str">
        <f>IF(AN334=0,MID(S334,1,15),IF(T334 - AN334*T334&lt;1,VLOOKUP(1,Criterios!$D$4:$E$8,2,FALSE),IF(ROUND(T334 -( T334*AN334),0)=0,VLOOKUP(1,Criterios!$D$4:$E$8,2,FALSE),VLOOKUP(ROUND(T334 -( T334*AN334),0),Criterios!$D$4:$E$8,2,FALSE))))</f>
        <v/>
      </c>
      <c r="AQ334" s="273">
        <f>(IFERROR(VLOOKUP(AP334,Criterios!$E$3:$F$8,2,FALSE),0))</f>
        <v>0</v>
      </c>
      <c r="AR334" s="273" t="str">
        <f>IF(AO334=0,MID(U334,1,15),IF(V334 - AO334*V334&lt;1,VLOOKUP(1,Criterios!$G$4:$H$8,2,FALSE),IF(ROUND(V334 -(V334*AO334),0)=0,VLOOKUP(1,Criterios!$G$4:$H$8,2,FALSE),VLOOKUP(ROUND(V334 -( V334*AO334),0),Criterios!$G$4:$H$8,2,FALSE))))</f>
        <v/>
      </c>
      <c r="AS334" s="273">
        <f>(IFERROR(VLOOKUP(AR334,Criterios!$H$3:$I$8,2,FALSE),0))</f>
        <v>0</v>
      </c>
      <c r="AT334" s="273">
        <f>(IFERROR(VLOOKUP(AP334,Criterios!$E$3:$F$8,2,FALSE),0)) * (IFERROR(VLOOKUP(AR334,Criterios!$H$3:$I$8,2,FALSE),0))</f>
        <v>0</v>
      </c>
      <c r="AU334" s="284">
        <f>IFERROR(INDEX(Colorimetría!$D$4:$H$8,MATCH(AS334,Colorimetría!$C$4:$C$8,0),MATCH(AQ334,Colorimetría!$D$3:$H$3,0)),0)</f>
        <v>0</v>
      </c>
      <c r="AV334" s="88" t="s">
        <v>169</v>
      </c>
      <c r="AW334" s="97" t="str">
        <f>IF(AND(T334=1,V334=5),IF(AND(AQ334=1,AS334=5),"RiRr","Ri"),IF(AND(AQ334=1,AS334=5),"Rr",""))</f>
        <v/>
      </c>
      <c r="AX334" s="97" t="str">
        <f>IF(AND(T334=2,V334=5),IF(AND(AQ334=2,AS334=5),"RiRr","Ri"),IF(AND(AQ334=2,AS334=5),"Rr",""))</f>
        <v/>
      </c>
      <c r="AY334" s="98" t="str">
        <f>IF(AND(T334=3,V334=5),IF(AND(AQ334=3,AS334=5),"RiRr","Ri"),IF(AND(AQ334=3,AS334=5),"Rr",""))</f>
        <v/>
      </c>
      <c r="AZ334" s="98" t="str">
        <f>IF(AND(T334=4,V334=5),IF(AND(AQ334=4,AS334=5),"RiRr","Ri"),IF(AND(AQ334=4,AS334=5),"Rr",""))</f>
        <v/>
      </c>
      <c r="BA334" s="98" t="str">
        <f>IF(AND(T334=5,V334=5),IF(AND(AQ334=5,AS334=5),"RiRr","Ri"),IF(AND(AQ334=5,AS334=5),"Rr",""))</f>
        <v/>
      </c>
      <c r="BB334" s="100"/>
    </row>
    <row r="335" spans="1:54" hidden="1" x14ac:dyDescent="0.2">
      <c r="A335" s="287"/>
      <c r="B335" s="290"/>
      <c r="C335" s="298"/>
      <c r="D335" s="301"/>
      <c r="E335" s="301"/>
      <c r="F335" s="301"/>
      <c r="G335" s="301"/>
      <c r="H335" s="301"/>
      <c r="I335" s="304"/>
      <c r="J335" s="307"/>
      <c r="K335" s="307"/>
      <c r="L335" s="330"/>
      <c r="M335" s="263"/>
      <c r="N335" s="263"/>
      <c r="O335" s="293"/>
      <c r="P335" s="310"/>
      <c r="Q335" s="266"/>
      <c r="R335" s="260"/>
      <c r="S335" s="257"/>
      <c r="T335" s="254"/>
      <c r="U335" s="248"/>
      <c r="V335" s="254"/>
      <c r="W335" s="254"/>
      <c r="X335" s="254"/>
      <c r="Y335" s="276"/>
      <c r="Z335" s="91"/>
      <c r="AA335" s="92"/>
      <c r="AB335" s="92"/>
      <c r="AC335" s="92"/>
      <c r="AD335" s="93"/>
      <c r="AE335" s="94">
        <f t="shared" ref="AE335:AE339" si="51">IF(OR(AD335="Preventivo",AD335="Preventivo - Detectivo"),"Probabilidad",IF(OR(AD335="Detectivo - Correctivo",AD335="Correctivo"),"Impacto",0))</f>
        <v>0</v>
      </c>
      <c r="AF335" s="93"/>
      <c r="AG335" s="93"/>
      <c r="AH335" s="93"/>
      <c r="AI335" s="93"/>
      <c r="AJ335" s="93"/>
      <c r="AK335" s="93"/>
      <c r="AL335" s="95">
        <f>IFERROR(VLOOKUP(AF335,Criterios!$M$3:$N$6,2,FALSE),0) + IFERROR(VLOOKUP(AG335,Criterios!$O$3:$P$6,2,FALSE),0) + IFERROR(VLOOKUP(AH335,Criterios!$Q$3:$R$7,2,FALSE),0) + IFERROR(VLOOKUP(AI335,Criterios!$S$3:$T$6,2,FALSE),0) + IFERROR(VLOOKUP(AJ335,Criterios!$U$3:$V$5,2,FALSE),0) + IFERROR(VLOOKUP(AK335,Criterios!$W$3:$X$8,2,FALSE),0)</f>
        <v>0</v>
      </c>
      <c r="AM335" s="96" t="str">
        <f>IF(AND(AL335&gt;=Criterios!$AB$8,AL335&lt;Criterios!$AA$8),"Pobre",IF(AND(AL335&gt;=Criterios!$AB$7,AL335&lt;Criterios!$AA$7),"Insatisfactorio",IF(AND(AL335&gt;=Criterios!$AB$6,AL335&lt;Criterios!$AA$6),"Regular",IF(AND(AL335&gt;=Criterios!$AB$5,AL335&lt;Criterios!$AA$5),"Bueno",IF(AND(AL335&gt;=Criterios!$AB$4,AL335&lt;=Criterios!$AA$4),"Excelente",MID(Criterios!$Y$3,1,1))))))</f>
        <v/>
      </c>
      <c r="AN335" s="278"/>
      <c r="AO335" s="280"/>
      <c r="AP335" s="282"/>
      <c r="AQ335" s="273"/>
      <c r="AR335" s="273"/>
      <c r="AS335" s="273"/>
      <c r="AT335" s="273"/>
      <c r="AU335" s="284"/>
      <c r="AV335" s="88" t="s">
        <v>122</v>
      </c>
      <c r="AW335" s="101" t="str">
        <f>IF(AND(T334=1,V334=4),IF(AND(AQ334=1,AS334=4),"RiRr","Ri"),IF(AND(AQ334=1,AS334=4),"Rr",""))</f>
        <v/>
      </c>
      <c r="AX335" s="102" t="str">
        <f>IF(AND(T334=2,V334=4),IF(AND(AQ334=2,AS334=4),"RiRr","Ri"),IF(AND(AQ334=2,AS334=4),"Rr",""))</f>
        <v/>
      </c>
      <c r="AY335" s="102" t="str">
        <f>IF(AND(T334=3,V334=4),IF(AND(AQ334=3,AS334=4),"RiRr","Ri"),IF(AND(AQ334=3,AS334=4),"Rr",""))</f>
        <v/>
      </c>
      <c r="AZ335" s="103" t="str">
        <f>IF(AND(T334=4,V334=4),IF(AND(AQ334=4,AS334=4),"RiRr","Ri"),IF(AND(AQ334=4,AS334=4),"Rr",""))</f>
        <v/>
      </c>
      <c r="BA335" s="103" t="str">
        <f>IF(AND(T334=5,V334=4),IF(AND(AQ334=5,AS334=4),"RiRr","Ri"),IF(AND(AQ334=5,AS334=4),"Rr",""))</f>
        <v/>
      </c>
      <c r="BB335" s="105"/>
    </row>
    <row r="336" spans="1:54" hidden="1" x14ac:dyDescent="0.2">
      <c r="A336" s="287"/>
      <c r="B336" s="290"/>
      <c r="C336" s="298"/>
      <c r="D336" s="301"/>
      <c r="E336" s="301"/>
      <c r="F336" s="301"/>
      <c r="G336" s="301"/>
      <c r="H336" s="301"/>
      <c r="I336" s="304"/>
      <c r="J336" s="307"/>
      <c r="K336" s="307"/>
      <c r="L336" s="330"/>
      <c r="M336" s="263"/>
      <c r="N336" s="263"/>
      <c r="O336" s="293"/>
      <c r="P336" s="310"/>
      <c r="Q336" s="266"/>
      <c r="R336" s="260"/>
      <c r="S336" s="257"/>
      <c r="T336" s="254"/>
      <c r="U336" s="248"/>
      <c r="V336" s="254"/>
      <c r="W336" s="254"/>
      <c r="X336" s="254"/>
      <c r="Y336" s="276"/>
      <c r="Z336" s="91"/>
      <c r="AA336" s="92"/>
      <c r="AB336" s="92"/>
      <c r="AC336" s="92"/>
      <c r="AD336" s="93"/>
      <c r="AE336" s="94">
        <f t="shared" si="51"/>
        <v>0</v>
      </c>
      <c r="AF336" s="93"/>
      <c r="AG336" s="93"/>
      <c r="AH336" s="93"/>
      <c r="AI336" s="93"/>
      <c r="AJ336" s="93"/>
      <c r="AK336" s="93"/>
      <c r="AL336" s="95">
        <f>IFERROR(VLOOKUP(AF336,Criterios!$M$3:$N$6,2,FALSE),0) + IFERROR(VLOOKUP(AG336,Criterios!$O$3:$P$6,2,FALSE),0) + IFERROR(VLOOKUP(AH336,Criterios!$Q$3:$R$7,2,FALSE),0) + IFERROR(VLOOKUP(AI336,Criterios!$S$3:$T$6,2,FALSE),0) + IFERROR(VLOOKUP(AJ336,Criterios!$U$3:$V$5,2,FALSE),0) + IFERROR(VLOOKUP(AK336,Criterios!$W$3:$X$8,2,FALSE),0)</f>
        <v>0</v>
      </c>
      <c r="AM336" s="96" t="str">
        <f>IF(AND(AL336&gt;=Criterios!$AB$8,AL336&lt;Criterios!$AA$8),"Pobre",IF(AND(AL336&gt;=Criterios!$AB$7,AL336&lt;Criterios!$AA$7),"Insatisfactorio",IF(AND(AL336&gt;=Criterios!$AB$6,AL336&lt;Criterios!$AA$6),"Regular",IF(AND(AL336&gt;=Criterios!$AB$5,AL336&lt;Criterios!$AA$5),"Bueno",IF(AND(AL336&gt;=Criterios!$AB$4,AL336&lt;=Criterios!$AA$4),"Excelente",MID(Criterios!$Y$3,1,1))))))</f>
        <v/>
      </c>
      <c r="AN336" s="278"/>
      <c r="AO336" s="280"/>
      <c r="AP336" s="282"/>
      <c r="AQ336" s="273"/>
      <c r="AR336" s="273"/>
      <c r="AS336" s="273"/>
      <c r="AT336" s="273"/>
      <c r="AU336" s="284"/>
      <c r="AV336" s="88" t="s">
        <v>125</v>
      </c>
      <c r="AW336" s="106" t="str">
        <f>IF(AND(T334=1,V334=3),IF(AND(AQ334=1,AS334=3),"RiRr","Ri"),IF(AND(AQ334=1,AS334=3),"Rr",""))</f>
        <v/>
      </c>
      <c r="AX336" s="101" t="str">
        <f>IF(AND(T334=2,V334=3),IF(AND(AQ334=2,AS334=3),"RiRr","Ri"),IF(AND(AQ334=2,AS334=3),"Rr",""))</f>
        <v/>
      </c>
      <c r="AY336" s="102" t="str">
        <f>IF(AND(T334=3,V334=3),IF(AND(AQ334=3,AS334=3),"RiRr","Ri"),IF(AND(AQ334=3,AS334=3),"Rr",""))</f>
        <v/>
      </c>
      <c r="AZ336" s="103" t="str">
        <f>IF(AND(T334=4,V334=3),IF(AND(AQ334=4,AS334=3),"RiRr","Ri"),IF(AND(AQ334=4,AS334=3),"Rr",""))</f>
        <v/>
      </c>
      <c r="BA336" s="103" t="str">
        <f>IF(AND(T334=5,V334=3),IF(AND(AQ334=5,AS334=3),"RiRr","Ri"),IF(AND(AQ334=5,AS334=3),"Rr",""))</f>
        <v/>
      </c>
      <c r="BB336" s="105"/>
    </row>
    <row r="337" spans="1:54" hidden="1" x14ac:dyDescent="0.2">
      <c r="A337" s="287"/>
      <c r="B337" s="290"/>
      <c r="C337" s="298"/>
      <c r="D337" s="301"/>
      <c r="E337" s="301"/>
      <c r="F337" s="301"/>
      <c r="G337" s="301"/>
      <c r="H337" s="301"/>
      <c r="I337" s="304"/>
      <c r="J337" s="307"/>
      <c r="K337" s="307"/>
      <c r="L337" s="330"/>
      <c r="M337" s="263"/>
      <c r="N337" s="263"/>
      <c r="O337" s="293"/>
      <c r="P337" s="310"/>
      <c r="Q337" s="266"/>
      <c r="R337" s="260"/>
      <c r="S337" s="257"/>
      <c r="T337" s="254"/>
      <c r="U337" s="248"/>
      <c r="V337" s="254"/>
      <c r="W337" s="254"/>
      <c r="X337" s="254"/>
      <c r="Y337" s="276"/>
      <c r="Z337" s="91"/>
      <c r="AA337" s="92"/>
      <c r="AB337" s="92"/>
      <c r="AC337" s="92"/>
      <c r="AD337" s="93"/>
      <c r="AE337" s="94">
        <f t="shared" si="51"/>
        <v>0</v>
      </c>
      <c r="AF337" s="93"/>
      <c r="AG337" s="93"/>
      <c r="AH337" s="93"/>
      <c r="AI337" s="93"/>
      <c r="AJ337" s="93"/>
      <c r="AK337" s="93"/>
      <c r="AL337" s="94">
        <f>IFERROR(VLOOKUP(AF337,Criterios!$M$3:$N$6,2,FALSE),0) + IFERROR(VLOOKUP(AG337,Criterios!$O$3:$P$6,2,FALSE),0) + IFERROR(VLOOKUP(AH337,Criterios!$Q$3:$R$7,2,FALSE),0) + IFERROR(VLOOKUP(AI337,Criterios!$S$3:$T$6,2,FALSE),0) + IFERROR(VLOOKUP(AJ337,Criterios!$U$3:$V$5,2,FALSE),0) + IFERROR(VLOOKUP(AK337,Criterios!$W$3:$X$8,2,FALSE),0)</f>
        <v>0</v>
      </c>
      <c r="AM337" s="96" t="str">
        <f>IF(AND(AL337&gt;=Criterios!$AB$8,AL337&lt;Criterios!$AA$8),"Pobre",IF(AND(AL337&gt;=Criterios!$AB$7,AL337&lt;Criterios!$AA$7),"Insatisfactorio",IF(AND(AL337&gt;=Criterios!$AB$6,AL337&lt;Criterios!$AA$6),"Regular",IF(AND(AL337&gt;=Criterios!$AB$5,AL337&lt;Criterios!$AA$5),"Bueno",IF(AND(AL337&gt;=Criterios!$AB$4,AL337&lt;=Criterios!$AA$4),"Excelente",MID(Criterios!$Y$3,1,1))))))</f>
        <v/>
      </c>
      <c r="AN337" s="278"/>
      <c r="AO337" s="280"/>
      <c r="AP337" s="282"/>
      <c r="AQ337" s="273"/>
      <c r="AR337" s="273"/>
      <c r="AS337" s="273"/>
      <c r="AT337" s="273"/>
      <c r="AU337" s="284"/>
      <c r="AV337" s="88" t="s">
        <v>170</v>
      </c>
      <c r="AW337" s="106" t="str">
        <f>IF(AND(T334=1,V334=2),IF(AND(AQ334=1,AS334=2),"RiRr","Ri"),IF(AND(AQ334=1,AS334=2),"Rr",""))</f>
        <v/>
      </c>
      <c r="AX337" s="106" t="str">
        <f>IF(AND(T334=2,V334=2),IF(AND(AQ334=2,AS334=2),"RiRr","Ri"),IF(AND(AQ334=2,AS334=2),"Rr",""))</f>
        <v/>
      </c>
      <c r="AY337" s="101" t="str">
        <f>IF(AND(T334=3,V334=2),IF(AND(AQ334=3,AS334=2),"RiRr","Ri"),IF(AND(AQ334=3,AS334=2),"Rr",""))</f>
        <v/>
      </c>
      <c r="AZ337" s="102" t="str">
        <f>IF(AND(T334=4,V334=2),IF(AND(AQ334=4,AS334=2),"RiRr","Ri"),IF(AND(AQ334=4,AS334=2),"Rr",""))</f>
        <v/>
      </c>
      <c r="BA337" s="103" t="str">
        <f>IF(AND(T334=5,V334=2),IF(AND(AQ334=5,AS334=2),"RiRr","Ri"),IF(AND(AQ334=5,AS334=2),"Rr",""))</f>
        <v/>
      </c>
      <c r="BB337" s="105"/>
    </row>
    <row r="338" spans="1:54" hidden="1" x14ac:dyDescent="0.2">
      <c r="A338" s="287"/>
      <c r="B338" s="290"/>
      <c r="C338" s="298"/>
      <c r="D338" s="301"/>
      <c r="E338" s="301"/>
      <c r="F338" s="301"/>
      <c r="G338" s="301"/>
      <c r="H338" s="301"/>
      <c r="I338" s="304"/>
      <c r="J338" s="307"/>
      <c r="K338" s="307"/>
      <c r="L338" s="330"/>
      <c r="M338" s="263"/>
      <c r="N338" s="263"/>
      <c r="O338" s="293"/>
      <c r="P338" s="310"/>
      <c r="Q338" s="266"/>
      <c r="R338" s="260"/>
      <c r="S338" s="257"/>
      <c r="T338" s="254"/>
      <c r="U338" s="248"/>
      <c r="V338" s="254"/>
      <c r="W338" s="254"/>
      <c r="X338" s="254"/>
      <c r="Y338" s="276"/>
      <c r="Z338" s="91"/>
      <c r="AA338" s="92"/>
      <c r="AB338" s="92"/>
      <c r="AC338" s="92"/>
      <c r="AD338" s="93"/>
      <c r="AE338" s="94">
        <f t="shared" si="51"/>
        <v>0</v>
      </c>
      <c r="AF338" s="93"/>
      <c r="AG338" s="93"/>
      <c r="AH338" s="93"/>
      <c r="AI338" s="93"/>
      <c r="AJ338" s="93"/>
      <c r="AK338" s="93"/>
      <c r="AL338" s="94">
        <f>IFERROR(VLOOKUP(AF338,Criterios!$M$3:$N$6,2,FALSE),0) + IFERROR(VLOOKUP(AG338,Criterios!$O$3:$P$6,2,FALSE),0) + IFERROR(VLOOKUP(AH338,Criterios!$Q$3:$R$7,2,FALSE),0) + IFERROR(VLOOKUP(AI338,Criterios!$S$3:$T$6,2,FALSE),0) + IFERROR(VLOOKUP(AJ338,Criterios!$U$3:$V$5,2,FALSE),0) + IFERROR(VLOOKUP(AK338,Criterios!$W$3:$X$8,2,FALSE),0)</f>
        <v>0</v>
      </c>
      <c r="AM338" s="96" t="str">
        <f>IF(AND(AL338&gt;=Criterios!$AB$8,AL338&lt;Criterios!$AA$8),"Pobre",IF(AND(AL338&gt;=Criterios!$AB$7,AL338&lt;Criterios!$AA$7),"Insatisfactorio",IF(AND(AL338&gt;=Criterios!$AB$6,AL338&lt;Criterios!$AA$6),"Regular",IF(AND(AL338&gt;=Criterios!$AB$5,AL338&lt;Criterios!$AA$5),"Bueno",IF(AND(AL338&gt;=Criterios!$AB$4,AL338&lt;=Criterios!$AA$4),"Excelente",MID(Criterios!$Y$3,1,1))))))</f>
        <v/>
      </c>
      <c r="AN338" s="278"/>
      <c r="AO338" s="280"/>
      <c r="AP338" s="282"/>
      <c r="AQ338" s="273"/>
      <c r="AR338" s="273"/>
      <c r="AS338" s="273"/>
      <c r="AT338" s="273"/>
      <c r="AU338" s="284"/>
      <c r="AV338" s="88" t="s">
        <v>752</v>
      </c>
      <c r="AW338" s="106" t="str">
        <f>IF(AND(T334=1,V334=1),IF(AND(AQ334=1,AS334=1),"RiRr","Ri"),IF(AND(AQ334=1,AS334=1),"Rr",""))</f>
        <v/>
      </c>
      <c r="AX338" s="106" t="str">
        <f>IF(AND(T334=2,V334=1),IF(AND(AQ334=2,AS334=1),"RiRr","Ri"),IF(AND(AQ334=2,AS334=1),"Rr",""))</f>
        <v/>
      </c>
      <c r="AY338" s="101" t="str">
        <f>IF(AND(T334=3,V334=1),IF(AND(AQ334=3,AS334=1),"RiRr","Ri"),IF(AND(AQ334=3,AS334=1),"Rr",""))</f>
        <v/>
      </c>
      <c r="AZ338" s="102" t="str">
        <f>IF(AND(T334=4,V334=1),IF(AND(AQ334=4,AS334=1),"RiRr","Ri"),IF(AND(AQ334=4,AS334=1),"Rr",""))</f>
        <v/>
      </c>
      <c r="BA338" s="102" t="str">
        <f>IF(AND(T334=5,V334=1),IF(AND(AQ334=5,AS334=1),"RiRr","Ri"),IF(AND(AQ334=5,AS334=1),"Rr",""))</f>
        <v/>
      </c>
      <c r="BB338" s="105"/>
    </row>
    <row r="339" spans="1:54" ht="15.75" hidden="1" customHeight="1" thickBot="1" x14ac:dyDescent="0.25">
      <c r="A339" s="288"/>
      <c r="B339" s="291"/>
      <c r="C339" s="299"/>
      <c r="D339" s="302"/>
      <c r="E339" s="302"/>
      <c r="F339" s="302"/>
      <c r="G339" s="302"/>
      <c r="H339" s="302"/>
      <c r="I339" s="305"/>
      <c r="J339" s="308"/>
      <c r="K339" s="308"/>
      <c r="L339" s="331"/>
      <c r="M339" s="264"/>
      <c r="N339" s="264"/>
      <c r="O339" s="294"/>
      <c r="P339" s="311"/>
      <c r="Q339" s="267"/>
      <c r="R339" s="261"/>
      <c r="S339" s="258"/>
      <c r="T339" s="255"/>
      <c r="U339" s="249"/>
      <c r="V339" s="255"/>
      <c r="W339" s="255"/>
      <c r="X339" s="255"/>
      <c r="Y339" s="277"/>
      <c r="Z339" s="108"/>
      <c r="AA339" s="109"/>
      <c r="AB339" s="109"/>
      <c r="AC339" s="109"/>
      <c r="AD339" s="110"/>
      <c r="AE339" s="111">
        <f t="shared" si="51"/>
        <v>0</v>
      </c>
      <c r="AF339" s="110"/>
      <c r="AG339" s="110"/>
      <c r="AH339" s="110"/>
      <c r="AI339" s="110"/>
      <c r="AJ339" s="110"/>
      <c r="AK339" s="110"/>
      <c r="AL339" s="111">
        <f>IFERROR(VLOOKUP(AF339,Criterios!$M$3:$N$6,2,FALSE),0) + IFERROR(VLOOKUP(AG339,Criterios!$O$3:$P$6,2,FALSE),0) + IFERROR(VLOOKUP(AH339,Criterios!$Q$3:$R$7,2,FALSE),0) + IFERROR(VLOOKUP(AI339,Criterios!$S$3:$T$6,2,FALSE),0) + IFERROR(VLOOKUP(AJ339,Criterios!$U$3:$V$5,2,FALSE),0) + IFERROR(VLOOKUP(AK339,Criterios!$W$3:$X$8,2,FALSE),0)</f>
        <v>0</v>
      </c>
      <c r="AM339" s="112" t="str">
        <f>IF(AND(AL339&gt;=Criterios!$AB$8,AL339&lt;Criterios!$AA$8),"Pobre",IF(AND(AL339&gt;=Criterios!$AB$7,AL339&lt;Criterios!$AA$7),"Insatisfactorio",IF(AND(AL339&gt;=Criterios!$AB$6,AL339&lt;Criterios!$AA$6),"Regular",IF(AND(AL339&gt;=Criterios!$AB$5,AL339&lt;Criterios!$AA$5),"Bueno",IF(AND(AL339&gt;=Criterios!$AB$4,AL339&lt;=Criterios!$AA$4),"Excelente",MID(Criterios!$Y$3,1,1))))))</f>
        <v/>
      </c>
      <c r="AN339" s="279"/>
      <c r="AO339" s="281"/>
      <c r="AP339" s="283"/>
      <c r="AQ339" s="274"/>
      <c r="AR339" s="274"/>
      <c r="AS339" s="274"/>
      <c r="AT339" s="274"/>
      <c r="AU339" s="285"/>
      <c r="AW339" s="88" t="s">
        <v>123</v>
      </c>
      <c r="AX339" s="88" t="s">
        <v>124</v>
      </c>
      <c r="AY339" s="88" t="s">
        <v>125</v>
      </c>
      <c r="AZ339" s="88" t="s">
        <v>126</v>
      </c>
      <c r="BA339" s="88" t="s">
        <v>127</v>
      </c>
      <c r="BB339" s="113"/>
    </row>
    <row r="340" spans="1:54" ht="16.5" hidden="1" customHeight="1" thickTop="1" x14ac:dyDescent="0.2">
      <c r="A340" s="286"/>
      <c r="B340" s="289"/>
      <c r="C340" s="297"/>
      <c r="D340" s="300"/>
      <c r="E340" s="300"/>
      <c r="F340" s="300"/>
      <c r="G340" s="300"/>
      <c r="H340" s="300"/>
      <c r="I340" s="303"/>
      <c r="J340" s="306"/>
      <c r="K340" s="306"/>
      <c r="L340" s="329"/>
      <c r="M340" s="262"/>
      <c r="N340" s="262"/>
      <c r="O340" s="292" t="s">
        <v>365</v>
      </c>
      <c r="P340" s="338"/>
      <c r="Q340" s="295"/>
      <c r="R340" s="259"/>
      <c r="S340" s="256"/>
      <c r="T340" s="253">
        <f>(IFERROR(VLOOKUP(S340,Criterios!$E$3:$F$8,2,FALSE),0))</f>
        <v>0</v>
      </c>
      <c r="U340" s="247"/>
      <c r="V340" s="253">
        <f>(IFERROR(VLOOKUP(U340,Criterios!$H$3:$I$8,2,FALSE),0))</f>
        <v>0</v>
      </c>
      <c r="W340" s="253">
        <f>(IFERROR(VLOOKUP(S340,Criterios!$E$3:$F$8,2,FALSE),0)) * (IFERROR(VLOOKUP(U340,Criterios!$H$3:$I$8,2,FALSE),0))</f>
        <v>0</v>
      </c>
      <c r="X340" s="253">
        <f>IFERROR(INDEX(Colorimetría!$D$4:$H$8,MATCH(V340,Colorimetría!$C$4:$C$8,0),MATCH(T340,Colorimetría!$D$3:$H$3,0)),0)</f>
        <v>0</v>
      </c>
      <c r="Y340" s="296"/>
      <c r="Z340" s="91"/>
      <c r="AA340" s="92"/>
      <c r="AB340" s="92"/>
      <c r="AC340" s="92"/>
      <c r="AD340" s="93"/>
      <c r="AE340" s="94">
        <f>IF(OR(AD340="Preventivo",AD340="Preventivo - Detectivo"),"Probabilidad",IF(OR(AD340="Detectivo - Correctivo",AD340="Correctivo"),"Impacto",0))</f>
        <v>0</v>
      </c>
      <c r="AF340" s="93"/>
      <c r="AG340" s="93"/>
      <c r="AH340" s="93"/>
      <c r="AI340" s="93"/>
      <c r="AJ340" s="93"/>
      <c r="AK340" s="93"/>
      <c r="AL340" s="95">
        <f>IFERROR(VLOOKUP(AF340,Criterios!$M$3:$N$6,2,FALSE),0) + IFERROR(VLOOKUP(AG340,Criterios!$O$3:$P$6,2,FALSE),0) + IFERROR(VLOOKUP(AH340,Criterios!$Q$3:$R$7,2,FALSE),0) + IFERROR(VLOOKUP(AI340,Criterios!$S$3:$T$6,2,FALSE),0) + IFERROR(VLOOKUP(AJ340,Criterios!$U$3:$V$5,2,FALSE),0) + IFERROR(VLOOKUP(AK340,Criterios!$W$3:$X$8,2,FALSE),0)</f>
        <v>0</v>
      </c>
      <c r="AM340" s="96" t="str">
        <f>IF(AND(AL340&gt;=Criterios!$AB$8,AL340&lt;Criterios!$AA$8),"Pobre",IF(AND(AL340&gt;=Criterios!$AB$7,AL340&lt;Criterios!$AA$7),"Insatisfactorio",IF(AND(AL340&gt;=Criterios!$AB$6,AL340&lt;Criterios!$AA$6),"Regular",IF(AND(AL340&gt;=Criterios!$AB$5,AL340&lt;Criterios!$AA$5),"Bueno",IF(AND(AL340&gt;=Criterios!$AB$4,AL340&lt;=Criterios!$AA$4),"Excelente",MID(Criterios!$Y$3,1,1))))))</f>
        <v/>
      </c>
      <c r="AN340" s="278">
        <f>(IFERROR(AVERAGEIFS(AL340:AL345,AE340:AE345,"Impacto"),0))/100</f>
        <v>0</v>
      </c>
      <c r="AO340" s="280">
        <f>(IFERROR(AVERAGEIFS(AL340:AL345,AE340:AE345,"Probabilidad"),0))/100</f>
        <v>0</v>
      </c>
      <c r="AP340" s="282" t="str">
        <f>IF(AN340=0,MID(S340,1,15),IF(T340 - AN340*T340&lt;1,VLOOKUP(1,Criterios!$D$4:$E$8,2,FALSE),IF(ROUND(T340 -( T340*AN340),0)=0,VLOOKUP(1,Criterios!$D$4:$E$8,2,FALSE),VLOOKUP(ROUND(T340 -( T340*AN340),0),Criterios!$D$4:$E$8,2,FALSE))))</f>
        <v/>
      </c>
      <c r="AQ340" s="273">
        <f>(IFERROR(VLOOKUP(AP340,Criterios!$E$3:$F$8,2,FALSE),0))</f>
        <v>0</v>
      </c>
      <c r="AR340" s="273" t="str">
        <f>IF(AO340=0,MID(U340,1,15),IF(V340 - AO340*V340&lt;1,VLOOKUP(1,Criterios!$G$4:$H$8,2,FALSE),IF(ROUND(V340 -(V340*AO340),0)=0,VLOOKUP(1,Criterios!$G$4:$H$8,2,FALSE),VLOOKUP(ROUND(V340 -( V340*AO340),0),Criterios!$G$4:$H$8,2,FALSE))))</f>
        <v/>
      </c>
      <c r="AS340" s="273">
        <f>(IFERROR(VLOOKUP(AR340,Criterios!$H$3:$I$8,2,FALSE),0))</f>
        <v>0</v>
      </c>
      <c r="AT340" s="273">
        <f>(IFERROR(VLOOKUP(AP340,Criterios!$E$3:$F$8,2,FALSE),0)) * (IFERROR(VLOOKUP(AR340,Criterios!$H$3:$I$8,2,FALSE),0))</f>
        <v>0</v>
      </c>
      <c r="AU340" s="284">
        <f>IFERROR(INDEX(Colorimetría!$D$4:$H$8,MATCH(AS340,Colorimetría!$C$4:$C$8,0),MATCH(AQ340,Colorimetría!$D$3:$H$3,0)),0)</f>
        <v>0</v>
      </c>
      <c r="AV340" s="88" t="s">
        <v>169</v>
      </c>
      <c r="AW340" s="97" t="str">
        <f>IF(AND(T340=1,V340=5),IF(AND(AQ340=1,AS340=5),"RiRr","Ri"),IF(AND(AQ340=1,AS340=5),"Rr",""))</f>
        <v/>
      </c>
      <c r="AX340" s="97" t="str">
        <f>IF(AND(T340=2,V340=5),IF(AND(AQ340=2,AS340=5),"RiRr","Ri"),IF(AND(AQ340=2,AS340=5),"Rr",""))</f>
        <v/>
      </c>
      <c r="AY340" s="98" t="str">
        <f>IF(AND(T340=3,V340=5),IF(AND(AQ340=3,AS340=5),"RiRr","Ri"),IF(AND(AQ340=3,AS340=5),"Rr",""))</f>
        <v/>
      </c>
      <c r="AZ340" s="98" t="str">
        <f>IF(AND(T340=4,V340=5),IF(AND(AQ340=4,AS340=5),"RiRr","Ri"),IF(AND(AQ340=4,AS340=5),"Rr",""))</f>
        <v/>
      </c>
      <c r="BA340" s="98" t="str">
        <f>IF(AND(T340=5,V340=5),IF(AND(AQ340=5,AS340=5),"RiRr","Ri"),IF(AND(AQ340=5,AS340=5),"Rr",""))</f>
        <v/>
      </c>
      <c r="BB340" s="100"/>
    </row>
    <row r="341" spans="1:54" hidden="1" x14ac:dyDescent="0.2">
      <c r="A341" s="287"/>
      <c r="B341" s="290"/>
      <c r="C341" s="298"/>
      <c r="D341" s="301"/>
      <c r="E341" s="301"/>
      <c r="F341" s="301"/>
      <c r="G341" s="301"/>
      <c r="H341" s="301"/>
      <c r="I341" s="304"/>
      <c r="J341" s="307"/>
      <c r="K341" s="307"/>
      <c r="L341" s="330"/>
      <c r="M341" s="263"/>
      <c r="N341" s="263"/>
      <c r="O341" s="293"/>
      <c r="P341" s="310"/>
      <c r="Q341" s="266"/>
      <c r="R341" s="260"/>
      <c r="S341" s="257"/>
      <c r="T341" s="254"/>
      <c r="U341" s="248"/>
      <c r="V341" s="254"/>
      <c r="W341" s="254"/>
      <c r="X341" s="254"/>
      <c r="Y341" s="276"/>
      <c r="Z341" s="91"/>
      <c r="AA341" s="92"/>
      <c r="AB341" s="92"/>
      <c r="AC341" s="92"/>
      <c r="AD341" s="93"/>
      <c r="AE341" s="94">
        <f t="shared" ref="AE341:AE345" si="52">IF(OR(AD341="Preventivo",AD341="Preventivo - Detectivo"),"Probabilidad",IF(OR(AD341="Detectivo - Correctivo",AD341="Correctivo"),"Impacto",0))</f>
        <v>0</v>
      </c>
      <c r="AF341" s="93"/>
      <c r="AG341" s="93"/>
      <c r="AH341" s="93"/>
      <c r="AI341" s="93"/>
      <c r="AJ341" s="93"/>
      <c r="AK341" s="93"/>
      <c r="AL341" s="95">
        <f>IFERROR(VLOOKUP(AF341,Criterios!$M$3:$N$6,2,FALSE),0) + IFERROR(VLOOKUP(AG341,Criterios!$O$3:$P$6,2,FALSE),0) + IFERROR(VLOOKUP(AH341,Criterios!$Q$3:$R$7,2,FALSE),0) + IFERROR(VLOOKUP(AI341,Criterios!$S$3:$T$6,2,FALSE),0) + IFERROR(VLOOKUP(AJ341,Criterios!$U$3:$V$5,2,FALSE),0) + IFERROR(VLOOKUP(AK341,Criterios!$W$3:$X$8,2,FALSE),0)</f>
        <v>0</v>
      </c>
      <c r="AM341" s="96" t="str">
        <f>IF(AND(AL341&gt;=Criterios!$AB$8,AL341&lt;Criterios!$AA$8),"Pobre",IF(AND(AL341&gt;=Criterios!$AB$7,AL341&lt;Criterios!$AA$7),"Insatisfactorio",IF(AND(AL341&gt;=Criterios!$AB$6,AL341&lt;Criterios!$AA$6),"Regular",IF(AND(AL341&gt;=Criterios!$AB$5,AL341&lt;Criterios!$AA$5),"Bueno",IF(AND(AL341&gt;=Criterios!$AB$4,AL341&lt;=Criterios!$AA$4),"Excelente",MID(Criterios!$Y$3,1,1))))))</f>
        <v/>
      </c>
      <c r="AN341" s="278"/>
      <c r="AO341" s="280"/>
      <c r="AP341" s="282"/>
      <c r="AQ341" s="273"/>
      <c r="AR341" s="273"/>
      <c r="AS341" s="273"/>
      <c r="AT341" s="273"/>
      <c r="AU341" s="284"/>
      <c r="AV341" s="88" t="s">
        <v>122</v>
      </c>
      <c r="AW341" s="101" t="str">
        <f>IF(AND(T340=1,V340=4),IF(AND(AQ340=1,AS340=4),"RiRr","Ri"),IF(AND(AQ340=1,AS340=4),"Rr",""))</f>
        <v/>
      </c>
      <c r="AX341" s="102" t="str">
        <f>IF(AND(T340=2,V340=4),IF(AND(AQ340=2,AS340=4),"RiRr","Ri"),IF(AND(AQ340=2,AS340=4),"Rr",""))</f>
        <v/>
      </c>
      <c r="AY341" s="102" t="str">
        <f>IF(AND(T340=3,V340=4),IF(AND(AQ340=3,AS340=4),"RiRr","Ri"),IF(AND(AQ340=3,AS340=4),"Rr",""))</f>
        <v/>
      </c>
      <c r="AZ341" s="103" t="str">
        <f>IF(AND(T340=4,V340=4),IF(AND(AQ340=4,AS340=4),"RiRr","Ri"),IF(AND(AQ340=4,AS340=4),"Rr",""))</f>
        <v/>
      </c>
      <c r="BA341" s="103" t="str">
        <f>IF(AND(T340=5,V340=4),IF(AND(AQ340=5,AS340=4),"RiRr","Ri"),IF(AND(AQ340=5,AS340=4),"Rr",""))</f>
        <v/>
      </c>
      <c r="BB341" s="105"/>
    </row>
    <row r="342" spans="1:54" hidden="1" x14ac:dyDescent="0.2">
      <c r="A342" s="287"/>
      <c r="B342" s="290"/>
      <c r="C342" s="298"/>
      <c r="D342" s="301"/>
      <c r="E342" s="301"/>
      <c r="F342" s="301"/>
      <c r="G342" s="301"/>
      <c r="H342" s="301"/>
      <c r="I342" s="304"/>
      <c r="J342" s="307"/>
      <c r="K342" s="307"/>
      <c r="L342" s="330"/>
      <c r="M342" s="263"/>
      <c r="N342" s="263"/>
      <c r="O342" s="293"/>
      <c r="P342" s="310"/>
      <c r="Q342" s="266"/>
      <c r="R342" s="260"/>
      <c r="S342" s="257"/>
      <c r="T342" s="254"/>
      <c r="U342" s="248"/>
      <c r="V342" s="254"/>
      <c r="W342" s="254"/>
      <c r="X342" s="254"/>
      <c r="Y342" s="276"/>
      <c r="Z342" s="91"/>
      <c r="AA342" s="92"/>
      <c r="AB342" s="92"/>
      <c r="AC342" s="92"/>
      <c r="AD342" s="93"/>
      <c r="AE342" s="94">
        <f t="shared" si="52"/>
        <v>0</v>
      </c>
      <c r="AF342" s="93"/>
      <c r="AG342" s="93"/>
      <c r="AH342" s="93"/>
      <c r="AI342" s="93"/>
      <c r="AJ342" s="93"/>
      <c r="AK342" s="93"/>
      <c r="AL342" s="95">
        <f>IFERROR(VLOOKUP(AF342,Criterios!$M$3:$N$6,2,FALSE),0) + IFERROR(VLOOKUP(AG342,Criterios!$O$3:$P$6,2,FALSE),0) + IFERROR(VLOOKUP(AH342,Criterios!$Q$3:$R$7,2,FALSE),0) + IFERROR(VLOOKUP(AI342,Criterios!$S$3:$T$6,2,FALSE),0) + IFERROR(VLOOKUP(AJ342,Criterios!$U$3:$V$5,2,FALSE),0) + IFERROR(VLOOKUP(AK342,Criterios!$W$3:$X$8,2,FALSE),0)</f>
        <v>0</v>
      </c>
      <c r="AM342" s="96" t="str">
        <f>IF(AND(AL342&gt;=Criterios!$AB$8,AL342&lt;Criterios!$AA$8),"Pobre",IF(AND(AL342&gt;=Criterios!$AB$7,AL342&lt;Criterios!$AA$7),"Insatisfactorio",IF(AND(AL342&gt;=Criterios!$AB$6,AL342&lt;Criterios!$AA$6),"Regular",IF(AND(AL342&gt;=Criterios!$AB$5,AL342&lt;Criterios!$AA$5),"Bueno",IF(AND(AL342&gt;=Criterios!$AB$4,AL342&lt;=Criterios!$AA$4),"Excelente",MID(Criterios!$Y$3,1,1))))))</f>
        <v/>
      </c>
      <c r="AN342" s="278"/>
      <c r="AO342" s="280"/>
      <c r="AP342" s="282"/>
      <c r="AQ342" s="273"/>
      <c r="AR342" s="273"/>
      <c r="AS342" s="273"/>
      <c r="AT342" s="273"/>
      <c r="AU342" s="284"/>
      <c r="AV342" s="88" t="s">
        <v>125</v>
      </c>
      <c r="AW342" s="106" t="str">
        <f>IF(AND(T340=1,V340=3),IF(AND(AQ340=1,AS340=3),"RiRr","Ri"),IF(AND(AQ340=1,AS340=3),"Rr",""))</f>
        <v/>
      </c>
      <c r="AX342" s="101" t="str">
        <f>IF(AND(T340=2,V340=3),IF(AND(AQ340=2,AS340=3),"RiRr","Ri"),IF(AND(AQ340=2,AS340=3),"Rr",""))</f>
        <v/>
      </c>
      <c r="AY342" s="102" t="str">
        <f>IF(AND(T340=3,V340=3),IF(AND(AQ340=3,AS340=3),"RiRr","Ri"),IF(AND(AQ340=3,AS340=3),"Rr",""))</f>
        <v/>
      </c>
      <c r="AZ342" s="103" t="str">
        <f>IF(AND(T340=4,V340=3),IF(AND(AQ340=4,AS340=3),"RiRr","Ri"),IF(AND(AQ340=4,AS340=3),"Rr",""))</f>
        <v/>
      </c>
      <c r="BA342" s="103" t="str">
        <f>IF(AND(T340=5,V340=3),IF(AND(AQ340=5,AS340=3),"RiRr","Ri"),IF(AND(AQ340=5,AS340=3),"Rr",""))</f>
        <v/>
      </c>
      <c r="BB342" s="105"/>
    </row>
    <row r="343" spans="1:54" hidden="1" x14ac:dyDescent="0.2">
      <c r="A343" s="287"/>
      <c r="B343" s="290"/>
      <c r="C343" s="298"/>
      <c r="D343" s="301"/>
      <c r="E343" s="301"/>
      <c r="F343" s="301"/>
      <c r="G343" s="301"/>
      <c r="H343" s="301"/>
      <c r="I343" s="304"/>
      <c r="J343" s="307"/>
      <c r="K343" s="307"/>
      <c r="L343" s="330"/>
      <c r="M343" s="263"/>
      <c r="N343" s="263"/>
      <c r="O343" s="293"/>
      <c r="P343" s="310"/>
      <c r="Q343" s="266"/>
      <c r="R343" s="260"/>
      <c r="S343" s="257"/>
      <c r="T343" s="254"/>
      <c r="U343" s="248"/>
      <c r="V343" s="254"/>
      <c r="W343" s="254"/>
      <c r="X343" s="254"/>
      <c r="Y343" s="276"/>
      <c r="Z343" s="91"/>
      <c r="AA343" s="92"/>
      <c r="AB343" s="92"/>
      <c r="AC343" s="92"/>
      <c r="AD343" s="93"/>
      <c r="AE343" s="94">
        <f t="shared" si="52"/>
        <v>0</v>
      </c>
      <c r="AF343" s="93"/>
      <c r="AG343" s="93"/>
      <c r="AH343" s="93"/>
      <c r="AI343" s="93"/>
      <c r="AJ343" s="93"/>
      <c r="AK343" s="93"/>
      <c r="AL343" s="94">
        <f>IFERROR(VLOOKUP(AF343,Criterios!$M$3:$N$6,2,FALSE),0) + IFERROR(VLOOKUP(AG343,Criterios!$O$3:$P$6,2,FALSE),0) + IFERROR(VLOOKUP(AH343,Criterios!$Q$3:$R$7,2,FALSE),0) + IFERROR(VLOOKUP(AI343,Criterios!$S$3:$T$6,2,FALSE),0) + IFERROR(VLOOKUP(AJ343,Criterios!$U$3:$V$5,2,FALSE),0) + IFERROR(VLOOKUP(AK343,Criterios!$W$3:$X$8,2,FALSE),0)</f>
        <v>0</v>
      </c>
      <c r="AM343" s="96" t="str">
        <f>IF(AND(AL343&gt;=Criterios!$AB$8,AL343&lt;Criterios!$AA$8),"Pobre",IF(AND(AL343&gt;=Criterios!$AB$7,AL343&lt;Criterios!$AA$7),"Insatisfactorio",IF(AND(AL343&gt;=Criterios!$AB$6,AL343&lt;Criterios!$AA$6),"Regular",IF(AND(AL343&gt;=Criterios!$AB$5,AL343&lt;Criterios!$AA$5),"Bueno",IF(AND(AL343&gt;=Criterios!$AB$4,AL343&lt;=Criterios!$AA$4),"Excelente",MID(Criterios!$Y$3,1,1))))))</f>
        <v/>
      </c>
      <c r="AN343" s="278"/>
      <c r="AO343" s="280"/>
      <c r="AP343" s="282"/>
      <c r="AQ343" s="273"/>
      <c r="AR343" s="273"/>
      <c r="AS343" s="273"/>
      <c r="AT343" s="273"/>
      <c r="AU343" s="284"/>
      <c r="AV343" s="88" t="s">
        <v>170</v>
      </c>
      <c r="AW343" s="106" t="str">
        <f>IF(AND(T340=1,V340=2),IF(AND(AQ340=1,AS340=2),"RiRr","Ri"),IF(AND(AQ340=1,AS340=2),"Rr",""))</f>
        <v/>
      </c>
      <c r="AX343" s="106" t="str">
        <f>IF(AND(T340=2,V340=2),IF(AND(AQ340=2,AS340=2),"RiRr","Ri"),IF(AND(AQ340=2,AS340=2),"Rr",""))</f>
        <v/>
      </c>
      <c r="AY343" s="101" t="str">
        <f>IF(AND(T340=3,V340=2),IF(AND(AQ340=3,AS340=2),"RiRr","Ri"),IF(AND(AQ340=3,AS340=2),"Rr",""))</f>
        <v/>
      </c>
      <c r="AZ343" s="102" t="str">
        <f>IF(AND(T340=4,V340=2),IF(AND(AQ340=4,AS340=2),"RiRr","Ri"),IF(AND(AQ340=4,AS340=2),"Rr",""))</f>
        <v/>
      </c>
      <c r="BA343" s="103" t="str">
        <f>IF(AND(T340=5,V340=2),IF(AND(AQ340=5,AS340=2),"RiRr","Ri"),IF(AND(AQ340=5,AS340=2),"Rr",""))</f>
        <v/>
      </c>
      <c r="BB343" s="105"/>
    </row>
    <row r="344" spans="1:54" hidden="1" x14ac:dyDescent="0.2">
      <c r="A344" s="287"/>
      <c r="B344" s="290"/>
      <c r="C344" s="298"/>
      <c r="D344" s="301"/>
      <c r="E344" s="301"/>
      <c r="F344" s="301"/>
      <c r="G344" s="301"/>
      <c r="H344" s="301"/>
      <c r="I344" s="304"/>
      <c r="J344" s="307"/>
      <c r="K344" s="307"/>
      <c r="L344" s="330"/>
      <c r="M344" s="263"/>
      <c r="N344" s="263"/>
      <c r="O344" s="293"/>
      <c r="P344" s="310"/>
      <c r="Q344" s="266"/>
      <c r="R344" s="260"/>
      <c r="S344" s="257"/>
      <c r="T344" s="254"/>
      <c r="U344" s="248"/>
      <c r="V344" s="254"/>
      <c r="W344" s="254"/>
      <c r="X344" s="254"/>
      <c r="Y344" s="276"/>
      <c r="Z344" s="91"/>
      <c r="AA344" s="92"/>
      <c r="AB344" s="92"/>
      <c r="AC344" s="92"/>
      <c r="AD344" s="93"/>
      <c r="AE344" s="94">
        <f t="shared" si="52"/>
        <v>0</v>
      </c>
      <c r="AF344" s="93"/>
      <c r="AG344" s="93"/>
      <c r="AH344" s="93"/>
      <c r="AI344" s="93"/>
      <c r="AJ344" s="93"/>
      <c r="AK344" s="93"/>
      <c r="AL344" s="94">
        <f>IFERROR(VLOOKUP(AF344,Criterios!$M$3:$N$6,2,FALSE),0) + IFERROR(VLOOKUP(AG344,Criterios!$O$3:$P$6,2,FALSE),0) + IFERROR(VLOOKUP(AH344,Criterios!$Q$3:$R$7,2,FALSE),0) + IFERROR(VLOOKUP(AI344,Criterios!$S$3:$T$6,2,FALSE),0) + IFERROR(VLOOKUP(AJ344,Criterios!$U$3:$V$5,2,FALSE),0) + IFERROR(VLOOKUP(AK344,Criterios!$W$3:$X$8,2,FALSE),0)</f>
        <v>0</v>
      </c>
      <c r="AM344" s="96" t="str">
        <f>IF(AND(AL344&gt;=Criterios!$AB$8,AL344&lt;Criterios!$AA$8),"Pobre",IF(AND(AL344&gt;=Criterios!$AB$7,AL344&lt;Criterios!$AA$7),"Insatisfactorio",IF(AND(AL344&gt;=Criterios!$AB$6,AL344&lt;Criterios!$AA$6),"Regular",IF(AND(AL344&gt;=Criterios!$AB$5,AL344&lt;Criterios!$AA$5),"Bueno",IF(AND(AL344&gt;=Criterios!$AB$4,AL344&lt;=Criterios!$AA$4),"Excelente",MID(Criterios!$Y$3,1,1))))))</f>
        <v/>
      </c>
      <c r="AN344" s="278"/>
      <c r="AO344" s="280"/>
      <c r="AP344" s="282"/>
      <c r="AQ344" s="273"/>
      <c r="AR344" s="273"/>
      <c r="AS344" s="273"/>
      <c r="AT344" s="273"/>
      <c r="AU344" s="284"/>
      <c r="AV344" s="88" t="s">
        <v>752</v>
      </c>
      <c r="AW344" s="106" t="str">
        <f>IF(AND(T340=1,V340=1),IF(AND(AQ340=1,AS340=1),"RiRr","Ri"),IF(AND(AQ340=1,AS340=1),"Rr",""))</f>
        <v/>
      </c>
      <c r="AX344" s="106" t="str">
        <f>IF(AND(T340=2,V340=1),IF(AND(AQ340=2,AS340=1),"RiRr","Ri"),IF(AND(AQ340=2,AS340=1),"Rr",""))</f>
        <v/>
      </c>
      <c r="AY344" s="101" t="str">
        <f>IF(AND(T340=3,V340=1),IF(AND(AQ340=3,AS340=1),"RiRr","Ri"),IF(AND(AQ340=3,AS340=1),"Rr",""))</f>
        <v/>
      </c>
      <c r="AZ344" s="102" t="str">
        <f>IF(AND(T340=4,V340=1),IF(AND(AQ340=4,AS340=1),"RiRr","Ri"),IF(AND(AQ340=4,AS340=1),"Rr",""))</f>
        <v/>
      </c>
      <c r="BA344" s="102" t="str">
        <f>IF(AND(T340=5,V340=1),IF(AND(AQ340=5,AS340=1),"RiRr","Ri"),IF(AND(AQ340=5,AS340=1),"Rr",""))</f>
        <v/>
      </c>
      <c r="BB344" s="105"/>
    </row>
    <row r="345" spans="1:54" ht="15.75" hidden="1" customHeight="1" thickBot="1" x14ac:dyDescent="0.25">
      <c r="A345" s="288"/>
      <c r="B345" s="291"/>
      <c r="C345" s="299"/>
      <c r="D345" s="302"/>
      <c r="E345" s="302"/>
      <c r="F345" s="302"/>
      <c r="G345" s="302"/>
      <c r="H345" s="302"/>
      <c r="I345" s="305"/>
      <c r="J345" s="308"/>
      <c r="K345" s="308"/>
      <c r="L345" s="331"/>
      <c r="M345" s="264"/>
      <c r="N345" s="264"/>
      <c r="O345" s="294"/>
      <c r="P345" s="311"/>
      <c r="Q345" s="267"/>
      <c r="R345" s="261"/>
      <c r="S345" s="258"/>
      <c r="T345" s="255"/>
      <c r="U345" s="249"/>
      <c r="V345" s="255"/>
      <c r="W345" s="255"/>
      <c r="X345" s="255"/>
      <c r="Y345" s="277"/>
      <c r="Z345" s="108"/>
      <c r="AA345" s="109"/>
      <c r="AB345" s="109"/>
      <c r="AC345" s="109"/>
      <c r="AD345" s="110"/>
      <c r="AE345" s="111">
        <f t="shared" si="52"/>
        <v>0</v>
      </c>
      <c r="AF345" s="110"/>
      <c r="AG345" s="110"/>
      <c r="AH345" s="110"/>
      <c r="AI345" s="110"/>
      <c r="AJ345" s="110"/>
      <c r="AK345" s="110"/>
      <c r="AL345" s="111">
        <f>IFERROR(VLOOKUP(AF345,Criterios!$M$3:$N$6,2,FALSE),0) + IFERROR(VLOOKUP(AG345,Criterios!$O$3:$P$6,2,FALSE),0) + IFERROR(VLOOKUP(AH345,Criterios!$Q$3:$R$7,2,FALSE),0) + IFERROR(VLOOKUP(AI345,Criterios!$S$3:$T$6,2,FALSE),0) + IFERROR(VLOOKUP(AJ345,Criterios!$U$3:$V$5,2,FALSE),0) + IFERROR(VLOOKUP(AK345,Criterios!$W$3:$X$8,2,FALSE),0)</f>
        <v>0</v>
      </c>
      <c r="AM345" s="112" t="str">
        <f>IF(AND(AL345&gt;=Criterios!$AB$8,AL345&lt;Criterios!$AA$8),"Pobre",IF(AND(AL345&gt;=Criterios!$AB$7,AL345&lt;Criterios!$AA$7),"Insatisfactorio",IF(AND(AL345&gt;=Criterios!$AB$6,AL345&lt;Criterios!$AA$6),"Regular",IF(AND(AL345&gt;=Criterios!$AB$5,AL345&lt;Criterios!$AA$5),"Bueno",IF(AND(AL345&gt;=Criterios!$AB$4,AL345&lt;=Criterios!$AA$4),"Excelente",MID(Criterios!$Y$3,1,1))))))</f>
        <v/>
      </c>
      <c r="AN345" s="279"/>
      <c r="AO345" s="281"/>
      <c r="AP345" s="283"/>
      <c r="AQ345" s="274"/>
      <c r="AR345" s="274"/>
      <c r="AS345" s="274"/>
      <c r="AT345" s="274"/>
      <c r="AU345" s="285"/>
      <c r="AW345" s="88" t="s">
        <v>123</v>
      </c>
      <c r="AX345" s="88" t="s">
        <v>124</v>
      </c>
      <c r="AY345" s="88" t="s">
        <v>125</v>
      </c>
      <c r="AZ345" s="88" t="s">
        <v>126</v>
      </c>
      <c r="BA345" s="88" t="s">
        <v>127</v>
      </c>
      <c r="BB345" s="113"/>
    </row>
    <row r="346" spans="1:54" ht="16.5" hidden="1" customHeight="1" thickTop="1" x14ac:dyDescent="0.2">
      <c r="A346" s="286"/>
      <c r="B346" s="289"/>
      <c r="C346" s="297"/>
      <c r="D346" s="300"/>
      <c r="E346" s="300"/>
      <c r="F346" s="300"/>
      <c r="G346" s="300"/>
      <c r="H346" s="300"/>
      <c r="I346" s="303"/>
      <c r="J346" s="306"/>
      <c r="K346" s="306"/>
      <c r="L346" s="329"/>
      <c r="M346" s="262"/>
      <c r="N346" s="262"/>
      <c r="O346" s="292" t="s">
        <v>366</v>
      </c>
      <c r="P346" s="338"/>
      <c r="Q346" s="295"/>
      <c r="R346" s="259"/>
      <c r="S346" s="256"/>
      <c r="T346" s="253">
        <f>(IFERROR(VLOOKUP(S346,Criterios!$E$3:$F$8,2,FALSE),0))</f>
        <v>0</v>
      </c>
      <c r="U346" s="247"/>
      <c r="V346" s="253">
        <f>(IFERROR(VLOOKUP(U346,Criterios!$H$3:$I$8,2,FALSE),0))</f>
        <v>0</v>
      </c>
      <c r="W346" s="253">
        <f>(IFERROR(VLOOKUP(S346,Criterios!$E$3:$F$8,2,FALSE),0)) * (IFERROR(VLOOKUP(U346,Criterios!$H$3:$I$8,2,FALSE),0))</f>
        <v>0</v>
      </c>
      <c r="X346" s="253">
        <f>IFERROR(INDEX(Colorimetría!$D$4:$H$8,MATCH(V346,Colorimetría!$C$4:$C$8,0),MATCH(T346,Colorimetría!$D$3:$H$3,0)),0)</f>
        <v>0</v>
      </c>
      <c r="Y346" s="296"/>
      <c r="Z346" s="91"/>
      <c r="AA346" s="92"/>
      <c r="AB346" s="92"/>
      <c r="AC346" s="92"/>
      <c r="AD346" s="93"/>
      <c r="AE346" s="94">
        <f>IF(OR(AD346="Preventivo",AD346="Preventivo - Detectivo"),"Probabilidad",IF(OR(AD346="Detectivo - Correctivo",AD346="Correctivo"),"Impacto",0))</f>
        <v>0</v>
      </c>
      <c r="AF346" s="93"/>
      <c r="AG346" s="93"/>
      <c r="AH346" s="93"/>
      <c r="AI346" s="93"/>
      <c r="AJ346" s="93"/>
      <c r="AK346" s="93"/>
      <c r="AL346" s="95">
        <f>IFERROR(VLOOKUP(AF346,Criterios!$M$3:$N$6,2,FALSE),0) + IFERROR(VLOOKUP(AG346,Criterios!$O$3:$P$6,2,FALSE),0) + IFERROR(VLOOKUP(AH346,Criterios!$Q$3:$R$7,2,FALSE),0) + IFERROR(VLOOKUP(AI346,Criterios!$S$3:$T$6,2,FALSE),0) + IFERROR(VLOOKUP(AJ346,Criterios!$U$3:$V$5,2,FALSE),0) + IFERROR(VLOOKUP(AK346,Criterios!$W$3:$X$8,2,FALSE),0)</f>
        <v>0</v>
      </c>
      <c r="AM346" s="96" t="str">
        <f>IF(AND(AL346&gt;=Criterios!$AB$8,AL346&lt;Criterios!$AA$8),"Pobre",IF(AND(AL346&gt;=Criterios!$AB$7,AL346&lt;Criterios!$AA$7),"Insatisfactorio",IF(AND(AL346&gt;=Criterios!$AB$6,AL346&lt;Criterios!$AA$6),"Regular",IF(AND(AL346&gt;=Criterios!$AB$5,AL346&lt;Criterios!$AA$5),"Bueno",IF(AND(AL346&gt;=Criterios!$AB$4,AL346&lt;=Criterios!$AA$4),"Excelente",MID(Criterios!$Y$3,1,1))))))</f>
        <v/>
      </c>
      <c r="AN346" s="278">
        <f>(IFERROR(AVERAGEIFS(AL346:AL351,AE346:AE351,"Impacto"),0))/100</f>
        <v>0</v>
      </c>
      <c r="AO346" s="280">
        <f>(IFERROR(AVERAGEIFS(AL346:AL351,AE346:AE351,"Probabilidad"),0))/100</f>
        <v>0</v>
      </c>
      <c r="AP346" s="282" t="str">
        <f>IF(AN346=0,MID(S346,1,15),IF(T346 - AN346*T346&lt;1,VLOOKUP(1,Criterios!$D$4:$E$8,2,FALSE),IF(ROUND(T346 -( T346*AN346),0)=0,VLOOKUP(1,Criterios!$D$4:$E$8,2,FALSE),VLOOKUP(ROUND(T346 -( T346*AN346),0),Criterios!$D$4:$E$8,2,FALSE))))</f>
        <v/>
      </c>
      <c r="AQ346" s="273">
        <f>(IFERROR(VLOOKUP(AP346,Criterios!$E$3:$F$8,2,FALSE),0))</f>
        <v>0</v>
      </c>
      <c r="AR346" s="273" t="str">
        <f>IF(AO346=0,MID(U346,1,15),IF(V346 - AO346*V346&lt;1,VLOOKUP(1,Criterios!$G$4:$H$8,2,FALSE),IF(ROUND(V346 -(V346*AO346),0)=0,VLOOKUP(1,Criterios!$G$4:$H$8,2,FALSE),VLOOKUP(ROUND(V346 -( V346*AO346),0),Criterios!$G$4:$H$8,2,FALSE))))</f>
        <v/>
      </c>
      <c r="AS346" s="273">
        <f>(IFERROR(VLOOKUP(AR346,Criterios!$H$3:$I$8,2,FALSE),0))</f>
        <v>0</v>
      </c>
      <c r="AT346" s="273">
        <f>(IFERROR(VLOOKUP(AP346,Criterios!$E$3:$F$8,2,FALSE),0)) * (IFERROR(VLOOKUP(AR346,Criterios!$H$3:$I$8,2,FALSE),0))</f>
        <v>0</v>
      </c>
      <c r="AU346" s="284">
        <f>IFERROR(INDEX(Colorimetría!$D$4:$H$8,MATCH(AS346,Colorimetría!$C$4:$C$8,0),MATCH(AQ346,Colorimetría!$D$3:$H$3,0)),0)</f>
        <v>0</v>
      </c>
      <c r="AV346" s="88" t="s">
        <v>169</v>
      </c>
      <c r="AW346" s="97" t="str">
        <f>IF(AND(T346=1,V346=5),IF(AND(AQ346=1,AS346=5),"RiRr","Ri"),IF(AND(AQ346=1,AS346=5),"Rr",""))</f>
        <v/>
      </c>
      <c r="AX346" s="97" t="str">
        <f>IF(AND(T346=2,V346=5),IF(AND(AQ346=2,AS346=5),"RiRr","Ri"),IF(AND(AQ346=2,AS346=5),"Rr",""))</f>
        <v/>
      </c>
      <c r="AY346" s="98" t="str">
        <f>IF(AND(T346=3,V346=5),IF(AND(AQ346=3,AS346=5),"RiRr","Ri"),IF(AND(AQ346=3,AS346=5),"Rr",""))</f>
        <v/>
      </c>
      <c r="AZ346" s="98" t="str">
        <f>IF(AND(T346=4,V346=5),IF(AND(AQ346=4,AS346=5),"RiRr","Ri"),IF(AND(AQ346=4,AS346=5),"Rr",""))</f>
        <v/>
      </c>
      <c r="BA346" s="98" t="str">
        <f>IF(AND(T346=5,V346=5),IF(AND(AQ346=5,AS346=5),"RiRr","Ri"),IF(AND(AQ346=5,AS346=5),"Rr",""))</f>
        <v/>
      </c>
      <c r="BB346" s="100"/>
    </row>
    <row r="347" spans="1:54" hidden="1" x14ac:dyDescent="0.2">
      <c r="A347" s="287"/>
      <c r="B347" s="290"/>
      <c r="C347" s="298"/>
      <c r="D347" s="301"/>
      <c r="E347" s="301"/>
      <c r="F347" s="301"/>
      <c r="G347" s="301"/>
      <c r="H347" s="301"/>
      <c r="I347" s="304"/>
      <c r="J347" s="307"/>
      <c r="K347" s="307"/>
      <c r="L347" s="330"/>
      <c r="M347" s="263"/>
      <c r="N347" s="263"/>
      <c r="O347" s="293"/>
      <c r="P347" s="310"/>
      <c r="Q347" s="266"/>
      <c r="R347" s="260"/>
      <c r="S347" s="257"/>
      <c r="T347" s="254"/>
      <c r="U347" s="248"/>
      <c r="V347" s="254"/>
      <c r="W347" s="254"/>
      <c r="X347" s="254"/>
      <c r="Y347" s="276"/>
      <c r="Z347" s="91"/>
      <c r="AA347" s="92"/>
      <c r="AB347" s="92"/>
      <c r="AC347" s="92"/>
      <c r="AD347" s="93"/>
      <c r="AE347" s="94">
        <f t="shared" ref="AE347:AE351" si="53">IF(OR(AD347="Preventivo",AD347="Preventivo - Detectivo"),"Probabilidad",IF(OR(AD347="Detectivo - Correctivo",AD347="Correctivo"),"Impacto",0))</f>
        <v>0</v>
      </c>
      <c r="AF347" s="93"/>
      <c r="AG347" s="93"/>
      <c r="AH347" s="93"/>
      <c r="AI347" s="93"/>
      <c r="AJ347" s="93"/>
      <c r="AK347" s="93"/>
      <c r="AL347" s="95">
        <f>IFERROR(VLOOKUP(AF347,Criterios!$M$3:$N$6,2,FALSE),0) + IFERROR(VLOOKUP(AG347,Criterios!$O$3:$P$6,2,FALSE),0) + IFERROR(VLOOKUP(AH347,Criterios!$Q$3:$R$7,2,FALSE),0) + IFERROR(VLOOKUP(AI347,Criterios!$S$3:$T$6,2,FALSE),0) + IFERROR(VLOOKUP(AJ347,Criterios!$U$3:$V$5,2,FALSE),0) + IFERROR(VLOOKUP(AK347,Criterios!$W$3:$X$8,2,FALSE),0)</f>
        <v>0</v>
      </c>
      <c r="AM347" s="96" t="str">
        <f>IF(AND(AL347&gt;=Criterios!$AB$8,AL347&lt;Criterios!$AA$8),"Pobre",IF(AND(AL347&gt;=Criterios!$AB$7,AL347&lt;Criterios!$AA$7),"Insatisfactorio",IF(AND(AL347&gt;=Criterios!$AB$6,AL347&lt;Criterios!$AA$6),"Regular",IF(AND(AL347&gt;=Criterios!$AB$5,AL347&lt;Criterios!$AA$5),"Bueno",IF(AND(AL347&gt;=Criterios!$AB$4,AL347&lt;=Criterios!$AA$4),"Excelente",MID(Criterios!$Y$3,1,1))))))</f>
        <v/>
      </c>
      <c r="AN347" s="278"/>
      <c r="AO347" s="280"/>
      <c r="AP347" s="282"/>
      <c r="AQ347" s="273"/>
      <c r="AR347" s="273"/>
      <c r="AS347" s="273"/>
      <c r="AT347" s="273"/>
      <c r="AU347" s="284"/>
      <c r="AV347" s="88" t="s">
        <v>122</v>
      </c>
      <c r="AW347" s="101" t="str">
        <f>IF(AND(T346=1,V346=4),IF(AND(AQ346=1,AS346=4),"RiRr","Ri"),IF(AND(AQ346=1,AS346=4),"Rr",""))</f>
        <v/>
      </c>
      <c r="AX347" s="102" t="str">
        <f>IF(AND(T346=2,V346=4),IF(AND(AQ346=2,AS346=4),"RiRr","Ri"),IF(AND(AQ346=2,AS346=4),"Rr",""))</f>
        <v/>
      </c>
      <c r="AY347" s="102" t="str">
        <f>IF(AND(T346=3,V346=4),IF(AND(AQ346=3,AS346=4),"RiRr","Ri"),IF(AND(AQ346=3,AS346=4),"Rr",""))</f>
        <v/>
      </c>
      <c r="AZ347" s="103" t="str">
        <f>IF(AND(T346=4,V346=4),IF(AND(AQ346=4,AS346=4),"RiRr","Ri"),IF(AND(AQ346=4,AS346=4),"Rr",""))</f>
        <v/>
      </c>
      <c r="BA347" s="103" t="str">
        <f>IF(AND(T346=5,V346=4),IF(AND(AQ346=5,AS346=4),"RiRr","Ri"),IF(AND(AQ346=5,AS346=4),"Rr",""))</f>
        <v/>
      </c>
      <c r="BB347" s="105"/>
    </row>
    <row r="348" spans="1:54" hidden="1" x14ac:dyDescent="0.2">
      <c r="A348" s="287"/>
      <c r="B348" s="290"/>
      <c r="C348" s="298"/>
      <c r="D348" s="301"/>
      <c r="E348" s="301"/>
      <c r="F348" s="301"/>
      <c r="G348" s="301"/>
      <c r="H348" s="301"/>
      <c r="I348" s="304"/>
      <c r="J348" s="307"/>
      <c r="K348" s="307"/>
      <c r="L348" s="330"/>
      <c r="M348" s="263"/>
      <c r="N348" s="263"/>
      <c r="O348" s="293"/>
      <c r="P348" s="310"/>
      <c r="Q348" s="266"/>
      <c r="R348" s="260"/>
      <c r="S348" s="257"/>
      <c r="T348" s="254"/>
      <c r="U348" s="248"/>
      <c r="V348" s="254"/>
      <c r="W348" s="254"/>
      <c r="X348" s="254"/>
      <c r="Y348" s="276"/>
      <c r="Z348" s="91"/>
      <c r="AA348" s="92"/>
      <c r="AB348" s="92"/>
      <c r="AC348" s="92"/>
      <c r="AD348" s="93"/>
      <c r="AE348" s="94">
        <f t="shared" si="53"/>
        <v>0</v>
      </c>
      <c r="AF348" s="93"/>
      <c r="AG348" s="93"/>
      <c r="AH348" s="93"/>
      <c r="AI348" s="93"/>
      <c r="AJ348" s="93"/>
      <c r="AK348" s="93"/>
      <c r="AL348" s="95">
        <f>IFERROR(VLOOKUP(AF348,Criterios!$M$3:$N$6,2,FALSE),0) + IFERROR(VLOOKUP(AG348,Criterios!$O$3:$P$6,2,FALSE),0) + IFERROR(VLOOKUP(AH348,Criterios!$Q$3:$R$7,2,FALSE),0) + IFERROR(VLOOKUP(AI348,Criterios!$S$3:$T$6,2,FALSE),0) + IFERROR(VLOOKUP(AJ348,Criterios!$U$3:$V$5,2,FALSE),0) + IFERROR(VLOOKUP(AK348,Criterios!$W$3:$X$8,2,FALSE),0)</f>
        <v>0</v>
      </c>
      <c r="AM348" s="96" t="str">
        <f>IF(AND(AL348&gt;=Criterios!$AB$8,AL348&lt;Criterios!$AA$8),"Pobre",IF(AND(AL348&gt;=Criterios!$AB$7,AL348&lt;Criterios!$AA$7),"Insatisfactorio",IF(AND(AL348&gt;=Criterios!$AB$6,AL348&lt;Criterios!$AA$6),"Regular",IF(AND(AL348&gt;=Criterios!$AB$5,AL348&lt;Criterios!$AA$5),"Bueno",IF(AND(AL348&gt;=Criterios!$AB$4,AL348&lt;=Criterios!$AA$4),"Excelente",MID(Criterios!$Y$3,1,1))))))</f>
        <v/>
      </c>
      <c r="AN348" s="278"/>
      <c r="AO348" s="280"/>
      <c r="AP348" s="282"/>
      <c r="AQ348" s="273"/>
      <c r="AR348" s="273"/>
      <c r="AS348" s="273"/>
      <c r="AT348" s="273"/>
      <c r="AU348" s="284"/>
      <c r="AV348" s="88" t="s">
        <v>125</v>
      </c>
      <c r="AW348" s="106" t="str">
        <f>IF(AND(T346=1,V346=3),IF(AND(AQ346=1,AS346=3),"RiRr","Ri"),IF(AND(AQ346=1,AS346=3),"Rr",""))</f>
        <v/>
      </c>
      <c r="AX348" s="101" t="str">
        <f>IF(AND(T346=2,V346=3),IF(AND(AQ346=2,AS346=3),"RiRr","Ri"),IF(AND(AQ346=2,AS346=3),"Rr",""))</f>
        <v/>
      </c>
      <c r="AY348" s="102" t="str">
        <f>IF(AND(T346=3,V346=3),IF(AND(AQ346=3,AS346=3),"RiRr","Ri"),IF(AND(AQ346=3,AS346=3),"Rr",""))</f>
        <v/>
      </c>
      <c r="AZ348" s="103" t="str">
        <f>IF(AND(T346=4,V346=3),IF(AND(AQ346=4,AS346=3),"RiRr","Ri"),IF(AND(AQ346=4,AS346=3),"Rr",""))</f>
        <v/>
      </c>
      <c r="BA348" s="103" t="str">
        <f>IF(AND(T346=5,V346=3),IF(AND(AQ346=5,AS346=3),"RiRr","Ri"),IF(AND(AQ346=5,AS346=3),"Rr",""))</f>
        <v/>
      </c>
      <c r="BB348" s="105"/>
    </row>
    <row r="349" spans="1:54" hidden="1" x14ac:dyDescent="0.2">
      <c r="A349" s="287"/>
      <c r="B349" s="290"/>
      <c r="C349" s="298"/>
      <c r="D349" s="301"/>
      <c r="E349" s="301"/>
      <c r="F349" s="301"/>
      <c r="G349" s="301"/>
      <c r="H349" s="301"/>
      <c r="I349" s="304"/>
      <c r="J349" s="307"/>
      <c r="K349" s="307"/>
      <c r="L349" s="330"/>
      <c r="M349" s="263"/>
      <c r="N349" s="263"/>
      <c r="O349" s="293"/>
      <c r="P349" s="310"/>
      <c r="Q349" s="266"/>
      <c r="R349" s="260"/>
      <c r="S349" s="257"/>
      <c r="T349" s="254"/>
      <c r="U349" s="248"/>
      <c r="V349" s="254"/>
      <c r="W349" s="254"/>
      <c r="X349" s="254"/>
      <c r="Y349" s="276"/>
      <c r="Z349" s="91"/>
      <c r="AA349" s="92"/>
      <c r="AB349" s="92"/>
      <c r="AC349" s="92"/>
      <c r="AD349" s="93"/>
      <c r="AE349" s="94">
        <f t="shared" si="53"/>
        <v>0</v>
      </c>
      <c r="AF349" s="93"/>
      <c r="AG349" s="93"/>
      <c r="AH349" s="93"/>
      <c r="AI349" s="93"/>
      <c r="AJ349" s="93"/>
      <c r="AK349" s="93"/>
      <c r="AL349" s="94">
        <f>IFERROR(VLOOKUP(AF349,Criterios!$M$3:$N$6,2,FALSE),0) + IFERROR(VLOOKUP(AG349,Criterios!$O$3:$P$6,2,FALSE),0) + IFERROR(VLOOKUP(AH349,Criterios!$Q$3:$R$7,2,FALSE),0) + IFERROR(VLOOKUP(AI349,Criterios!$S$3:$T$6,2,FALSE),0) + IFERROR(VLOOKUP(AJ349,Criterios!$U$3:$V$5,2,FALSE),0) + IFERROR(VLOOKUP(AK349,Criterios!$W$3:$X$8,2,FALSE),0)</f>
        <v>0</v>
      </c>
      <c r="AM349" s="96" t="str">
        <f>IF(AND(AL349&gt;=Criterios!$AB$8,AL349&lt;Criterios!$AA$8),"Pobre",IF(AND(AL349&gt;=Criterios!$AB$7,AL349&lt;Criterios!$AA$7),"Insatisfactorio",IF(AND(AL349&gt;=Criterios!$AB$6,AL349&lt;Criterios!$AA$6),"Regular",IF(AND(AL349&gt;=Criterios!$AB$5,AL349&lt;Criterios!$AA$5),"Bueno",IF(AND(AL349&gt;=Criterios!$AB$4,AL349&lt;=Criterios!$AA$4),"Excelente",MID(Criterios!$Y$3,1,1))))))</f>
        <v/>
      </c>
      <c r="AN349" s="278"/>
      <c r="AO349" s="280"/>
      <c r="AP349" s="282"/>
      <c r="AQ349" s="273"/>
      <c r="AR349" s="273"/>
      <c r="AS349" s="273"/>
      <c r="AT349" s="273"/>
      <c r="AU349" s="284"/>
      <c r="AV349" s="88" t="s">
        <v>170</v>
      </c>
      <c r="AW349" s="106" t="str">
        <f>IF(AND(T346=1,V346=2),IF(AND(AQ346=1,AS346=2),"RiRr","Ri"),IF(AND(AQ346=1,AS346=2),"Rr",""))</f>
        <v/>
      </c>
      <c r="AX349" s="106" t="str">
        <f>IF(AND(T346=2,V346=2),IF(AND(AQ346=2,AS346=2),"RiRr","Ri"),IF(AND(AQ346=2,AS346=2),"Rr",""))</f>
        <v/>
      </c>
      <c r="AY349" s="101" t="str">
        <f>IF(AND(T346=3,V346=2),IF(AND(AQ346=3,AS346=2),"RiRr","Ri"),IF(AND(AQ346=3,AS346=2),"Rr",""))</f>
        <v/>
      </c>
      <c r="AZ349" s="102" t="str">
        <f>IF(AND(T346=4,V346=2),IF(AND(AQ346=4,AS346=2),"RiRr","Ri"),IF(AND(AQ346=4,AS346=2),"Rr",""))</f>
        <v/>
      </c>
      <c r="BA349" s="103" t="str">
        <f>IF(AND(T346=5,V346=2),IF(AND(AQ346=5,AS346=2),"RiRr","Ri"),IF(AND(AQ346=5,AS346=2),"Rr",""))</f>
        <v/>
      </c>
      <c r="BB349" s="105"/>
    </row>
    <row r="350" spans="1:54" hidden="1" x14ac:dyDescent="0.2">
      <c r="A350" s="287"/>
      <c r="B350" s="290"/>
      <c r="C350" s="298"/>
      <c r="D350" s="301"/>
      <c r="E350" s="301"/>
      <c r="F350" s="301"/>
      <c r="G350" s="301"/>
      <c r="H350" s="301"/>
      <c r="I350" s="304"/>
      <c r="J350" s="307"/>
      <c r="K350" s="307"/>
      <c r="L350" s="330"/>
      <c r="M350" s="263"/>
      <c r="N350" s="263"/>
      <c r="O350" s="293"/>
      <c r="P350" s="310"/>
      <c r="Q350" s="266"/>
      <c r="R350" s="260"/>
      <c r="S350" s="257"/>
      <c r="T350" s="254"/>
      <c r="U350" s="248"/>
      <c r="V350" s="254"/>
      <c r="W350" s="254"/>
      <c r="X350" s="254"/>
      <c r="Y350" s="276"/>
      <c r="Z350" s="91"/>
      <c r="AA350" s="92"/>
      <c r="AB350" s="92"/>
      <c r="AC350" s="92"/>
      <c r="AD350" s="93"/>
      <c r="AE350" s="94">
        <f t="shared" si="53"/>
        <v>0</v>
      </c>
      <c r="AF350" s="93"/>
      <c r="AG350" s="93"/>
      <c r="AH350" s="93"/>
      <c r="AI350" s="93"/>
      <c r="AJ350" s="93"/>
      <c r="AK350" s="93"/>
      <c r="AL350" s="94">
        <f>IFERROR(VLOOKUP(AF350,Criterios!$M$3:$N$6,2,FALSE),0) + IFERROR(VLOOKUP(AG350,Criterios!$O$3:$P$6,2,FALSE),0) + IFERROR(VLOOKUP(AH350,Criterios!$Q$3:$R$7,2,FALSE),0) + IFERROR(VLOOKUP(AI350,Criterios!$S$3:$T$6,2,FALSE),0) + IFERROR(VLOOKUP(AJ350,Criterios!$U$3:$V$5,2,FALSE),0) + IFERROR(VLOOKUP(AK350,Criterios!$W$3:$X$8,2,FALSE),0)</f>
        <v>0</v>
      </c>
      <c r="AM350" s="96" t="str">
        <f>IF(AND(AL350&gt;=Criterios!$AB$8,AL350&lt;Criterios!$AA$8),"Pobre",IF(AND(AL350&gt;=Criterios!$AB$7,AL350&lt;Criterios!$AA$7),"Insatisfactorio",IF(AND(AL350&gt;=Criterios!$AB$6,AL350&lt;Criterios!$AA$6),"Regular",IF(AND(AL350&gt;=Criterios!$AB$5,AL350&lt;Criterios!$AA$5),"Bueno",IF(AND(AL350&gt;=Criterios!$AB$4,AL350&lt;=Criterios!$AA$4),"Excelente",MID(Criterios!$Y$3,1,1))))))</f>
        <v/>
      </c>
      <c r="AN350" s="278"/>
      <c r="AO350" s="280"/>
      <c r="AP350" s="282"/>
      <c r="AQ350" s="273"/>
      <c r="AR350" s="273"/>
      <c r="AS350" s="273"/>
      <c r="AT350" s="273"/>
      <c r="AU350" s="284"/>
      <c r="AV350" s="88" t="s">
        <v>752</v>
      </c>
      <c r="AW350" s="106" t="str">
        <f>IF(AND(T346=1,V346=1),IF(AND(AQ346=1,AS346=1),"RiRr","Ri"),IF(AND(AQ346=1,AS346=1),"Rr",""))</f>
        <v/>
      </c>
      <c r="AX350" s="106" t="str">
        <f>IF(AND(T346=2,V346=1),IF(AND(AQ346=2,AS346=1),"RiRr","Ri"),IF(AND(AQ346=2,AS346=1),"Rr",""))</f>
        <v/>
      </c>
      <c r="AY350" s="101" t="str">
        <f>IF(AND(T346=3,V346=1),IF(AND(AQ346=3,AS346=1),"RiRr","Ri"),IF(AND(AQ346=3,AS346=1),"Rr",""))</f>
        <v/>
      </c>
      <c r="AZ350" s="102" t="str">
        <f>IF(AND(T346=4,V346=1),IF(AND(AQ346=4,AS346=1),"RiRr","Ri"),IF(AND(AQ346=4,AS346=1),"Rr",""))</f>
        <v/>
      </c>
      <c r="BA350" s="102" t="str">
        <f>IF(AND(T346=5,V346=1),IF(AND(AQ346=5,AS346=1),"RiRr","Ri"),IF(AND(AQ346=5,AS346=1),"Rr",""))</f>
        <v/>
      </c>
      <c r="BB350" s="105"/>
    </row>
    <row r="351" spans="1:54" ht="15.75" hidden="1" customHeight="1" thickBot="1" x14ac:dyDescent="0.25">
      <c r="A351" s="288"/>
      <c r="B351" s="291"/>
      <c r="C351" s="299"/>
      <c r="D351" s="302"/>
      <c r="E351" s="302"/>
      <c r="F351" s="302"/>
      <c r="G351" s="302"/>
      <c r="H351" s="302"/>
      <c r="I351" s="305"/>
      <c r="J351" s="308"/>
      <c r="K351" s="308"/>
      <c r="L351" s="331"/>
      <c r="M351" s="264"/>
      <c r="N351" s="264"/>
      <c r="O351" s="294"/>
      <c r="P351" s="311"/>
      <c r="Q351" s="267"/>
      <c r="R351" s="261"/>
      <c r="S351" s="258"/>
      <c r="T351" s="255"/>
      <c r="U351" s="249"/>
      <c r="V351" s="255"/>
      <c r="W351" s="255"/>
      <c r="X351" s="255"/>
      <c r="Y351" s="277"/>
      <c r="Z351" s="108"/>
      <c r="AA351" s="109"/>
      <c r="AB351" s="109"/>
      <c r="AC351" s="109"/>
      <c r="AD351" s="110"/>
      <c r="AE351" s="111">
        <f t="shared" si="53"/>
        <v>0</v>
      </c>
      <c r="AF351" s="110"/>
      <c r="AG351" s="110"/>
      <c r="AH351" s="110"/>
      <c r="AI351" s="110"/>
      <c r="AJ351" s="110"/>
      <c r="AK351" s="110"/>
      <c r="AL351" s="111">
        <f>IFERROR(VLOOKUP(AF351,Criterios!$M$3:$N$6,2,FALSE),0) + IFERROR(VLOOKUP(AG351,Criterios!$O$3:$P$6,2,FALSE),0) + IFERROR(VLOOKUP(AH351,Criterios!$Q$3:$R$7,2,FALSE),0) + IFERROR(VLOOKUP(AI351,Criterios!$S$3:$T$6,2,FALSE),0) + IFERROR(VLOOKUP(AJ351,Criterios!$U$3:$V$5,2,FALSE),0) + IFERROR(VLOOKUP(AK351,Criterios!$W$3:$X$8,2,FALSE),0)</f>
        <v>0</v>
      </c>
      <c r="AM351" s="112" t="str">
        <f>IF(AND(AL351&gt;=Criterios!$AB$8,AL351&lt;Criterios!$AA$8),"Pobre",IF(AND(AL351&gt;=Criterios!$AB$7,AL351&lt;Criterios!$AA$7),"Insatisfactorio",IF(AND(AL351&gt;=Criterios!$AB$6,AL351&lt;Criterios!$AA$6),"Regular",IF(AND(AL351&gt;=Criterios!$AB$5,AL351&lt;Criterios!$AA$5),"Bueno",IF(AND(AL351&gt;=Criterios!$AB$4,AL351&lt;=Criterios!$AA$4),"Excelente",MID(Criterios!$Y$3,1,1))))))</f>
        <v/>
      </c>
      <c r="AN351" s="279"/>
      <c r="AO351" s="281"/>
      <c r="AP351" s="283"/>
      <c r="AQ351" s="274"/>
      <c r="AR351" s="274"/>
      <c r="AS351" s="274"/>
      <c r="AT351" s="274"/>
      <c r="AU351" s="285"/>
      <c r="AW351" s="88" t="s">
        <v>123</v>
      </c>
      <c r="AX351" s="88" t="s">
        <v>124</v>
      </c>
      <c r="AY351" s="88" t="s">
        <v>125</v>
      </c>
      <c r="AZ351" s="88" t="s">
        <v>126</v>
      </c>
      <c r="BA351" s="88" t="s">
        <v>127</v>
      </c>
      <c r="BB351" s="113"/>
    </row>
    <row r="352" spans="1:54" ht="16.5" hidden="1" customHeight="1" thickTop="1" x14ac:dyDescent="0.2">
      <c r="A352" s="286"/>
      <c r="B352" s="289"/>
      <c r="C352" s="297"/>
      <c r="D352" s="300"/>
      <c r="E352" s="300"/>
      <c r="F352" s="300"/>
      <c r="G352" s="300"/>
      <c r="H352" s="300"/>
      <c r="I352" s="303"/>
      <c r="J352" s="306"/>
      <c r="K352" s="306"/>
      <c r="L352" s="329"/>
      <c r="M352" s="262"/>
      <c r="N352" s="262"/>
      <c r="O352" s="292" t="s">
        <v>367</v>
      </c>
      <c r="P352" s="338"/>
      <c r="Q352" s="295"/>
      <c r="R352" s="259"/>
      <c r="S352" s="256"/>
      <c r="T352" s="253">
        <f>(IFERROR(VLOOKUP(S352,Criterios!$E$3:$F$8,2,FALSE),0))</f>
        <v>0</v>
      </c>
      <c r="U352" s="247"/>
      <c r="V352" s="253">
        <f>(IFERROR(VLOOKUP(U352,Criterios!$H$3:$I$8,2,FALSE),0))</f>
        <v>0</v>
      </c>
      <c r="W352" s="253">
        <f>(IFERROR(VLOOKUP(S352,Criterios!$E$3:$F$8,2,FALSE),0)) * (IFERROR(VLOOKUP(U352,Criterios!$H$3:$I$8,2,FALSE),0))</f>
        <v>0</v>
      </c>
      <c r="X352" s="253">
        <f>IFERROR(INDEX(Colorimetría!$D$4:$H$8,MATCH(V352,Colorimetría!$C$4:$C$8,0),MATCH(T352,Colorimetría!$D$3:$H$3,0)),0)</f>
        <v>0</v>
      </c>
      <c r="Y352" s="296"/>
      <c r="Z352" s="91"/>
      <c r="AA352" s="92"/>
      <c r="AB352" s="92"/>
      <c r="AC352" s="92"/>
      <c r="AD352" s="93"/>
      <c r="AE352" s="94">
        <f>IF(OR(AD352="Preventivo",AD352="Preventivo - Detectivo"),"Probabilidad",IF(OR(AD352="Detectivo - Correctivo",AD352="Correctivo"),"Impacto",0))</f>
        <v>0</v>
      </c>
      <c r="AF352" s="93"/>
      <c r="AG352" s="93"/>
      <c r="AH352" s="93"/>
      <c r="AI352" s="93"/>
      <c r="AJ352" s="93"/>
      <c r="AK352" s="93"/>
      <c r="AL352" s="95">
        <f>IFERROR(VLOOKUP(AF352,Criterios!$M$3:$N$6,2,FALSE),0) + IFERROR(VLOOKUP(AG352,Criterios!$O$3:$P$6,2,FALSE),0) + IFERROR(VLOOKUP(AH352,Criterios!$Q$3:$R$7,2,FALSE),0) + IFERROR(VLOOKUP(AI352,Criterios!$S$3:$T$6,2,FALSE),0) + IFERROR(VLOOKUP(AJ352,Criterios!$U$3:$V$5,2,FALSE),0) + IFERROR(VLOOKUP(AK352,Criterios!$W$3:$X$8,2,FALSE),0)</f>
        <v>0</v>
      </c>
      <c r="AM352" s="96" t="str">
        <f>IF(AND(AL352&gt;=Criterios!$AB$8,AL352&lt;Criterios!$AA$8),"Pobre",IF(AND(AL352&gt;=Criterios!$AB$7,AL352&lt;Criterios!$AA$7),"Insatisfactorio",IF(AND(AL352&gt;=Criterios!$AB$6,AL352&lt;Criterios!$AA$6),"Regular",IF(AND(AL352&gt;=Criterios!$AB$5,AL352&lt;Criterios!$AA$5),"Bueno",IF(AND(AL352&gt;=Criterios!$AB$4,AL352&lt;=Criterios!$AA$4),"Excelente",MID(Criterios!$Y$3,1,1))))))</f>
        <v/>
      </c>
      <c r="AN352" s="278">
        <f>(IFERROR(AVERAGEIFS(AL352:AL357,AE352:AE357,"Impacto"),0))/100</f>
        <v>0</v>
      </c>
      <c r="AO352" s="280">
        <f>(IFERROR(AVERAGEIFS(AL352:AL357,AE352:AE357,"Probabilidad"),0))/100</f>
        <v>0</v>
      </c>
      <c r="AP352" s="282" t="str">
        <f>IF(AN352=0,MID(S352,1,15),IF(T352 - AN352*T352&lt;1,VLOOKUP(1,Criterios!$D$4:$E$8,2,FALSE),IF(ROUND(T352 -( T352*AN352),0)=0,VLOOKUP(1,Criterios!$D$4:$E$8,2,FALSE),VLOOKUP(ROUND(T352 -( T352*AN352),0),Criterios!$D$4:$E$8,2,FALSE))))</f>
        <v/>
      </c>
      <c r="AQ352" s="273">
        <f>(IFERROR(VLOOKUP(AP352,Criterios!$E$3:$F$8,2,FALSE),0))</f>
        <v>0</v>
      </c>
      <c r="AR352" s="273" t="str">
        <f>IF(AO352=0,MID(U352,1,15),IF(V352 - AO352*V352&lt;1,VLOOKUP(1,Criterios!$G$4:$H$8,2,FALSE),IF(ROUND(V352 -(V352*AO352),0)=0,VLOOKUP(1,Criterios!$G$4:$H$8,2,FALSE),VLOOKUP(ROUND(V352 -( V352*AO352),0),Criterios!$G$4:$H$8,2,FALSE))))</f>
        <v/>
      </c>
      <c r="AS352" s="273">
        <f>(IFERROR(VLOOKUP(AR352,Criterios!$H$3:$I$8,2,FALSE),0))</f>
        <v>0</v>
      </c>
      <c r="AT352" s="273">
        <f>(IFERROR(VLOOKUP(AP352,Criterios!$E$3:$F$8,2,FALSE),0)) * (IFERROR(VLOOKUP(AR352,Criterios!$H$3:$I$8,2,FALSE),0))</f>
        <v>0</v>
      </c>
      <c r="AU352" s="284">
        <f>IFERROR(INDEX(Colorimetría!$D$4:$H$8,MATCH(AS352,Colorimetría!$C$4:$C$8,0),MATCH(AQ352,Colorimetría!$D$3:$H$3,0)),0)</f>
        <v>0</v>
      </c>
      <c r="AV352" s="88" t="s">
        <v>169</v>
      </c>
      <c r="AW352" s="97" t="str">
        <f>IF(AND(T352=1,V352=5),IF(AND(AQ352=1,AS352=5),"RiRr","Ri"),IF(AND(AQ352=1,AS352=5),"Rr",""))</f>
        <v/>
      </c>
      <c r="AX352" s="97" t="str">
        <f>IF(AND(T352=2,V352=5),IF(AND(AQ352=2,AS352=5),"RiRr","Ri"),IF(AND(AQ352=2,AS352=5),"Rr",""))</f>
        <v/>
      </c>
      <c r="AY352" s="98" t="str">
        <f>IF(AND(T352=3,V352=5),IF(AND(AQ352=3,AS352=5),"RiRr","Ri"),IF(AND(AQ352=3,AS352=5),"Rr",""))</f>
        <v/>
      </c>
      <c r="AZ352" s="98" t="str">
        <f>IF(AND(T352=4,V352=5),IF(AND(AQ352=4,AS352=5),"RiRr","Ri"),IF(AND(AQ352=4,AS352=5),"Rr",""))</f>
        <v/>
      </c>
      <c r="BA352" s="98" t="str">
        <f>IF(AND(T352=5,V352=5),IF(AND(AQ352=5,AS352=5),"RiRr","Ri"),IF(AND(AQ352=5,AS352=5),"Rr",""))</f>
        <v/>
      </c>
      <c r="BB352" s="100"/>
    </row>
    <row r="353" spans="1:54" hidden="1" x14ac:dyDescent="0.2">
      <c r="A353" s="287"/>
      <c r="B353" s="290"/>
      <c r="C353" s="298"/>
      <c r="D353" s="301"/>
      <c r="E353" s="301"/>
      <c r="F353" s="301"/>
      <c r="G353" s="301"/>
      <c r="H353" s="301"/>
      <c r="I353" s="304"/>
      <c r="J353" s="307"/>
      <c r="K353" s="307"/>
      <c r="L353" s="330"/>
      <c r="M353" s="263"/>
      <c r="N353" s="263"/>
      <c r="O353" s="293"/>
      <c r="P353" s="310"/>
      <c r="Q353" s="266"/>
      <c r="R353" s="260"/>
      <c r="S353" s="257"/>
      <c r="T353" s="254"/>
      <c r="U353" s="248"/>
      <c r="V353" s="254"/>
      <c r="W353" s="254"/>
      <c r="X353" s="254"/>
      <c r="Y353" s="276"/>
      <c r="Z353" s="91"/>
      <c r="AA353" s="92"/>
      <c r="AB353" s="92"/>
      <c r="AC353" s="92"/>
      <c r="AD353" s="93"/>
      <c r="AE353" s="94">
        <f t="shared" ref="AE353:AE357" si="54">IF(OR(AD353="Preventivo",AD353="Preventivo - Detectivo"),"Probabilidad",IF(OR(AD353="Detectivo - Correctivo",AD353="Correctivo"),"Impacto",0))</f>
        <v>0</v>
      </c>
      <c r="AF353" s="93"/>
      <c r="AG353" s="93"/>
      <c r="AH353" s="93"/>
      <c r="AI353" s="93"/>
      <c r="AJ353" s="93"/>
      <c r="AK353" s="93"/>
      <c r="AL353" s="95">
        <f>IFERROR(VLOOKUP(AF353,Criterios!$M$3:$N$6,2,FALSE),0) + IFERROR(VLOOKUP(AG353,Criterios!$O$3:$P$6,2,FALSE),0) + IFERROR(VLOOKUP(AH353,Criterios!$Q$3:$R$7,2,FALSE),0) + IFERROR(VLOOKUP(AI353,Criterios!$S$3:$T$6,2,FALSE),0) + IFERROR(VLOOKUP(AJ353,Criterios!$U$3:$V$5,2,FALSE),0) + IFERROR(VLOOKUP(AK353,Criterios!$W$3:$X$8,2,FALSE),0)</f>
        <v>0</v>
      </c>
      <c r="AM353" s="96" t="str">
        <f>IF(AND(AL353&gt;=Criterios!$AB$8,AL353&lt;Criterios!$AA$8),"Pobre",IF(AND(AL353&gt;=Criterios!$AB$7,AL353&lt;Criterios!$AA$7),"Insatisfactorio",IF(AND(AL353&gt;=Criterios!$AB$6,AL353&lt;Criterios!$AA$6),"Regular",IF(AND(AL353&gt;=Criterios!$AB$5,AL353&lt;Criterios!$AA$5),"Bueno",IF(AND(AL353&gt;=Criterios!$AB$4,AL353&lt;=Criterios!$AA$4),"Excelente",MID(Criterios!$Y$3,1,1))))))</f>
        <v/>
      </c>
      <c r="AN353" s="278"/>
      <c r="AO353" s="280"/>
      <c r="AP353" s="282"/>
      <c r="AQ353" s="273"/>
      <c r="AR353" s="273"/>
      <c r="AS353" s="273"/>
      <c r="AT353" s="273"/>
      <c r="AU353" s="284"/>
      <c r="AV353" s="88" t="s">
        <v>122</v>
      </c>
      <c r="AW353" s="101" t="str">
        <f>IF(AND(T352=1,V352=4),IF(AND(AQ352=1,AS352=4),"RiRr","Ri"),IF(AND(AQ352=1,AS352=4),"Rr",""))</f>
        <v/>
      </c>
      <c r="AX353" s="102" t="str">
        <f>IF(AND(T352=2,V352=4),IF(AND(AQ352=2,AS352=4),"RiRr","Ri"),IF(AND(AQ352=2,AS352=4),"Rr",""))</f>
        <v/>
      </c>
      <c r="AY353" s="102" t="str">
        <f>IF(AND(T352=3,V352=4),IF(AND(AQ352=3,AS352=4),"RiRr","Ri"),IF(AND(AQ352=3,AS352=4),"Rr",""))</f>
        <v/>
      </c>
      <c r="AZ353" s="103" t="str">
        <f>IF(AND(T352=4,V352=4),IF(AND(AQ352=4,AS352=4),"RiRr","Ri"),IF(AND(AQ352=4,AS352=4),"Rr",""))</f>
        <v/>
      </c>
      <c r="BA353" s="103" t="str">
        <f>IF(AND(T352=5,V352=4),IF(AND(AQ352=5,AS352=4),"RiRr","Ri"),IF(AND(AQ352=5,AS352=4),"Rr",""))</f>
        <v/>
      </c>
      <c r="BB353" s="105"/>
    </row>
    <row r="354" spans="1:54" hidden="1" x14ac:dyDescent="0.2">
      <c r="A354" s="287"/>
      <c r="B354" s="290"/>
      <c r="C354" s="298"/>
      <c r="D354" s="301"/>
      <c r="E354" s="301"/>
      <c r="F354" s="301"/>
      <c r="G354" s="301"/>
      <c r="H354" s="301"/>
      <c r="I354" s="304"/>
      <c r="J354" s="307"/>
      <c r="K354" s="307"/>
      <c r="L354" s="330"/>
      <c r="M354" s="263"/>
      <c r="N354" s="263"/>
      <c r="O354" s="293"/>
      <c r="P354" s="310"/>
      <c r="Q354" s="266"/>
      <c r="R354" s="260"/>
      <c r="S354" s="257"/>
      <c r="T354" s="254"/>
      <c r="U354" s="248"/>
      <c r="V354" s="254"/>
      <c r="W354" s="254"/>
      <c r="X354" s="254"/>
      <c r="Y354" s="276"/>
      <c r="Z354" s="91"/>
      <c r="AA354" s="92"/>
      <c r="AB354" s="92"/>
      <c r="AC354" s="92"/>
      <c r="AD354" s="93"/>
      <c r="AE354" s="94">
        <f t="shared" si="54"/>
        <v>0</v>
      </c>
      <c r="AF354" s="93"/>
      <c r="AG354" s="93"/>
      <c r="AH354" s="93"/>
      <c r="AI354" s="93"/>
      <c r="AJ354" s="93"/>
      <c r="AK354" s="93"/>
      <c r="AL354" s="95">
        <f>IFERROR(VLOOKUP(AF354,Criterios!$M$3:$N$6,2,FALSE),0) + IFERROR(VLOOKUP(AG354,Criterios!$O$3:$P$6,2,FALSE),0) + IFERROR(VLOOKUP(AH354,Criterios!$Q$3:$R$7,2,FALSE),0) + IFERROR(VLOOKUP(AI354,Criterios!$S$3:$T$6,2,FALSE),0) + IFERROR(VLOOKUP(AJ354,Criterios!$U$3:$V$5,2,FALSE),0) + IFERROR(VLOOKUP(AK354,Criterios!$W$3:$X$8,2,FALSE),0)</f>
        <v>0</v>
      </c>
      <c r="AM354" s="96" t="str">
        <f>IF(AND(AL354&gt;=Criterios!$AB$8,AL354&lt;Criterios!$AA$8),"Pobre",IF(AND(AL354&gt;=Criterios!$AB$7,AL354&lt;Criterios!$AA$7),"Insatisfactorio",IF(AND(AL354&gt;=Criterios!$AB$6,AL354&lt;Criterios!$AA$6),"Regular",IF(AND(AL354&gt;=Criterios!$AB$5,AL354&lt;Criterios!$AA$5),"Bueno",IF(AND(AL354&gt;=Criterios!$AB$4,AL354&lt;=Criterios!$AA$4),"Excelente",MID(Criterios!$Y$3,1,1))))))</f>
        <v/>
      </c>
      <c r="AN354" s="278"/>
      <c r="AO354" s="280"/>
      <c r="AP354" s="282"/>
      <c r="AQ354" s="273"/>
      <c r="AR354" s="273"/>
      <c r="AS354" s="273"/>
      <c r="AT354" s="273"/>
      <c r="AU354" s="284"/>
      <c r="AV354" s="88" t="s">
        <v>125</v>
      </c>
      <c r="AW354" s="106" t="str">
        <f>IF(AND(T352=1,V352=3),IF(AND(AQ352=1,AS352=3),"RiRr","Ri"),IF(AND(AQ352=1,AS352=3),"Rr",""))</f>
        <v/>
      </c>
      <c r="AX354" s="101" t="str">
        <f>IF(AND(T352=2,V352=3),IF(AND(AQ352=2,AS352=3),"RiRr","Ri"),IF(AND(AQ352=2,AS352=3),"Rr",""))</f>
        <v/>
      </c>
      <c r="AY354" s="102" t="str">
        <f>IF(AND(T352=3,V352=3),IF(AND(AQ352=3,AS352=3),"RiRr","Ri"),IF(AND(AQ352=3,AS352=3),"Rr",""))</f>
        <v/>
      </c>
      <c r="AZ354" s="103" t="str">
        <f>IF(AND(T352=4,V352=3),IF(AND(AQ352=4,AS352=3),"RiRr","Ri"),IF(AND(AQ352=4,AS352=3),"Rr",""))</f>
        <v/>
      </c>
      <c r="BA354" s="103" t="str">
        <f>IF(AND(T352=5,V352=3),IF(AND(AQ352=5,AS352=3),"RiRr","Ri"),IF(AND(AQ352=5,AS352=3),"Rr",""))</f>
        <v/>
      </c>
      <c r="BB354" s="105"/>
    </row>
    <row r="355" spans="1:54" hidden="1" x14ac:dyDescent="0.2">
      <c r="A355" s="287"/>
      <c r="B355" s="290"/>
      <c r="C355" s="298"/>
      <c r="D355" s="301"/>
      <c r="E355" s="301"/>
      <c r="F355" s="301"/>
      <c r="G355" s="301"/>
      <c r="H355" s="301"/>
      <c r="I355" s="304"/>
      <c r="J355" s="307"/>
      <c r="K355" s="307"/>
      <c r="L355" s="330"/>
      <c r="M355" s="263"/>
      <c r="N355" s="263"/>
      <c r="O355" s="293"/>
      <c r="P355" s="310"/>
      <c r="Q355" s="266"/>
      <c r="R355" s="260"/>
      <c r="S355" s="257"/>
      <c r="T355" s="254"/>
      <c r="U355" s="248"/>
      <c r="V355" s="254"/>
      <c r="W355" s="254"/>
      <c r="X355" s="254"/>
      <c r="Y355" s="276"/>
      <c r="Z355" s="91"/>
      <c r="AA355" s="92"/>
      <c r="AB355" s="92"/>
      <c r="AC355" s="92"/>
      <c r="AD355" s="93"/>
      <c r="AE355" s="94">
        <f t="shared" si="54"/>
        <v>0</v>
      </c>
      <c r="AF355" s="93"/>
      <c r="AG355" s="93"/>
      <c r="AH355" s="93"/>
      <c r="AI355" s="93"/>
      <c r="AJ355" s="93"/>
      <c r="AK355" s="93"/>
      <c r="AL355" s="94">
        <f>IFERROR(VLOOKUP(AF355,Criterios!$M$3:$N$6,2,FALSE),0) + IFERROR(VLOOKUP(AG355,Criterios!$O$3:$P$6,2,FALSE),0) + IFERROR(VLOOKUP(AH355,Criterios!$Q$3:$R$7,2,FALSE),0) + IFERROR(VLOOKUP(AI355,Criterios!$S$3:$T$6,2,FALSE),0) + IFERROR(VLOOKUP(AJ355,Criterios!$U$3:$V$5,2,FALSE),0) + IFERROR(VLOOKUP(AK355,Criterios!$W$3:$X$8,2,FALSE),0)</f>
        <v>0</v>
      </c>
      <c r="AM355" s="96" t="str">
        <f>IF(AND(AL355&gt;=Criterios!$AB$8,AL355&lt;Criterios!$AA$8),"Pobre",IF(AND(AL355&gt;=Criterios!$AB$7,AL355&lt;Criterios!$AA$7),"Insatisfactorio",IF(AND(AL355&gt;=Criterios!$AB$6,AL355&lt;Criterios!$AA$6),"Regular",IF(AND(AL355&gt;=Criterios!$AB$5,AL355&lt;Criterios!$AA$5),"Bueno",IF(AND(AL355&gt;=Criterios!$AB$4,AL355&lt;=Criterios!$AA$4),"Excelente",MID(Criterios!$Y$3,1,1))))))</f>
        <v/>
      </c>
      <c r="AN355" s="278"/>
      <c r="AO355" s="280"/>
      <c r="AP355" s="282"/>
      <c r="AQ355" s="273"/>
      <c r="AR355" s="273"/>
      <c r="AS355" s="273"/>
      <c r="AT355" s="273"/>
      <c r="AU355" s="284"/>
      <c r="AV355" s="88" t="s">
        <v>170</v>
      </c>
      <c r="AW355" s="106" t="str">
        <f>IF(AND(T352=1,V352=2),IF(AND(AQ352=1,AS352=2),"RiRr","Ri"),IF(AND(AQ352=1,AS352=2),"Rr",""))</f>
        <v/>
      </c>
      <c r="AX355" s="106" t="str">
        <f>IF(AND(T352=2,V352=2),IF(AND(AQ352=2,AS352=2),"RiRr","Ri"),IF(AND(AQ352=2,AS352=2),"Rr",""))</f>
        <v/>
      </c>
      <c r="AY355" s="101" t="str">
        <f>IF(AND(T352=3,V352=2),IF(AND(AQ352=3,AS352=2),"RiRr","Ri"),IF(AND(AQ352=3,AS352=2),"Rr",""))</f>
        <v/>
      </c>
      <c r="AZ355" s="102" t="str">
        <f>IF(AND(T352=4,V352=2),IF(AND(AQ352=4,AS352=2),"RiRr","Ri"),IF(AND(AQ352=4,AS352=2),"Rr",""))</f>
        <v/>
      </c>
      <c r="BA355" s="103" t="str">
        <f>IF(AND(T352=5,V352=2),IF(AND(AQ352=5,AS352=2),"RiRr","Ri"),IF(AND(AQ352=5,AS352=2),"Rr",""))</f>
        <v/>
      </c>
      <c r="BB355" s="105"/>
    </row>
    <row r="356" spans="1:54" hidden="1" x14ac:dyDescent="0.2">
      <c r="A356" s="287"/>
      <c r="B356" s="290"/>
      <c r="C356" s="298"/>
      <c r="D356" s="301"/>
      <c r="E356" s="301"/>
      <c r="F356" s="301"/>
      <c r="G356" s="301"/>
      <c r="H356" s="301"/>
      <c r="I356" s="304"/>
      <c r="J356" s="307"/>
      <c r="K356" s="307"/>
      <c r="L356" s="330"/>
      <c r="M356" s="263"/>
      <c r="N356" s="263"/>
      <c r="O356" s="293"/>
      <c r="P356" s="310"/>
      <c r="Q356" s="266"/>
      <c r="R356" s="260"/>
      <c r="S356" s="257"/>
      <c r="T356" s="254"/>
      <c r="U356" s="248"/>
      <c r="V356" s="254"/>
      <c r="W356" s="254"/>
      <c r="X356" s="254"/>
      <c r="Y356" s="276"/>
      <c r="Z356" s="91"/>
      <c r="AA356" s="92"/>
      <c r="AB356" s="92"/>
      <c r="AC356" s="92"/>
      <c r="AD356" s="93"/>
      <c r="AE356" s="94">
        <f t="shared" si="54"/>
        <v>0</v>
      </c>
      <c r="AF356" s="93"/>
      <c r="AG356" s="93"/>
      <c r="AH356" s="93"/>
      <c r="AI356" s="93"/>
      <c r="AJ356" s="93"/>
      <c r="AK356" s="93"/>
      <c r="AL356" s="94">
        <f>IFERROR(VLOOKUP(AF356,Criterios!$M$3:$N$6,2,FALSE),0) + IFERROR(VLOOKUP(AG356,Criterios!$O$3:$P$6,2,FALSE),0) + IFERROR(VLOOKUP(AH356,Criterios!$Q$3:$R$7,2,FALSE),0) + IFERROR(VLOOKUP(AI356,Criterios!$S$3:$T$6,2,FALSE),0) + IFERROR(VLOOKUP(AJ356,Criterios!$U$3:$V$5,2,FALSE),0) + IFERROR(VLOOKUP(AK356,Criterios!$W$3:$X$8,2,FALSE),0)</f>
        <v>0</v>
      </c>
      <c r="AM356" s="96" t="str">
        <f>IF(AND(AL356&gt;=Criterios!$AB$8,AL356&lt;Criterios!$AA$8),"Pobre",IF(AND(AL356&gt;=Criterios!$AB$7,AL356&lt;Criterios!$AA$7),"Insatisfactorio",IF(AND(AL356&gt;=Criterios!$AB$6,AL356&lt;Criterios!$AA$6),"Regular",IF(AND(AL356&gt;=Criterios!$AB$5,AL356&lt;Criterios!$AA$5),"Bueno",IF(AND(AL356&gt;=Criterios!$AB$4,AL356&lt;=Criterios!$AA$4),"Excelente",MID(Criterios!$Y$3,1,1))))))</f>
        <v/>
      </c>
      <c r="AN356" s="278"/>
      <c r="AO356" s="280"/>
      <c r="AP356" s="282"/>
      <c r="AQ356" s="273"/>
      <c r="AR356" s="273"/>
      <c r="AS356" s="273"/>
      <c r="AT356" s="273"/>
      <c r="AU356" s="284"/>
      <c r="AV356" s="88" t="s">
        <v>752</v>
      </c>
      <c r="AW356" s="106" t="str">
        <f>IF(AND(T352=1,V352=1),IF(AND(AQ352=1,AS352=1),"RiRr","Ri"),IF(AND(AQ352=1,AS352=1),"Rr",""))</f>
        <v/>
      </c>
      <c r="AX356" s="106" t="str">
        <f>IF(AND(T352=2,V352=1),IF(AND(AQ352=2,AS352=1),"RiRr","Ri"),IF(AND(AQ352=2,AS352=1),"Rr",""))</f>
        <v/>
      </c>
      <c r="AY356" s="101" t="str">
        <f>IF(AND(T352=3,V352=1),IF(AND(AQ352=3,AS352=1),"RiRr","Ri"),IF(AND(AQ352=3,AS352=1),"Rr",""))</f>
        <v/>
      </c>
      <c r="AZ356" s="102" t="str">
        <f>IF(AND(T352=4,V352=1),IF(AND(AQ352=4,AS352=1),"RiRr","Ri"),IF(AND(AQ352=4,AS352=1),"Rr",""))</f>
        <v/>
      </c>
      <c r="BA356" s="102" t="str">
        <f>IF(AND(T352=5,V352=1),IF(AND(AQ352=5,AS352=1),"RiRr","Ri"),IF(AND(AQ352=5,AS352=1),"Rr",""))</f>
        <v/>
      </c>
      <c r="BB356" s="105"/>
    </row>
    <row r="357" spans="1:54" ht="15.75" hidden="1" customHeight="1" thickBot="1" x14ac:dyDescent="0.25">
      <c r="A357" s="288"/>
      <c r="B357" s="291"/>
      <c r="C357" s="299"/>
      <c r="D357" s="302"/>
      <c r="E357" s="302"/>
      <c r="F357" s="302"/>
      <c r="G357" s="302"/>
      <c r="H357" s="302"/>
      <c r="I357" s="305"/>
      <c r="J357" s="308"/>
      <c r="K357" s="308"/>
      <c r="L357" s="331"/>
      <c r="M357" s="264"/>
      <c r="N357" s="264"/>
      <c r="O357" s="294"/>
      <c r="P357" s="311"/>
      <c r="Q357" s="267"/>
      <c r="R357" s="261"/>
      <c r="S357" s="258"/>
      <c r="T357" s="255"/>
      <c r="U357" s="249"/>
      <c r="V357" s="255"/>
      <c r="W357" s="255"/>
      <c r="X357" s="255"/>
      <c r="Y357" s="277"/>
      <c r="Z357" s="108"/>
      <c r="AA357" s="109"/>
      <c r="AB357" s="109"/>
      <c r="AC357" s="109"/>
      <c r="AD357" s="110"/>
      <c r="AE357" s="111">
        <f t="shared" si="54"/>
        <v>0</v>
      </c>
      <c r="AF357" s="110"/>
      <c r="AG357" s="110"/>
      <c r="AH357" s="110"/>
      <c r="AI357" s="110"/>
      <c r="AJ357" s="110"/>
      <c r="AK357" s="110"/>
      <c r="AL357" s="111">
        <f>IFERROR(VLOOKUP(AF357,Criterios!$M$3:$N$6,2,FALSE),0) + IFERROR(VLOOKUP(AG357,Criterios!$O$3:$P$6,2,FALSE),0) + IFERROR(VLOOKUP(AH357,Criterios!$Q$3:$R$7,2,FALSE),0) + IFERROR(VLOOKUP(AI357,Criterios!$S$3:$T$6,2,FALSE),0) + IFERROR(VLOOKUP(AJ357,Criterios!$U$3:$V$5,2,FALSE),0) + IFERROR(VLOOKUP(AK357,Criterios!$W$3:$X$8,2,FALSE),0)</f>
        <v>0</v>
      </c>
      <c r="AM357" s="112" t="str">
        <f>IF(AND(AL357&gt;=Criterios!$AB$8,AL357&lt;Criterios!$AA$8),"Pobre",IF(AND(AL357&gt;=Criterios!$AB$7,AL357&lt;Criterios!$AA$7),"Insatisfactorio",IF(AND(AL357&gt;=Criterios!$AB$6,AL357&lt;Criterios!$AA$6),"Regular",IF(AND(AL357&gt;=Criterios!$AB$5,AL357&lt;Criterios!$AA$5),"Bueno",IF(AND(AL357&gt;=Criterios!$AB$4,AL357&lt;=Criterios!$AA$4),"Excelente",MID(Criterios!$Y$3,1,1))))))</f>
        <v/>
      </c>
      <c r="AN357" s="279"/>
      <c r="AO357" s="281"/>
      <c r="AP357" s="283"/>
      <c r="AQ357" s="274"/>
      <c r="AR357" s="274"/>
      <c r="AS357" s="274"/>
      <c r="AT357" s="274"/>
      <c r="AU357" s="285"/>
      <c r="AW357" s="88" t="s">
        <v>123</v>
      </c>
      <c r="AX357" s="88" t="s">
        <v>124</v>
      </c>
      <c r="AY357" s="88" t="s">
        <v>125</v>
      </c>
      <c r="AZ357" s="88" t="s">
        <v>126</v>
      </c>
      <c r="BA357" s="88" t="s">
        <v>127</v>
      </c>
      <c r="BB357" s="113"/>
    </row>
    <row r="358" spans="1:54" ht="16.5" hidden="1" thickTop="1" x14ac:dyDescent="0.2">
      <c r="A358" s="286"/>
      <c r="B358" s="289"/>
      <c r="C358" s="297"/>
      <c r="D358" s="300"/>
      <c r="E358" s="300"/>
      <c r="F358" s="300"/>
      <c r="G358" s="300"/>
      <c r="H358" s="300"/>
      <c r="I358" s="303"/>
      <c r="J358" s="306"/>
      <c r="K358" s="306"/>
      <c r="L358" s="329"/>
      <c r="M358" s="262"/>
      <c r="N358" s="262"/>
      <c r="O358" s="326" t="s">
        <v>368</v>
      </c>
      <c r="P358" s="338"/>
      <c r="Q358" s="295"/>
      <c r="R358" s="259"/>
      <c r="S358" s="256"/>
      <c r="T358" s="253">
        <f>(IFERROR(VLOOKUP(S358,Criterios!$E$3:$F$8,2,FALSE),0))</f>
        <v>0</v>
      </c>
      <c r="U358" s="247"/>
      <c r="V358" s="253">
        <f>(IFERROR(VLOOKUP(U358,Criterios!$H$3:$I$8,2,FALSE),0))</f>
        <v>0</v>
      </c>
      <c r="W358" s="253">
        <f>(IFERROR(VLOOKUP(S358,Criterios!$E$3:$F$8,2,FALSE),0)) * (IFERROR(VLOOKUP(U358,Criterios!$H$3:$I$8,2,FALSE),0))</f>
        <v>0</v>
      </c>
      <c r="X358" s="253">
        <f>IFERROR(INDEX(Colorimetría!$D$4:$H$8,MATCH(V358,Colorimetría!$C$4:$C$8,0),MATCH(T358,Colorimetría!$D$3:$H$3,0)),0)</f>
        <v>0</v>
      </c>
      <c r="Y358" s="296"/>
      <c r="Z358" s="91"/>
      <c r="AA358" s="92"/>
      <c r="AB358" s="92"/>
      <c r="AC358" s="92"/>
      <c r="AD358" s="93"/>
      <c r="AE358" s="94">
        <f>IF(OR(AD358="Preventivo",AD358="Preventivo - Detectivo"),"Probabilidad",IF(OR(AD358="Detectivo - Correctivo",AD358="Correctivo"),"Impacto",0))</f>
        <v>0</v>
      </c>
      <c r="AF358" s="93"/>
      <c r="AG358" s="93"/>
      <c r="AH358" s="93"/>
      <c r="AI358" s="93"/>
      <c r="AJ358" s="93"/>
      <c r="AK358" s="93"/>
      <c r="AL358" s="95">
        <f>IFERROR(VLOOKUP(AF358,Criterios!$M$3:$N$6,2,FALSE),0) + IFERROR(VLOOKUP(AG358,Criterios!$O$3:$P$6,2,FALSE),0) + IFERROR(VLOOKUP(AH358,Criterios!$Q$3:$R$7,2,FALSE),0) + IFERROR(VLOOKUP(AI358,Criterios!$S$3:$T$6,2,FALSE),0) + IFERROR(VLOOKUP(AJ358,Criterios!$U$3:$V$5,2,FALSE),0) + IFERROR(VLOOKUP(AK358,Criterios!$W$3:$X$8,2,FALSE),0)</f>
        <v>0</v>
      </c>
      <c r="AM358" s="96" t="str">
        <f>IF(AND(AL358&gt;=Criterios!$AB$8,AL358&lt;Criterios!$AA$8),"Pobre",IF(AND(AL358&gt;=Criterios!$AB$7,AL358&lt;Criterios!$AA$7),"Insatisfactorio",IF(AND(AL358&gt;=Criterios!$AB$6,AL358&lt;Criterios!$AA$6),"Regular",IF(AND(AL358&gt;=Criterios!$AB$5,AL358&lt;Criterios!$AA$5),"Bueno",IF(AND(AL358&gt;=Criterios!$AB$4,AL358&lt;=Criterios!$AA$4),"Excelente",MID(Criterios!$Y$3,1,1))))))</f>
        <v/>
      </c>
      <c r="AN358" s="278">
        <f>(IFERROR(AVERAGEIFS(AL358:AL363,AE358:AE363,"Impacto"),0))/100</f>
        <v>0</v>
      </c>
      <c r="AO358" s="280">
        <f>(IFERROR(AVERAGEIFS(AL358:AL363,AE358:AE363,"Probabilidad"),0))/100</f>
        <v>0</v>
      </c>
      <c r="AP358" s="282" t="str">
        <f>IF(AN358=0,MID(S358,1,15),IF(T358 - AN358*T358&lt;1,VLOOKUP(1,Criterios!$D$4:$E$8,2,FALSE),IF(ROUND(T358 -( T358*AN358),0)=0,VLOOKUP(1,Criterios!$D$4:$E$8,2,FALSE),VLOOKUP(ROUND(T358 -( T358*AN358),0),Criterios!$D$4:$E$8,2,FALSE))))</f>
        <v/>
      </c>
      <c r="AQ358" s="273">
        <f>(IFERROR(VLOOKUP(AP358,Criterios!$E$3:$F$8,2,FALSE),0))</f>
        <v>0</v>
      </c>
      <c r="AR358" s="273" t="str">
        <f>IF(AO358=0,MID(U358,1,15),IF(V358 - AO358*V358&lt;1,VLOOKUP(1,Criterios!$G$4:$H$8,2,FALSE),IF(ROUND(V358 -(V358*AO358),0)=0,VLOOKUP(1,Criterios!$G$4:$H$8,2,FALSE),VLOOKUP(ROUND(V358 -( V358*AO358),0),Criterios!$G$4:$H$8,2,FALSE))))</f>
        <v/>
      </c>
      <c r="AS358" s="273">
        <f>(IFERROR(VLOOKUP(AR358,Criterios!$H$3:$I$8,2,FALSE),0))</f>
        <v>0</v>
      </c>
      <c r="AT358" s="273">
        <f>(IFERROR(VLOOKUP(AP358,Criterios!$E$3:$F$8,2,FALSE),0)) * (IFERROR(VLOOKUP(AR358,Criterios!$H$3:$I$8,2,FALSE),0))</f>
        <v>0</v>
      </c>
      <c r="AU358" s="284">
        <f>IFERROR(INDEX(Colorimetría!$D$4:$H$8,MATCH(AS358,Colorimetría!$C$4:$C$8,0),MATCH(AQ358,Colorimetría!$D$3:$H$3,0)),0)</f>
        <v>0</v>
      </c>
      <c r="AV358" s="88" t="s">
        <v>169</v>
      </c>
      <c r="AW358" s="97" t="str">
        <f>IF(AND(T358=1,V358=5),IF(AND(AQ358=1,AS358=5),"RiRr","Ri"),IF(AND(AQ358=1,AS358=5),"Rr",""))</f>
        <v/>
      </c>
      <c r="AX358" s="97" t="str">
        <f>IF(AND(T358=2,V358=5),IF(AND(AQ358=2,AS358=5),"RiRr","Ri"),IF(AND(AQ358=2,AS358=5),"Rr",""))</f>
        <v/>
      </c>
      <c r="AY358" s="98" t="str">
        <f>IF(AND(T358=3,V358=5),IF(AND(AQ358=3,AS358=5),"RiRr","Ri"),IF(AND(AQ358=3,AS358=5),"Rr",""))</f>
        <v/>
      </c>
      <c r="AZ358" s="98" t="str">
        <f>IF(AND(T358=4,V358=5),IF(AND(AQ358=4,AS358=5),"RiRr","Ri"),IF(AND(AQ358=4,AS358=5),"Rr",""))</f>
        <v/>
      </c>
      <c r="BA358" s="98" t="str">
        <f>IF(AND(T358=5,V358=5),IF(AND(AQ358=5,AS358=5),"RiRr","Ri"),IF(AND(AQ358=5,AS358=5),"Rr",""))</f>
        <v/>
      </c>
      <c r="BB358" s="100"/>
    </row>
    <row r="359" spans="1:54" hidden="1" x14ac:dyDescent="0.2">
      <c r="A359" s="287"/>
      <c r="B359" s="290"/>
      <c r="C359" s="298"/>
      <c r="D359" s="301"/>
      <c r="E359" s="301"/>
      <c r="F359" s="301"/>
      <c r="G359" s="301"/>
      <c r="H359" s="301"/>
      <c r="I359" s="304"/>
      <c r="J359" s="307"/>
      <c r="K359" s="307"/>
      <c r="L359" s="330"/>
      <c r="M359" s="263"/>
      <c r="N359" s="263"/>
      <c r="O359" s="327"/>
      <c r="P359" s="310"/>
      <c r="Q359" s="266"/>
      <c r="R359" s="260"/>
      <c r="S359" s="257"/>
      <c r="T359" s="254"/>
      <c r="U359" s="248"/>
      <c r="V359" s="254"/>
      <c r="W359" s="254"/>
      <c r="X359" s="254"/>
      <c r="Y359" s="276"/>
      <c r="Z359" s="91"/>
      <c r="AA359" s="92"/>
      <c r="AB359" s="92"/>
      <c r="AC359" s="92"/>
      <c r="AD359" s="93"/>
      <c r="AE359" s="94">
        <f t="shared" ref="AE359:AE363" si="55">IF(OR(AD359="Preventivo",AD359="Preventivo - Detectivo"),"Probabilidad",IF(OR(AD359="Detectivo - Correctivo",AD359="Correctivo"),"Impacto",0))</f>
        <v>0</v>
      </c>
      <c r="AF359" s="93"/>
      <c r="AG359" s="93"/>
      <c r="AH359" s="93"/>
      <c r="AI359" s="93"/>
      <c r="AJ359" s="93"/>
      <c r="AK359" s="93"/>
      <c r="AL359" s="95">
        <f>IFERROR(VLOOKUP(AF359,Criterios!$M$3:$N$6,2,FALSE),0) + IFERROR(VLOOKUP(AG359,Criterios!$O$3:$P$6,2,FALSE),0) + IFERROR(VLOOKUP(AH359,Criterios!$Q$3:$R$7,2,FALSE),0) + IFERROR(VLOOKUP(AI359,Criterios!$S$3:$T$6,2,FALSE),0) + IFERROR(VLOOKUP(AJ359,Criterios!$U$3:$V$5,2,FALSE),0) + IFERROR(VLOOKUP(AK359,Criterios!$W$3:$X$8,2,FALSE),0)</f>
        <v>0</v>
      </c>
      <c r="AM359" s="96" t="str">
        <f>IF(AND(AL359&gt;=Criterios!$AB$8,AL359&lt;Criterios!$AA$8),"Pobre",IF(AND(AL359&gt;=Criterios!$AB$7,AL359&lt;Criterios!$AA$7),"Insatisfactorio",IF(AND(AL359&gt;=Criterios!$AB$6,AL359&lt;Criterios!$AA$6),"Regular",IF(AND(AL359&gt;=Criterios!$AB$5,AL359&lt;Criterios!$AA$5),"Bueno",IF(AND(AL359&gt;=Criterios!$AB$4,AL359&lt;=Criterios!$AA$4),"Excelente",MID(Criterios!$Y$3,1,1))))))</f>
        <v/>
      </c>
      <c r="AN359" s="278"/>
      <c r="AO359" s="280"/>
      <c r="AP359" s="282"/>
      <c r="AQ359" s="273"/>
      <c r="AR359" s="273"/>
      <c r="AS359" s="273"/>
      <c r="AT359" s="273"/>
      <c r="AU359" s="284"/>
      <c r="AV359" s="88" t="s">
        <v>122</v>
      </c>
      <c r="AW359" s="101" t="str">
        <f>IF(AND(T358=1,V358=4),IF(AND(AQ358=1,AS358=4),"RiRr","Ri"),IF(AND(AQ358=1,AS358=4),"Rr",""))</f>
        <v/>
      </c>
      <c r="AX359" s="102" t="str">
        <f>IF(AND(T358=2,V358=4),IF(AND(AQ358=2,AS358=4),"RiRr","Ri"),IF(AND(AQ358=2,AS358=4),"Rr",""))</f>
        <v/>
      </c>
      <c r="AY359" s="102" t="str">
        <f>IF(AND(T358=3,V358=4),IF(AND(AQ358=3,AS358=4),"RiRr","Ri"),IF(AND(AQ358=3,AS358=4),"Rr",""))</f>
        <v/>
      </c>
      <c r="AZ359" s="103" t="str">
        <f>IF(AND(T358=4,V358=4),IF(AND(AQ358=4,AS358=4),"RiRr","Ri"),IF(AND(AQ358=4,AS358=4),"Rr",""))</f>
        <v/>
      </c>
      <c r="BA359" s="103" t="str">
        <f>IF(AND(T358=5,V358=4),IF(AND(AQ358=5,AS358=4),"RiRr","Ri"),IF(AND(AQ358=5,AS358=4),"Rr",""))</f>
        <v/>
      </c>
      <c r="BB359" s="105"/>
    </row>
    <row r="360" spans="1:54" hidden="1" x14ac:dyDescent="0.2">
      <c r="A360" s="287"/>
      <c r="B360" s="290"/>
      <c r="C360" s="298"/>
      <c r="D360" s="301"/>
      <c r="E360" s="301"/>
      <c r="F360" s="301"/>
      <c r="G360" s="301"/>
      <c r="H360" s="301"/>
      <c r="I360" s="304"/>
      <c r="J360" s="307"/>
      <c r="K360" s="307"/>
      <c r="L360" s="330"/>
      <c r="M360" s="263"/>
      <c r="N360" s="263"/>
      <c r="O360" s="327"/>
      <c r="P360" s="310"/>
      <c r="Q360" s="266"/>
      <c r="R360" s="260"/>
      <c r="S360" s="257"/>
      <c r="T360" s="254"/>
      <c r="U360" s="248"/>
      <c r="V360" s="254"/>
      <c r="W360" s="254"/>
      <c r="X360" s="254"/>
      <c r="Y360" s="276"/>
      <c r="Z360" s="91"/>
      <c r="AA360" s="92"/>
      <c r="AB360" s="92"/>
      <c r="AC360" s="92"/>
      <c r="AD360" s="93"/>
      <c r="AE360" s="94">
        <f t="shared" si="55"/>
        <v>0</v>
      </c>
      <c r="AF360" s="93"/>
      <c r="AG360" s="93"/>
      <c r="AH360" s="93"/>
      <c r="AI360" s="93"/>
      <c r="AJ360" s="93"/>
      <c r="AK360" s="93"/>
      <c r="AL360" s="95">
        <f>IFERROR(VLOOKUP(AF360,Criterios!$M$3:$N$6,2,FALSE),0) + IFERROR(VLOOKUP(AG360,Criterios!$O$3:$P$6,2,FALSE),0) + IFERROR(VLOOKUP(AH360,Criterios!$Q$3:$R$7,2,FALSE),0) + IFERROR(VLOOKUP(AI360,Criterios!$S$3:$T$6,2,FALSE),0) + IFERROR(VLOOKUP(AJ360,Criterios!$U$3:$V$5,2,FALSE),0) + IFERROR(VLOOKUP(AK360,Criterios!$W$3:$X$8,2,FALSE),0)</f>
        <v>0</v>
      </c>
      <c r="AM360" s="96" t="str">
        <f>IF(AND(AL360&gt;=Criterios!$AB$8,AL360&lt;Criterios!$AA$8),"Pobre",IF(AND(AL360&gt;=Criterios!$AB$7,AL360&lt;Criterios!$AA$7),"Insatisfactorio",IF(AND(AL360&gt;=Criterios!$AB$6,AL360&lt;Criterios!$AA$6),"Regular",IF(AND(AL360&gt;=Criterios!$AB$5,AL360&lt;Criterios!$AA$5),"Bueno",IF(AND(AL360&gt;=Criterios!$AB$4,AL360&lt;=Criterios!$AA$4),"Excelente",MID(Criterios!$Y$3,1,1))))))</f>
        <v/>
      </c>
      <c r="AN360" s="278"/>
      <c r="AO360" s="280"/>
      <c r="AP360" s="282"/>
      <c r="AQ360" s="273"/>
      <c r="AR360" s="273"/>
      <c r="AS360" s="273"/>
      <c r="AT360" s="273"/>
      <c r="AU360" s="284"/>
      <c r="AV360" s="88" t="s">
        <v>125</v>
      </c>
      <c r="AW360" s="106" t="str">
        <f>IF(AND(T358=1,V358=3),IF(AND(AQ358=1,AS358=3),"RiRr","Ri"),IF(AND(AQ358=1,AS358=3),"Rr",""))</f>
        <v/>
      </c>
      <c r="AX360" s="101" t="str">
        <f>IF(AND(T358=2,V358=3),IF(AND(AQ358=2,AS358=3),"RiRr","Ri"),IF(AND(AQ358=2,AS358=3),"Rr",""))</f>
        <v/>
      </c>
      <c r="AY360" s="102" t="str">
        <f>IF(AND(T358=3,V358=3),IF(AND(AQ358=3,AS358=3),"RiRr","Ri"),IF(AND(AQ358=3,AS358=3),"Rr",""))</f>
        <v/>
      </c>
      <c r="AZ360" s="103" t="str">
        <f>IF(AND(T358=4,V358=3),IF(AND(AQ358=4,AS358=3),"RiRr","Ri"),IF(AND(AQ358=4,AS358=3),"Rr",""))</f>
        <v/>
      </c>
      <c r="BA360" s="103" t="str">
        <f>IF(AND(T358=5,V358=3),IF(AND(AQ358=5,AS358=3),"RiRr","Ri"),IF(AND(AQ358=5,AS358=3),"Rr",""))</f>
        <v/>
      </c>
      <c r="BB360" s="105"/>
    </row>
    <row r="361" spans="1:54" hidden="1" x14ac:dyDescent="0.2">
      <c r="A361" s="287"/>
      <c r="B361" s="290"/>
      <c r="C361" s="298"/>
      <c r="D361" s="301"/>
      <c r="E361" s="301"/>
      <c r="F361" s="301"/>
      <c r="G361" s="301"/>
      <c r="H361" s="301"/>
      <c r="I361" s="304"/>
      <c r="J361" s="307"/>
      <c r="K361" s="307"/>
      <c r="L361" s="330"/>
      <c r="M361" s="263"/>
      <c r="N361" s="263"/>
      <c r="O361" s="327"/>
      <c r="P361" s="310"/>
      <c r="Q361" s="266"/>
      <c r="R361" s="260"/>
      <c r="S361" s="257"/>
      <c r="T361" s="254"/>
      <c r="U361" s="248"/>
      <c r="V361" s="254"/>
      <c r="W361" s="254"/>
      <c r="X361" s="254"/>
      <c r="Y361" s="276"/>
      <c r="Z361" s="91"/>
      <c r="AA361" s="92"/>
      <c r="AB361" s="92"/>
      <c r="AC361" s="92"/>
      <c r="AD361" s="93"/>
      <c r="AE361" s="94">
        <f t="shared" si="55"/>
        <v>0</v>
      </c>
      <c r="AF361" s="93"/>
      <c r="AG361" s="93"/>
      <c r="AH361" s="93"/>
      <c r="AI361" s="93"/>
      <c r="AJ361" s="93"/>
      <c r="AK361" s="93"/>
      <c r="AL361" s="94">
        <f>IFERROR(VLOOKUP(AF361,Criterios!$M$3:$N$6,2,FALSE),0) + IFERROR(VLOOKUP(AG361,Criterios!$O$3:$P$6,2,FALSE),0) + IFERROR(VLOOKUP(AH361,Criterios!$Q$3:$R$7,2,FALSE),0) + IFERROR(VLOOKUP(AI361,Criterios!$S$3:$T$6,2,FALSE),0) + IFERROR(VLOOKUP(AJ361,Criterios!$U$3:$V$5,2,FALSE),0) + IFERROR(VLOOKUP(AK361,Criterios!$W$3:$X$8,2,FALSE),0)</f>
        <v>0</v>
      </c>
      <c r="AM361" s="96" t="str">
        <f>IF(AND(AL361&gt;=Criterios!$AB$8,AL361&lt;Criterios!$AA$8),"Pobre",IF(AND(AL361&gt;=Criterios!$AB$7,AL361&lt;Criterios!$AA$7),"Insatisfactorio",IF(AND(AL361&gt;=Criterios!$AB$6,AL361&lt;Criterios!$AA$6),"Regular",IF(AND(AL361&gt;=Criterios!$AB$5,AL361&lt;Criterios!$AA$5),"Bueno",IF(AND(AL361&gt;=Criterios!$AB$4,AL361&lt;=Criterios!$AA$4),"Excelente",MID(Criterios!$Y$3,1,1))))))</f>
        <v/>
      </c>
      <c r="AN361" s="278"/>
      <c r="AO361" s="280"/>
      <c r="AP361" s="282"/>
      <c r="AQ361" s="273"/>
      <c r="AR361" s="273"/>
      <c r="AS361" s="273"/>
      <c r="AT361" s="273"/>
      <c r="AU361" s="284"/>
      <c r="AV361" s="88" t="s">
        <v>170</v>
      </c>
      <c r="AW361" s="106" t="str">
        <f>IF(AND(T358=1,V358=2),IF(AND(AQ358=1,AS358=2),"RiRr","Ri"),IF(AND(AQ358=1,AS358=2),"Rr",""))</f>
        <v/>
      </c>
      <c r="AX361" s="106" t="str">
        <f>IF(AND(T358=2,V358=2),IF(AND(AQ358=2,AS358=2),"RiRr","Ri"),IF(AND(AQ358=2,AS358=2),"Rr",""))</f>
        <v/>
      </c>
      <c r="AY361" s="101" t="str">
        <f>IF(AND(T358=3,V358=2),IF(AND(AQ358=3,AS358=2),"RiRr","Ri"),IF(AND(AQ358=3,AS358=2),"Rr",""))</f>
        <v/>
      </c>
      <c r="AZ361" s="102" t="str">
        <f>IF(AND(T358=4,V358=2),IF(AND(AQ358=4,AS358=2),"RiRr","Ri"),IF(AND(AQ358=4,AS358=2),"Rr",""))</f>
        <v/>
      </c>
      <c r="BA361" s="103" t="str">
        <f>IF(AND(T358=5,V358=2),IF(AND(AQ358=5,AS358=2),"RiRr","Ri"),IF(AND(AQ358=5,AS358=2),"Rr",""))</f>
        <v/>
      </c>
      <c r="BB361" s="105"/>
    </row>
    <row r="362" spans="1:54" hidden="1" x14ac:dyDescent="0.2">
      <c r="A362" s="287"/>
      <c r="B362" s="290"/>
      <c r="C362" s="298"/>
      <c r="D362" s="301"/>
      <c r="E362" s="301"/>
      <c r="F362" s="301"/>
      <c r="G362" s="301"/>
      <c r="H362" s="301"/>
      <c r="I362" s="304"/>
      <c r="J362" s="307"/>
      <c r="K362" s="307"/>
      <c r="L362" s="330"/>
      <c r="M362" s="263"/>
      <c r="N362" s="263"/>
      <c r="O362" s="327"/>
      <c r="P362" s="310"/>
      <c r="Q362" s="266"/>
      <c r="R362" s="260"/>
      <c r="S362" s="257"/>
      <c r="T362" s="254"/>
      <c r="U362" s="248"/>
      <c r="V362" s="254"/>
      <c r="W362" s="254"/>
      <c r="X362" s="254"/>
      <c r="Y362" s="276"/>
      <c r="Z362" s="91"/>
      <c r="AA362" s="92"/>
      <c r="AB362" s="92"/>
      <c r="AC362" s="92"/>
      <c r="AD362" s="93"/>
      <c r="AE362" s="94">
        <f t="shared" si="55"/>
        <v>0</v>
      </c>
      <c r="AF362" s="93"/>
      <c r="AG362" s="93"/>
      <c r="AH362" s="93"/>
      <c r="AI362" s="93"/>
      <c r="AJ362" s="93"/>
      <c r="AK362" s="93"/>
      <c r="AL362" s="94">
        <f>IFERROR(VLOOKUP(AF362,Criterios!$M$3:$N$6,2,FALSE),0) + IFERROR(VLOOKUP(AG362,Criterios!$O$3:$P$6,2,FALSE),0) + IFERROR(VLOOKUP(AH362,Criterios!$Q$3:$R$7,2,FALSE),0) + IFERROR(VLOOKUP(AI362,Criterios!$S$3:$T$6,2,FALSE),0) + IFERROR(VLOOKUP(AJ362,Criterios!$U$3:$V$5,2,FALSE),0) + IFERROR(VLOOKUP(AK362,Criterios!$W$3:$X$8,2,FALSE),0)</f>
        <v>0</v>
      </c>
      <c r="AM362" s="96" t="str">
        <f>IF(AND(AL362&gt;=Criterios!$AB$8,AL362&lt;Criterios!$AA$8),"Pobre",IF(AND(AL362&gt;=Criterios!$AB$7,AL362&lt;Criterios!$AA$7),"Insatisfactorio",IF(AND(AL362&gt;=Criterios!$AB$6,AL362&lt;Criterios!$AA$6),"Regular",IF(AND(AL362&gt;=Criterios!$AB$5,AL362&lt;Criterios!$AA$5),"Bueno",IF(AND(AL362&gt;=Criterios!$AB$4,AL362&lt;=Criterios!$AA$4),"Excelente",MID(Criterios!$Y$3,1,1))))))</f>
        <v/>
      </c>
      <c r="AN362" s="278"/>
      <c r="AO362" s="280"/>
      <c r="AP362" s="282"/>
      <c r="AQ362" s="273"/>
      <c r="AR362" s="273"/>
      <c r="AS362" s="273"/>
      <c r="AT362" s="273"/>
      <c r="AU362" s="284"/>
      <c r="AV362" s="88" t="s">
        <v>752</v>
      </c>
      <c r="AW362" s="106" t="str">
        <f>IF(AND(T358=1,V358=1),IF(AND(AQ358=1,AS358=1),"RiRr","Ri"),IF(AND(AQ358=1,AS358=1),"Rr",""))</f>
        <v/>
      </c>
      <c r="AX362" s="106" t="str">
        <f>IF(AND(T358=2,V358=1),IF(AND(AQ358=2,AS358=1),"RiRr","Ri"),IF(AND(AQ358=2,AS358=1),"Rr",""))</f>
        <v/>
      </c>
      <c r="AY362" s="101" t="str">
        <f>IF(AND(T358=3,V358=1),IF(AND(AQ358=3,AS358=1),"RiRr","Ri"),IF(AND(AQ358=3,AS358=1),"Rr",""))</f>
        <v/>
      </c>
      <c r="AZ362" s="102" t="str">
        <f>IF(AND(T358=4,V358=1),IF(AND(AQ358=4,AS358=1),"RiRr","Ri"),IF(AND(AQ358=4,AS358=1),"Rr",""))</f>
        <v/>
      </c>
      <c r="BA362" s="102" t="str">
        <f>IF(AND(T358=5,V358=1),IF(AND(AQ358=5,AS358=1),"RiRr","Ri"),IF(AND(AQ358=5,AS358=1),"Rr",""))</f>
        <v/>
      </c>
      <c r="BB362" s="105"/>
    </row>
    <row r="363" spans="1:54" ht="15.75" hidden="1" customHeight="1" thickBot="1" x14ac:dyDescent="0.25">
      <c r="A363" s="288"/>
      <c r="B363" s="291"/>
      <c r="C363" s="299"/>
      <c r="D363" s="302"/>
      <c r="E363" s="302"/>
      <c r="F363" s="302"/>
      <c r="G363" s="302"/>
      <c r="H363" s="302"/>
      <c r="I363" s="305"/>
      <c r="J363" s="308"/>
      <c r="K363" s="308"/>
      <c r="L363" s="331"/>
      <c r="M363" s="264"/>
      <c r="N363" s="264"/>
      <c r="O363" s="328"/>
      <c r="P363" s="311"/>
      <c r="Q363" s="267"/>
      <c r="R363" s="261"/>
      <c r="S363" s="258"/>
      <c r="T363" s="255"/>
      <c r="U363" s="249"/>
      <c r="V363" s="255"/>
      <c r="W363" s="255"/>
      <c r="X363" s="255"/>
      <c r="Y363" s="277"/>
      <c r="Z363" s="108"/>
      <c r="AA363" s="109"/>
      <c r="AB363" s="109"/>
      <c r="AC363" s="109"/>
      <c r="AD363" s="110"/>
      <c r="AE363" s="111">
        <f t="shared" si="55"/>
        <v>0</v>
      </c>
      <c r="AF363" s="110"/>
      <c r="AG363" s="110"/>
      <c r="AH363" s="110"/>
      <c r="AI363" s="110"/>
      <c r="AJ363" s="110"/>
      <c r="AK363" s="110"/>
      <c r="AL363" s="111">
        <f>IFERROR(VLOOKUP(AF363,Criterios!$M$3:$N$6,2,FALSE),0) + IFERROR(VLOOKUP(AG363,Criterios!$O$3:$P$6,2,FALSE),0) + IFERROR(VLOOKUP(AH363,Criterios!$Q$3:$R$7,2,FALSE),0) + IFERROR(VLOOKUP(AI363,Criterios!$S$3:$T$6,2,FALSE),0) + IFERROR(VLOOKUP(AJ363,Criterios!$U$3:$V$5,2,FALSE),0) + IFERROR(VLOOKUP(AK363,Criterios!$W$3:$X$8,2,FALSE),0)</f>
        <v>0</v>
      </c>
      <c r="AM363" s="112" t="str">
        <f>IF(AND(AL363&gt;=Criterios!$AB$8,AL363&lt;Criterios!$AA$8),"Pobre",IF(AND(AL363&gt;=Criterios!$AB$7,AL363&lt;Criterios!$AA$7),"Insatisfactorio",IF(AND(AL363&gt;=Criterios!$AB$6,AL363&lt;Criterios!$AA$6),"Regular",IF(AND(AL363&gt;=Criterios!$AB$5,AL363&lt;Criterios!$AA$5),"Bueno",IF(AND(AL363&gt;=Criterios!$AB$4,AL363&lt;=Criterios!$AA$4),"Excelente",MID(Criterios!$Y$3,1,1))))))</f>
        <v/>
      </c>
      <c r="AN363" s="279"/>
      <c r="AO363" s="281"/>
      <c r="AP363" s="283"/>
      <c r="AQ363" s="274"/>
      <c r="AR363" s="274"/>
      <c r="AS363" s="274"/>
      <c r="AT363" s="274"/>
      <c r="AU363" s="285"/>
      <c r="AW363" s="88" t="s">
        <v>123</v>
      </c>
      <c r="AX363" s="88" t="s">
        <v>124</v>
      </c>
      <c r="AY363" s="88" t="s">
        <v>125</v>
      </c>
      <c r="AZ363" s="88" t="s">
        <v>126</v>
      </c>
      <c r="BA363" s="88" t="s">
        <v>127</v>
      </c>
      <c r="BB363" s="113"/>
    </row>
    <row r="364" spans="1:54" ht="16.5" hidden="1" thickTop="1" x14ac:dyDescent="0.2">
      <c r="A364" s="286"/>
      <c r="B364" s="289"/>
      <c r="C364" s="297"/>
      <c r="D364" s="300"/>
      <c r="E364" s="300"/>
      <c r="F364" s="300"/>
      <c r="G364" s="300"/>
      <c r="H364" s="300"/>
      <c r="I364" s="303"/>
      <c r="J364" s="306"/>
      <c r="K364" s="306"/>
      <c r="L364" s="329"/>
      <c r="M364" s="262"/>
      <c r="N364" s="262"/>
      <c r="O364" s="326" t="s">
        <v>369</v>
      </c>
      <c r="P364" s="338"/>
      <c r="Q364" s="295"/>
      <c r="R364" s="259"/>
      <c r="S364" s="256"/>
      <c r="T364" s="253">
        <f>(IFERROR(VLOOKUP(S364,Criterios!$E$3:$F$8,2,FALSE),0))</f>
        <v>0</v>
      </c>
      <c r="U364" s="247"/>
      <c r="V364" s="253">
        <f>(IFERROR(VLOOKUP(U364,Criterios!$H$3:$I$8,2,FALSE),0))</f>
        <v>0</v>
      </c>
      <c r="W364" s="253">
        <f>(IFERROR(VLOOKUP(S364,Criterios!$E$3:$F$8,2,FALSE),0)) * (IFERROR(VLOOKUP(U364,Criterios!$H$3:$I$8,2,FALSE),0))</f>
        <v>0</v>
      </c>
      <c r="X364" s="253">
        <f>IFERROR(INDEX(Colorimetría!$D$4:$H$8,MATCH(V364,Colorimetría!$C$4:$C$8,0),MATCH(T364,Colorimetría!$D$3:$H$3,0)),0)</f>
        <v>0</v>
      </c>
      <c r="Y364" s="296"/>
      <c r="Z364" s="91"/>
      <c r="AA364" s="92"/>
      <c r="AB364" s="92"/>
      <c r="AC364" s="92"/>
      <c r="AD364" s="93"/>
      <c r="AE364" s="94">
        <f>IF(OR(AD364="Preventivo",AD364="Preventivo - Detectivo"),"Probabilidad",IF(OR(AD364="Detectivo - Correctivo",AD364="Correctivo"),"Impacto",0))</f>
        <v>0</v>
      </c>
      <c r="AF364" s="93"/>
      <c r="AG364" s="93"/>
      <c r="AH364" s="93"/>
      <c r="AI364" s="93"/>
      <c r="AJ364" s="93"/>
      <c r="AK364" s="93"/>
      <c r="AL364" s="95">
        <f>IFERROR(VLOOKUP(AF364,Criterios!$M$3:$N$6,2,FALSE),0) + IFERROR(VLOOKUP(AG364,Criterios!$O$3:$P$6,2,FALSE),0) + IFERROR(VLOOKUP(AH364,Criterios!$Q$3:$R$7,2,FALSE),0) + IFERROR(VLOOKUP(AI364,Criterios!$S$3:$T$6,2,FALSE),0) + IFERROR(VLOOKUP(AJ364,Criterios!$U$3:$V$5,2,FALSE),0) + IFERROR(VLOOKUP(AK364,Criterios!$W$3:$X$8,2,FALSE),0)</f>
        <v>0</v>
      </c>
      <c r="AM364" s="96" t="str">
        <f>IF(AND(AL364&gt;=Criterios!$AB$8,AL364&lt;Criterios!$AA$8),"Pobre",IF(AND(AL364&gt;=Criterios!$AB$7,AL364&lt;Criterios!$AA$7),"Insatisfactorio",IF(AND(AL364&gt;=Criterios!$AB$6,AL364&lt;Criterios!$AA$6),"Regular",IF(AND(AL364&gt;=Criterios!$AB$5,AL364&lt;Criterios!$AA$5),"Bueno",IF(AND(AL364&gt;=Criterios!$AB$4,AL364&lt;=Criterios!$AA$4),"Excelente",MID(Criterios!$Y$3,1,1))))))</f>
        <v/>
      </c>
      <c r="AN364" s="278">
        <f>(IFERROR(AVERAGEIFS(AL364:AL369,AE364:AE369,"Impacto"),0))/100</f>
        <v>0</v>
      </c>
      <c r="AO364" s="280">
        <f>(IFERROR(AVERAGEIFS(AL364:AL369,AE364:AE369,"Probabilidad"),0))/100</f>
        <v>0</v>
      </c>
      <c r="AP364" s="282" t="str">
        <f>IF(AN364=0,MID(S364,1,15),IF(T364 - AN364*T364&lt;1,VLOOKUP(1,Criterios!$D$4:$E$8,2,FALSE),IF(ROUND(T364 -( T364*AN364),0)=0,VLOOKUP(1,Criterios!$D$4:$E$8,2,FALSE),VLOOKUP(ROUND(T364 -( T364*AN364),0),Criterios!$D$4:$E$8,2,FALSE))))</f>
        <v/>
      </c>
      <c r="AQ364" s="273">
        <f>(IFERROR(VLOOKUP(AP364,Criterios!$E$3:$F$8,2,FALSE),0))</f>
        <v>0</v>
      </c>
      <c r="AR364" s="273" t="str">
        <f>IF(AO364=0,MID(U364,1,15),IF(V364 - AO364*V364&lt;1,VLOOKUP(1,Criterios!$G$4:$H$8,2,FALSE),IF(ROUND(V364 -(V364*AO364),0)=0,VLOOKUP(1,Criterios!$G$4:$H$8,2,FALSE),VLOOKUP(ROUND(V364 -( V364*AO364),0),Criterios!$G$4:$H$8,2,FALSE))))</f>
        <v/>
      </c>
      <c r="AS364" s="273">
        <f>(IFERROR(VLOOKUP(AR364,Criterios!$H$3:$I$8,2,FALSE),0))</f>
        <v>0</v>
      </c>
      <c r="AT364" s="273">
        <f>(IFERROR(VLOOKUP(AP364,Criterios!$E$3:$F$8,2,FALSE),0)) * (IFERROR(VLOOKUP(AR364,Criterios!$H$3:$I$8,2,FALSE),0))</f>
        <v>0</v>
      </c>
      <c r="AU364" s="284">
        <f>IFERROR(INDEX(Colorimetría!$D$4:$H$8,MATCH(AS364,Colorimetría!$C$4:$C$8,0),MATCH(AQ364,Colorimetría!$D$3:$H$3,0)),0)</f>
        <v>0</v>
      </c>
      <c r="AV364" s="88" t="s">
        <v>169</v>
      </c>
      <c r="AW364" s="97" t="str">
        <f>IF(AND(T364=1,V364=5),IF(AND(AQ364=1,AS364=5),"RiRr","Ri"),IF(AND(AQ364=1,AS364=5),"Rr",""))</f>
        <v/>
      </c>
      <c r="AX364" s="97" t="str">
        <f>IF(AND(T364=2,V364=5),IF(AND(AQ364=2,AS364=5),"RiRr","Ri"),IF(AND(AQ364=2,AS364=5),"Rr",""))</f>
        <v/>
      </c>
      <c r="AY364" s="98" t="str">
        <f>IF(AND(T364=3,V364=5),IF(AND(AQ364=3,AS364=5),"RiRr","Ri"),IF(AND(AQ364=3,AS364=5),"Rr",""))</f>
        <v/>
      </c>
      <c r="AZ364" s="98" t="str">
        <f>IF(AND(T364=4,V364=5),IF(AND(AQ364=4,AS364=5),"RiRr","Ri"),IF(AND(AQ364=4,AS364=5),"Rr",""))</f>
        <v/>
      </c>
      <c r="BA364" s="98" t="str">
        <f>IF(AND(T364=5,V364=5),IF(AND(AQ364=5,AS364=5),"RiRr","Ri"),IF(AND(AQ364=5,AS364=5),"Rr",""))</f>
        <v/>
      </c>
      <c r="BB364" s="100"/>
    </row>
    <row r="365" spans="1:54" hidden="1" x14ac:dyDescent="0.2">
      <c r="A365" s="287"/>
      <c r="B365" s="290"/>
      <c r="C365" s="298"/>
      <c r="D365" s="301"/>
      <c r="E365" s="301"/>
      <c r="F365" s="301"/>
      <c r="G365" s="301"/>
      <c r="H365" s="301"/>
      <c r="I365" s="304"/>
      <c r="J365" s="307"/>
      <c r="K365" s="307"/>
      <c r="L365" s="330"/>
      <c r="M365" s="263"/>
      <c r="N365" s="263"/>
      <c r="O365" s="327"/>
      <c r="P365" s="310"/>
      <c r="Q365" s="266"/>
      <c r="R365" s="260"/>
      <c r="S365" s="257"/>
      <c r="T365" s="254"/>
      <c r="U365" s="248"/>
      <c r="V365" s="254"/>
      <c r="W365" s="254"/>
      <c r="X365" s="254"/>
      <c r="Y365" s="276"/>
      <c r="Z365" s="91"/>
      <c r="AA365" s="92"/>
      <c r="AB365" s="92"/>
      <c r="AC365" s="92"/>
      <c r="AD365" s="93"/>
      <c r="AE365" s="94">
        <f t="shared" ref="AE365:AE369" si="56">IF(OR(AD365="Preventivo",AD365="Preventivo - Detectivo"),"Probabilidad",IF(OR(AD365="Detectivo - Correctivo",AD365="Correctivo"),"Impacto",0))</f>
        <v>0</v>
      </c>
      <c r="AF365" s="93"/>
      <c r="AG365" s="93"/>
      <c r="AH365" s="93"/>
      <c r="AI365" s="93"/>
      <c r="AJ365" s="93"/>
      <c r="AK365" s="93"/>
      <c r="AL365" s="95">
        <f>IFERROR(VLOOKUP(AF365,Criterios!$M$3:$N$6,2,FALSE),0) + IFERROR(VLOOKUP(AG365,Criterios!$O$3:$P$6,2,FALSE),0) + IFERROR(VLOOKUP(AH365,Criterios!$Q$3:$R$7,2,FALSE),0) + IFERROR(VLOOKUP(AI365,Criterios!$S$3:$T$6,2,FALSE),0) + IFERROR(VLOOKUP(AJ365,Criterios!$U$3:$V$5,2,FALSE),0) + IFERROR(VLOOKUP(AK365,Criterios!$W$3:$X$8,2,FALSE),0)</f>
        <v>0</v>
      </c>
      <c r="AM365" s="96" t="str">
        <f>IF(AND(AL365&gt;=Criterios!$AB$8,AL365&lt;Criterios!$AA$8),"Pobre",IF(AND(AL365&gt;=Criterios!$AB$7,AL365&lt;Criterios!$AA$7),"Insatisfactorio",IF(AND(AL365&gt;=Criterios!$AB$6,AL365&lt;Criterios!$AA$6),"Regular",IF(AND(AL365&gt;=Criterios!$AB$5,AL365&lt;Criterios!$AA$5),"Bueno",IF(AND(AL365&gt;=Criterios!$AB$4,AL365&lt;=Criterios!$AA$4),"Excelente",MID(Criterios!$Y$3,1,1))))))</f>
        <v/>
      </c>
      <c r="AN365" s="278"/>
      <c r="AO365" s="280"/>
      <c r="AP365" s="282"/>
      <c r="AQ365" s="273"/>
      <c r="AR365" s="273"/>
      <c r="AS365" s="273"/>
      <c r="AT365" s="273"/>
      <c r="AU365" s="284"/>
      <c r="AV365" s="88" t="s">
        <v>122</v>
      </c>
      <c r="AW365" s="101" t="str">
        <f>IF(AND(T364=1,V364=4),IF(AND(AQ364=1,AS364=4),"RiRr","Ri"),IF(AND(AQ364=1,AS364=4),"Rr",""))</f>
        <v/>
      </c>
      <c r="AX365" s="102" t="str">
        <f>IF(AND(T364=2,V364=4),IF(AND(AQ364=2,AS364=4),"RiRr","Ri"),IF(AND(AQ364=2,AS364=4),"Rr",""))</f>
        <v/>
      </c>
      <c r="AY365" s="102" t="str">
        <f>IF(AND(T364=3,V364=4),IF(AND(AQ364=3,AS364=4),"RiRr","Ri"),IF(AND(AQ364=3,AS364=4),"Rr",""))</f>
        <v/>
      </c>
      <c r="AZ365" s="103" t="str">
        <f>IF(AND(T364=4,V364=4),IF(AND(AQ364=4,AS364=4),"RiRr","Ri"),IF(AND(AQ364=4,AS364=4),"Rr",""))</f>
        <v/>
      </c>
      <c r="BA365" s="103" t="str">
        <f>IF(AND(T364=5,V364=4),IF(AND(AQ364=5,AS364=4),"RiRr","Ri"),IF(AND(AQ364=5,AS364=4),"Rr",""))</f>
        <v/>
      </c>
      <c r="BB365" s="105"/>
    </row>
    <row r="366" spans="1:54" hidden="1" x14ac:dyDescent="0.2">
      <c r="A366" s="287"/>
      <c r="B366" s="290"/>
      <c r="C366" s="298"/>
      <c r="D366" s="301"/>
      <c r="E366" s="301"/>
      <c r="F366" s="301"/>
      <c r="G366" s="301"/>
      <c r="H366" s="301"/>
      <c r="I366" s="304"/>
      <c r="J366" s="307"/>
      <c r="K366" s="307"/>
      <c r="L366" s="330"/>
      <c r="M366" s="263"/>
      <c r="N366" s="263"/>
      <c r="O366" s="327"/>
      <c r="P366" s="310"/>
      <c r="Q366" s="266"/>
      <c r="R366" s="260"/>
      <c r="S366" s="257"/>
      <c r="T366" s="254"/>
      <c r="U366" s="248"/>
      <c r="V366" s="254"/>
      <c r="W366" s="254"/>
      <c r="X366" s="254"/>
      <c r="Y366" s="276"/>
      <c r="Z366" s="91"/>
      <c r="AA366" s="92"/>
      <c r="AB366" s="92"/>
      <c r="AC366" s="92"/>
      <c r="AD366" s="93"/>
      <c r="AE366" s="94">
        <f t="shared" si="56"/>
        <v>0</v>
      </c>
      <c r="AF366" s="93"/>
      <c r="AG366" s="93"/>
      <c r="AH366" s="93"/>
      <c r="AI366" s="93"/>
      <c r="AJ366" s="93"/>
      <c r="AK366" s="93"/>
      <c r="AL366" s="95">
        <f>IFERROR(VLOOKUP(AF366,Criterios!$M$3:$N$6,2,FALSE),0) + IFERROR(VLOOKUP(AG366,Criterios!$O$3:$P$6,2,FALSE),0) + IFERROR(VLOOKUP(AH366,Criterios!$Q$3:$R$7,2,FALSE),0) + IFERROR(VLOOKUP(AI366,Criterios!$S$3:$T$6,2,FALSE),0) + IFERROR(VLOOKUP(AJ366,Criterios!$U$3:$V$5,2,FALSE),0) + IFERROR(VLOOKUP(AK366,Criterios!$W$3:$X$8,2,FALSE),0)</f>
        <v>0</v>
      </c>
      <c r="AM366" s="96" t="str">
        <f>IF(AND(AL366&gt;=Criterios!$AB$8,AL366&lt;Criterios!$AA$8),"Pobre",IF(AND(AL366&gt;=Criterios!$AB$7,AL366&lt;Criterios!$AA$7),"Insatisfactorio",IF(AND(AL366&gt;=Criterios!$AB$6,AL366&lt;Criterios!$AA$6),"Regular",IF(AND(AL366&gt;=Criterios!$AB$5,AL366&lt;Criterios!$AA$5),"Bueno",IF(AND(AL366&gt;=Criterios!$AB$4,AL366&lt;=Criterios!$AA$4),"Excelente",MID(Criterios!$Y$3,1,1))))))</f>
        <v/>
      </c>
      <c r="AN366" s="278"/>
      <c r="AO366" s="280"/>
      <c r="AP366" s="282"/>
      <c r="AQ366" s="273"/>
      <c r="AR366" s="273"/>
      <c r="AS366" s="273"/>
      <c r="AT366" s="273"/>
      <c r="AU366" s="284"/>
      <c r="AV366" s="88" t="s">
        <v>125</v>
      </c>
      <c r="AW366" s="106" t="str">
        <f>IF(AND(T364=1,V364=3),IF(AND(AQ364=1,AS364=3),"RiRr","Ri"),IF(AND(AQ364=1,AS364=3),"Rr",""))</f>
        <v/>
      </c>
      <c r="AX366" s="101" t="str">
        <f>IF(AND(T364=2,V364=3),IF(AND(AQ364=2,AS364=3),"RiRr","Ri"),IF(AND(AQ364=2,AS364=3),"Rr",""))</f>
        <v/>
      </c>
      <c r="AY366" s="102" t="str">
        <f>IF(AND(T364=3,V364=3),IF(AND(AQ364=3,AS364=3),"RiRr","Ri"),IF(AND(AQ364=3,AS364=3),"Rr",""))</f>
        <v/>
      </c>
      <c r="AZ366" s="103" t="str">
        <f>IF(AND(T364=4,V364=3),IF(AND(AQ364=4,AS364=3),"RiRr","Ri"),IF(AND(AQ364=4,AS364=3),"Rr",""))</f>
        <v/>
      </c>
      <c r="BA366" s="103" t="str">
        <f>IF(AND(T364=5,V364=3),IF(AND(AQ364=5,AS364=3),"RiRr","Ri"),IF(AND(AQ364=5,AS364=3),"Rr",""))</f>
        <v/>
      </c>
      <c r="BB366" s="105"/>
    </row>
    <row r="367" spans="1:54" hidden="1" x14ac:dyDescent="0.2">
      <c r="A367" s="287"/>
      <c r="B367" s="290"/>
      <c r="C367" s="298"/>
      <c r="D367" s="301"/>
      <c r="E367" s="301"/>
      <c r="F367" s="301"/>
      <c r="G367" s="301"/>
      <c r="H367" s="301"/>
      <c r="I367" s="304"/>
      <c r="J367" s="307"/>
      <c r="K367" s="307"/>
      <c r="L367" s="330"/>
      <c r="M367" s="263"/>
      <c r="N367" s="263"/>
      <c r="O367" s="327"/>
      <c r="P367" s="310"/>
      <c r="Q367" s="266"/>
      <c r="R367" s="260"/>
      <c r="S367" s="257"/>
      <c r="T367" s="254"/>
      <c r="U367" s="248"/>
      <c r="V367" s="254"/>
      <c r="W367" s="254"/>
      <c r="X367" s="254"/>
      <c r="Y367" s="276"/>
      <c r="Z367" s="91"/>
      <c r="AA367" s="92"/>
      <c r="AB367" s="92"/>
      <c r="AC367" s="92"/>
      <c r="AD367" s="93"/>
      <c r="AE367" s="94">
        <f t="shared" si="56"/>
        <v>0</v>
      </c>
      <c r="AF367" s="93"/>
      <c r="AG367" s="93"/>
      <c r="AH367" s="93"/>
      <c r="AI367" s="93"/>
      <c r="AJ367" s="93"/>
      <c r="AK367" s="93"/>
      <c r="AL367" s="94">
        <f>IFERROR(VLOOKUP(AF367,Criterios!$M$3:$N$6,2,FALSE),0) + IFERROR(VLOOKUP(AG367,Criterios!$O$3:$P$6,2,FALSE),0) + IFERROR(VLOOKUP(AH367,Criterios!$Q$3:$R$7,2,FALSE),0) + IFERROR(VLOOKUP(AI367,Criterios!$S$3:$T$6,2,FALSE),0) + IFERROR(VLOOKUP(AJ367,Criterios!$U$3:$V$5,2,FALSE),0) + IFERROR(VLOOKUP(AK367,Criterios!$W$3:$X$8,2,FALSE),0)</f>
        <v>0</v>
      </c>
      <c r="AM367" s="96" t="str">
        <f>IF(AND(AL367&gt;=Criterios!$AB$8,AL367&lt;Criterios!$AA$8),"Pobre",IF(AND(AL367&gt;=Criterios!$AB$7,AL367&lt;Criterios!$AA$7),"Insatisfactorio",IF(AND(AL367&gt;=Criterios!$AB$6,AL367&lt;Criterios!$AA$6),"Regular",IF(AND(AL367&gt;=Criterios!$AB$5,AL367&lt;Criterios!$AA$5),"Bueno",IF(AND(AL367&gt;=Criterios!$AB$4,AL367&lt;=Criterios!$AA$4),"Excelente",MID(Criterios!$Y$3,1,1))))))</f>
        <v/>
      </c>
      <c r="AN367" s="278"/>
      <c r="AO367" s="280"/>
      <c r="AP367" s="282"/>
      <c r="AQ367" s="273"/>
      <c r="AR367" s="273"/>
      <c r="AS367" s="273"/>
      <c r="AT367" s="273"/>
      <c r="AU367" s="284"/>
      <c r="AV367" s="88" t="s">
        <v>170</v>
      </c>
      <c r="AW367" s="106" t="str">
        <f>IF(AND(T364=1,V364=2),IF(AND(AQ364=1,AS364=2),"RiRr","Ri"),IF(AND(AQ364=1,AS364=2),"Rr",""))</f>
        <v/>
      </c>
      <c r="AX367" s="106" t="str">
        <f>IF(AND(T364=2,V364=2),IF(AND(AQ364=2,AS364=2),"RiRr","Ri"),IF(AND(AQ364=2,AS364=2),"Rr",""))</f>
        <v/>
      </c>
      <c r="AY367" s="101" t="str">
        <f>IF(AND(T364=3,V364=2),IF(AND(AQ364=3,AS364=2),"RiRr","Ri"),IF(AND(AQ364=3,AS364=2),"Rr",""))</f>
        <v/>
      </c>
      <c r="AZ367" s="102" t="str">
        <f>IF(AND(T364=4,V364=2),IF(AND(AQ364=4,AS364=2),"RiRr","Ri"),IF(AND(AQ364=4,AS364=2),"Rr",""))</f>
        <v/>
      </c>
      <c r="BA367" s="103" t="str">
        <f>IF(AND(T364=5,V364=2),IF(AND(AQ364=5,AS364=2),"RiRr","Ri"),IF(AND(AQ364=5,AS364=2),"Rr",""))</f>
        <v/>
      </c>
      <c r="BB367" s="105"/>
    </row>
    <row r="368" spans="1:54" hidden="1" x14ac:dyDescent="0.2">
      <c r="A368" s="287"/>
      <c r="B368" s="290"/>
      <c r="C368" s="298"/>
      <c r="D368" s="301"/>
      <c r="E368" s="301"/>
      <c r="F368" s="301"/>
      <c r="G368" s="301"/>
      <c r="H368" s="301"/>
      <c r="I368" s="304"/>
      <c r="J368" s="307"/>
      <c r="K368" s="307"/>
      <c r="L368" s="330"/>
      <c r="M368" s="263"/>
      <c r="N368" s="263"/>
      <c r="O368" s="327"/>
      <c r="P368" s="310"/>
      <c r="Q368" s="266"/>
      <c r="R368" s="260"/>
      <c r="S368" s="257"/>
      <c r="T368" s="254"/>
      <c r="U368" s="248"/>
      <c r="V368" s="254"/>
      <c r="W368" s="254"/>
      <c r="X368" s="254"/>
      <c r="Y368" s="276"/>
      <c r="Z368" s="91"/>
      <c r="AA368" s="92"/>
      <c r="AB368" s="92"/>
      <c r="AC368" s="92"/>
      <c r="AD368" s="93"/>
      <c r="AE368" s="94">
        <f t="shared" si="56"/>
        <v>0</v>
      </c>
      <c r="AF368" s="93"/>
      <c r="AG368" s="93"/>
      <c r="AH368" s="93"/>
      <c r="AI368" s="93"/>
      <c r="AJ368" s="93"/>
      <c r="AK368" s="93"/>
      <c r="AL368" s="94">
        <f>IFERROR(VLOOKUP(AF368,Criterios!$M$3:$N$6,2,FALSE),0) + IFERROR(VLOOKUP(AG368,Criterios!$O$3:$P$6,2,FALSE),0) + IFERROR(VLOOKUP(AH368,Criterios!$Q$3:$R$7,2,FALSE),0) + IFERROR(VLOOKUP(AI368,Criterios!$S$3:$T$6,2,FALSE),0) + IFERROR(VLOOKUP(AJ368,Criterios!$U$3:$V$5,2,FALSE),0) + IFERROR(VLOOKUP(AK368,Criterios!$W$3:$X$8,2,FALSE),0)</f>
        <v>0</v>
      </c>
      <c r="AM368" s="96" t="str">
        <f>IF(AND(AL368&gt;=Criterios!$AB$8,AL368&lt;Criterios!$AA$8),"Pobre",IF(AND(AL368&gt;=Criterios!$AB$7,AL368&lt;Criterios!$AA$7),"Insatisfactorio",IF(AND(AL368&gt;=Criterios!$AB$6,AL368&lt;Criterios!$AA$6),"Regular",IF(AND(AL368&gt;=Criterios!$AB$5,AL368&lt;Criterios!$AA$5),"Bueno",IF(AND(AL368&gt;=Criterios!$AB$4,AL368&lt;=Criterios!$AA$4),"Excelente",MID(Criterios!$Y$3,1,1))))))</f>
        <v/>
      </c>
      <c r="AN368" s="278"/>
      <c r="AO368" s="280"/>
      <c r="AP368" s="282"/>
      <c r="AQ368" s="273"/>
      <c r="AR368" s="273"/>
      <c r="AS368" s="273"/>
      <c r="AT368" s="273"/>
      <c r="AU368" s="284"/>
      <c r="AV368" s="88" t="s">
        <v>752</v>
      </c>
      <c r="AW368" s="106" t="str">
        <f>IF(AND(T364=1,V364=1),IF(AND(AQ364=1,AS364=1),"RiRr","Ri"),IF(AND(AQ364=1,AS364=1),"Rr",""))</f>
        <v/>
      </c>
      <c r="AX368" s="106" t="str">
        <f>IF(AND(T364=2,V364=1),IF(AND(AQ364=2,AS364=1),"RiRr","Ri"),IF(AND(AQ364=2,AS364=1),"Rr",""))</f>
        <v/>
      </c>
      <c r="AY368" s="101" t="str">
        <f>IF(AND(T364=3,V364=1),IF(AND(AQ364=3,AS364=1),"RiRr","Ri"),IF(AND(AQ364=3,AS364=1),"Rr",""))</f>
        <v/>
      </c>
      <c r="AZ368" s="102" t="str">
        <f>IF(AND(T364=4,V364=1),IF(AND(AQ364=4,AS364=1),"RiRr","Ri"),IF(AND(AQ364=4,AS364=1),"Rr",""))</f>
        <v/>
      </c>
      <c r="BA368" s="102" t="str">
        <f>IF(AND(T364=5,V364=1),IF(AND(AQ364=5,AS364=1),"RiRr","Ri"),IF(AND(AQ364=5,AS364=1),"Rr",""))</f>
        <v/>
      </c>
      <c r="BB368" s="105"/>
    </row>
    <row r="369" spans="1:54" ht="15.75" hidden="1" customHeight="1" thickBot="1" x14ac:dyDescent="0.25">
      <c r="A369" s="288"/>
      <c r="B369" s="291"/>
      <c r="C369" s="299"/>
      <c r="D369" s="302"/>
      <c r="E369" s="302"/>
      <c r="F369" s="302"/>
      <c r="G369" s="302"/>
      <c r="H369" s="302"/>
      <c r="I369" s="305"/>
      <c r="J369" s="308"/>
      <c r="K369" s="308"/>
      <c r="L369" s="331"/>
      <c r="M369" s="264"/>
      <c r="N369" s="264"/>
      <c r="O369" s="328"/>
      <c r="P369" s="311"/>
      <c r="Q369" s="267"/>
      <c r="R369" s="261"/>
      <c r="S369" s="258"/>
      <c r="T369" s="255"/>
      <c r="U369" s="249"/>
      <c r="V369" s="255"/>
      <c r="W369" s="255"/>
      <c r="X369" s="255"/>
      <c r="Y369" s="277"/>
      <c r="Z369" s="108"/>
      <c r="AA369" s="109"/>
      <c r="AB369" s="109"/>
      <c r="AC369" s="109"/>
      <c r="AD369" s="110"/>
      <c r="AE369" s="111">
        <f t="shared" si="56"/>
        <v>0</v>
      </c>
      <c r="AF369" s="110"/>
      <c r="AG369" s="110"/>
      <c r="AH369" s="110"/>
      <c r="AI369" s="110"/>
      <c r="AJ369" s="110"/>
      <c r="AK369" s="110"/>
      <c r="AL369" s="111">
        <f>IFERROR(VLOOKUP(AF369,Criterios!$M$3:$N$6,2,FALSE),0) + IFERROR(VLOOKUP(AG369,Criterios!$O$3:$P$6,2,FALSE),0) + IFERROR(VLOOKUP(AH369,Criterios!$Q$3:$R$7,2,FALSE),0) + IFERROR(VLOOKUP(AI369,Criterios!$S$3:$T$6,2,FALSE),0) + IFERROR(VLOOKUP(AJ369,Criterios!$U$3:$V$5,2,FALSE),0) + IFERROR(VLOOKUP(AK369,Criterios!$W$3:$X$8,2,FALSE),0)</f>
        <v>0</v>
      </c>
      <c r="AM369" s="112" t="str">
        <f>IF(AND(AL369&gt;=Criterios!$AB$8,AL369&lt;Criterios!$AA$8),"Pobre",IF(AND(AL369&gt;=Criterios!$AB$7,AL369&lt;Criterios!$AA$7),"Insatisfactorio",IF(AND(AL369&gt;=Criterios!$AB$6,AL369&lt;Criterios!$AA$6),"Regular",IF(AND(AL369&gt;=Criterios!$AB$5,AL369&lt;Criterios!$AA$5),"Bueno",IF(AND(AL369&gt;=Criterios!$AB$4,AL369&lt;=Criterios!$AA$4),"Excelente",MID(Criterios!$Y$3,1,1))))))</f>
        <v/>
      </c>
      <c r="AN369" s="279"/>
      <c r="AO369" s="281"/>
      <c r="AP369" s="283"/>
      <c r="AQ369" s="274"/>
      <c r="AR369" s="274"/>
      <c r="AS369" s="274"/>
      <c r="AT369" s="274"/>
      <c r="AU369" s="285"/>
      <c r="AW369" s="88" t="s">
        <v>123</v>
      </c>
      <c r="AX369" s="88" t="s">
        <v>124</v>
      </c>
      <c r="AY369" s="88" t="s">
        <v>125</v>
      </c>
      <c r="AZ369" s="88" t="s">
        <v>126</v>
      </c>
      <c r="BA369" s="88" t="s">
        <v>127</v>
      </c>
      <c r="BB369" s="113"/>
    </row>
    <row r="370" spans="1:54" ht="16.5" hidden="1" thickTop="1" x14ac:dyDescent="0.2">
      <c r="A370" s="286"/>
      <c r="B370" s="289"/>
      <c r="C370" s="297"/>
      <c r="D370" s="300"/>
      <c r="E370" s="300"/>
      <c r="F370" s="300"/>
      <c r="G370" s="300"/>
      <c r="H370" s="300"/>
      <c r="I370" s="303"/>
      <c r="J370" s="306"/>
      <c r="K370" s="306"/>
      <c r="L370" s="329"/>
      <c r="M370" s="262"/>
      <c r="N370" s="262"/>
      <c r="O370" s="326" t="s">
        <v>370</v>
      </c>
      <c r="P370" s="338"/>
      <c r="Q370" s="295"/>
      <c r="R370" s="259"/>
      <c r="S370" s="256"/>
      <c r="T370" s="253">
        <f>(IFERROR(VLOOKUP(S370,Criterios!$E$3:$F$8,2,FALSE),0))</f>
        <v>0</v>
      </c>
      <c r="U370" s="247"/>
      <c r="V370" s="253">
        <f>(IFERROR(VLOOKUP(U370,Criterios!$H$3:$I$8,2,FALSE),0))</f>
        <v>0</v>
      </c>
      <c r="W370" s="253">
        <f>(IFERROR(VLOOKUP(S370,Criterios!$E$3:$F$8,2,FALSE),0)) * (IFERROR(VLOOKUP(U370,Criterios!$H$3:$I$8,2,FALSE),0))</f>
        <v>0</v>
      </c>
      <c r="X370" s="253">
        <f>IFERROR(INDEX(Colorimetría!$D$4:$H$8,MATCH(V370,Colorimetría!$C$4:$C$8,0),MATCH(T370,Colorimetría!$D$3:$H$3,0)),0)</f>
        <v>0</v>
      </c>
      <c r="Y370" s="296"/>
      <c r="Z370" s="91"/>
      <c r="AA370" s="92"/>
      <c r="AB370" s="92"/>
      <c r="AC370" s="92"/>
      <c r="AD370" s="93"/>
      <c r="AE370" s="94">
        <f>IF(OR(AD370="Preventivo",AD370="Preventivo - Detectivo"),"Probabilidad",IF(OR(AD370="Detectivo - Correctivo",AD370="Correctivo"),"Impacto",0))</f>
        <v>0</v>
      </c>
      <c r="AF370" s="93"/>
      <c r="AG370" s="93"/>
      <c r="AH370" s="93"/>
      <c r="AI370" s="93"/>
      <c r="AJ370" s="93"/>
      <c r="AK370" s="93"/>
      <c r="AL370" s="95">
        <f>IFERROR(VLOOKUP(AF370,Criterios!$M$3:$N$6,2,FALSE),0) + IFERROR(VLOOKUP(AG370,Criterios!$O$3:$P$6,2,FALSE),0) + IFERROR(VLOOKUP(AH370,Criterios!$Q$3:$R$7,2,FALSE),0) + IFERROR(VLOOKUP(AI370,Criterios!$S$3:$T$6,2,FALSE),0) + IFERROR(VLOOKUP(AJ370,Criterios!$U$3:$V$5,2,FALSE),0) + IFERROR(VLOOKUP(AK370,Criterios!$W$3:$X$8,2,FALSE),0)</f>
        <v>0</v>
      </c>
      <c r="AM370" s="96" t="str">
        <f>IF(AND(AL370&gt;=Criterios!$AB$8,AL370&lt;Criterios!$AA$8),"Pobre",IF(AND(AL370&gt;=Criterios!$AB$7,AL370&lt;Criterios!$AA$7),"Insatisfactorio",IF(AND(AL370&gt;=Criterios!$AB$6,AL370&lt;Criterios!$AA$6),"Regular",IF(AND(AL370&gt;=Criterios!$AB$5,AL370&lt;Criterios!$AA$5),"Bueno",IF(AND(AL370&gt;=Criterios!$AB$4,AL370&lt;=Criterios!$AA$4),"Excelente",MID(Criterios!$Y$3,1,1))))))</f>
        <v/>
      </c>
      <c r="AN370" s="278">
        <f>(IFERROR(AVERAGEIFS(AL370:AL375,AE370:AE375,"Impacto"),0))/100</f>
        <v>0</v>
      </c>
      <c r="AO370" s="280">
        <f>(IFERROR(AVERAGEIFS(AL370:AL375,AE370:AE375,"Probabilidad"),0))/100</f>
        <v>0</v>
      </c>
      <c r="AP370" s="282" t="str">
        <f>IF(AN370=0,MID(S370,1,15),IF(T370 - AN370*T370&lt;1,VLOOKUP(1,Criterios!$D$4:$E$8,2,FALSE),IF(ROUND(T370 -( T370*AN370),0)=0,VLOOKUP(1,Criterios!$D$4:$E$8,2,FALSE),VLOOKUP(ROUND(T370 -( T370*AN370),0),Criterios!$D$4:$E$8,2,FALSE))))</f>
        <v/>
      </c>
      <c r="AQ370" s="273">
        <f>(IFERROR(VLOOKUP(AP370,Criterios!$E$3:$F$8,2,FALSE),0))</f>
        <v>0</v>
      </c>
      <c r="AR370" s="273" t="str">
        <f>IF(AO370=0,MID(U370,1,15),IF(V370 - AO370*V370&lt;1,VLOOKUP(1,Criterios!$G$4:$H$8,2,FALSE),IF(ROUND(V370 -(V370*AO370),0)=0,VLOOKUP(1,Criterios!$G$4:$H$8,2,FALSE),VLOOKUP(ROUND(V370 -( V370*AO370),0),Criterios!$G$4:$H$8,2,FALSE))))</f>
        <v/>
      </c>
      <c r="AS370" s="273">
        <f>(IFERROR(VLOOKUP(AR370,Criterios!$H$3:$I$8,2,FALSE),0))</f>
        <v>0</v>
      </c>
      <c r="AT370" s="273">
        <f>(IFERROR(VLOOKUP(AP370,Criterios!$E$3:$F$8,2,FALSE),0)) * (IFERROR(VLOOKUP(AR370,Criterios!$H$3:$I$8,2,FALSE),0))</f>
        <v>0</v>
      </c>
      <c r="AU370" s="284">
        <f>IFERROR(INDEX(Colorimetría!$D$4:$H$8,MATCH(AS370,Colorimetría!$C$4:$C$8,0),MATCH(AQ370,Colorimetría!$D$3:$H$3,0)),0)</f>
        <v>0</v>
      </c>
      <c r="AV370" s="88" t="s">
        <v>169</v>
      </c>
      <c r="AW370" s="97" t="str">
        <f>IF(AND(T370=1,V370=5),IF(AND(AQ370=1,AS370=5),"RiRr","Ri"),IF(AND(AQ370=1,AS370=5),"Rr",""))</f>
        <v/>
      </c>
      <c r="AX370" s="97" t="str">
        <f>IF(AND(T370=2,V370=5),IF(AND(AQ370=2,AS370=5),"RiRr","Ri"),IF(AND(AQ370=2,AS370=5),"Rr",""))</f>
        <v/>
      </c>
      <c r="AY370" s="98" t="str">
        <f>IF(AND(T370=3,V370=5),IF(AND(AQ370=3,AS370=5),"RiRr","Ri"),IF(AND(AQ370=3,AS370=5),"Rr",""))</f>
        <v/>
      </c>
      <c r="AZ370" s="98" t="str">
        <f>IF(AND(T370=4,V370=5),IF(AND(AQ370=4,AS370=5),"RiRr","Ri"),IF(AND(AQ370=4,AS370=5),"Rr",""))</f>
        <v/>
      </c>
      <c r="BA370" s="98" t="str">
        <f>IF(AND(T370=5,V370=5),IF(AND(AQ370=5,AS370=5),"RiRr","Ri"),IF(AND(AQ370=5,AS370=5),"Rr",""))</f>
        <v/>
      </c>
      <c r="BB370" s="100"/>
    </row>
    <row r="371" spans="1:54" hidden="1" x14ac:dyDescent="0.2">
      <c r="A371" s="287"/>
      <c r="B371" s="290"/>
      <c r="C371" s="298"/>
      <c r="D371" s="301"/>
      <c r="E371" s="301"/>
      <c r="F371" s="301"/>
      <c r="G371" s="301"/>
      <c r="H371" s="301"/>
      <c r="I371" s="304"/>
      <c r="J371" s="307"/>
      <c r="K371" s="307"/>
      <c r="L371" s="330"/>
      <c r="M371" s="263"/>
      <c r="N371" s="263"/>
      <c r="O371" s="327"/>
      <c r="P371" s="310"/>
      <c r="Q371" s="266"/>
      <c r="R371" s="260"/>
      <c r="S371" s="257"/>
      <c r="T371" s="254"/>
      <c r="U371" s="248"/>
      <c r="V371" s="254"/>
      <c r="W371" s="254"/>
      <c r="X371" s="254"/>
      <c r="Y371" s="276"/>
      <c r="Z371" s="91"/>
      <c r="AA371" s="92"/>
      <c r="AB371" s="92"/>
      <c r="AC371" s="92"/>
      <c r="AD371" s="93"/>
      <c r="AE371" s="94">
        <f t="shared" ref="AE371:AE375" si="57">IF(OR(AD371="Preventivo",AD371="Preventivo - Detectivo"),"Probabilidad",IF(OR(AD371="Detectivo - Correctivo",AD371="Correctivo"),"Impacto",0))</f>
        <v>0</v>
      </c>
      <c r="AF371" s="93"/>
      <c r="AG371" s="93"/>
      <c r="AH371" s="93"/>
      <c r="AI371" s="93"/>
      <c r="AJ371" s="93"/>
      <c r="AK371" s="93"/>
      <c r="AL371" s="95">
        <f>IFERROR(VLOOKUP(AF371,Criterios!$M$3:$N$6,2,FALSE),0) + IFERROR(VLOOKUP(AG371,Criterios!$O$3:$P$6,2,FALSE),0) + IFERROR(VLOOKUP(AH371,Criterios!$Q$3:$R$7,2,FALSE),0) + IFERROR(VLOOKUP(AI371,Criterios!$S$3:$T$6,2,FALSE),0) + IFERROR(VLOOKUP(AJ371,Criterios!$U$3:$V$5,2,FALSE),0) + IFERROR(VLOOKUP(AK371,Criterios!$W$3:$X$8,2,FALSE),0)</f>
        <v>0</v>
      </c>
      <c r="AM371" s="96" t="str">
        <f>IF(AND(AL371&gt;=Criterios!$AB$8,AL371&lt;Criterios!$AA$8),"Pobre",IF(AND(AL371&gt;=Criterios!$AB$7,AL371&lt;Criterios!$AA$7),"Insatisfactorio",IF(AND(AL371&gt;=Criterios!$AB$6,AL371&lt;Criterios!$AA$6),"Regular",IF(AND(AL371&gt;=Criterios!$AB$5,AL371&lt;Criterios!$AA$5),"Bueno",IF(AND(AL371&gt;=Criterios!$AB$4,AL371&lt;=Criterios!$AA$4),"Excelente",MID(Criterios!$Y$3,1,1))))))</f>
        <v/>
      </c>
      <c r="AN371" s="278"/>
      <c r="AO371" s="280"/>
      <c r="AP371" s="282"/>
      <c r="AQ371" s="273"/>
      <c r="AR371" s="273"/>
      <c r="AS371" s="273"/>
      <c r="AT371" s="273"/>
      <c r="AU371" s="284"/>
      <c r="AV371" s="88" t="s">
        <v>122</v>
      </c>
      <c r="AW371" s="101" t="str">
        <f>IF(AND(T370=1,V370=4),IF(AND(AQ370=1,AS370=4),"RiRr","Ri"),IF(AND(AQ370=1,AS370=4),"Rr",""))</f>
        <v/>
      </c>
      <c r="AX371" s="102" t="str">
        <f>IF(AND(T370=2,V370=4),IF(AND(AQ370=2,AS370=4),"RiRr","Ri"),IF(AND(AQ370=2,AS370=4),"Rr",""))</f>
        <v/>
      </c>
      <c r="AY371" s="102" t="str">
        <f>IF(AND(T370=3,V370=4),IF(AND(AQ370=3,AS370=4),"RiRr","Ri"),IF(AND(AQ370=3,AS370=4),"Rr",""))</f>
        <v/>
      </c>
      <c r="AZ371" s="103" t="str">
        <f>IF(AND(T370=4,V370=4),IF(AND(AQ370=4,AS370=4),"RiRr","Ri"),IF(AND(AQ370=4,AS370=4),"Rr",""))</f>
        <v/>
      </c>
      <c r="BA371" s="103" t="str">
        <f>IF(AND(T370=5,V370=4),IF(AND(AQ370=5,AS370=4),"RiRr","Ri"),IF(AND(AQ370=5,AS370=4),"Rr",""))</f>
        <v/>
      </c>
      <c r="BB371" s="105"/>
    </row>
    <row r="372" spans="1:54" hidden="1" x14ac:dyDescent="0.2">
      <c r="A372" s="287"/>
      <c r="B372" s="290"/>
      <c r="C372" s="298"/>
      <c r="D372" s="301"/>
      <c r="E372" s="301"/>
      <c r="F372" s="301"/>
      <c r="G372" s="301"/>
      <c r="H372" s="301"/>
      <c r="I372" s="304"/>
      <c r="J372" s="307"/>
      <c r="K372" s="307"/>
      <c r="L372" s="330"/>
      <c r="M372" s="263"/>
      <c r="N372" s="263"/>
      <c r="O372" s="327"/>
      <c r="P372" s="310"/>
      <c r="Q372" s="266"/>
      <c r="R372" s="260"/>
      <c r="S372" s="257"/>
      <c r="T372" s="254"/>
      <c r="U372" s="248"/>
      <c r="V372" s="254"/>
      <c r="W372" s="254"/>
      <c r="X372" s="254"/>
      <c r="Y372" s="276"/>
      <c r="Z372" s="91"/>
      <c r="AA372" s="92"/>
      <c r="AB372" s="92"/>
      <c r="AC372" s="92"/>
      <c r="AD372" s="93"/>
      <c r="AE372" s="94">
        <f t="shared" si="57"/>
        <v>0</v>
      </c>
      <c r="AF372" s="93"/>
      <c r="AG372" s="93"/>
      <c r="AH372" s="93"/>
      <c r="AI372" s="93"/>
      <c r="AJ372" s="93"/>
      <c r="AK372" s="93"/>
      <c r="AL372" s="95">
        <f>IFERROR(VLOOKUP(AF372,Criterios!$M$3:$N$6,2,FALSE),0) + IFERROR(VLOOKUP(AG372,Criterios!$O$3:$P$6,2,FALSE),0) + IFERROR(VLOOKUP(AH372,Criterios!$Q$3:$R$7,2,FALSE),0) + IFERROR(VLOOKUP(AI372,Criterios!$S$3:$T$6,2,FALSE),0) + IFERROR(VLOOKUP(AJ372,Criterios!$U$3:$V$5,2,FALSE),0) + IFERROR(VLOOKUP(AK372,Criterios!$W$3:$X$8,2,FALSE),0)</f>
        <v>0</v>
      </c>
      <c r="AM372" s="96" t="str">
        <f>IF(AND(AL372&gt;=Criterios!$AB$8,AL372&lt;Criterios!$AA$8),"Pobre",IF(AND(AL372&gt;=Criterios!$AB$7,AL372&lt;Criterios!$AA$7),"Insatisfactorio",IF(AND(AL372&gt;=Criterios!$AB$6,AL372&lt;Criterios!$AA$6),"Regular",IF(AND(AL372&gt;=Criterios!$AB$5,AL372&lt;Criterios!$AA$5),"Bueno",IF(AND(AL372&gt;=Criterios!$AB$4,AL372&lt;=Criterios!$AA$4),"Excelente",MID(Criterios!$Y$3,1,1))))))</f>
        <v/>
      </c>
      <c r="AN372" s="278"/>
      <c r="AO372" s="280"/>
      <c r="AP372" s="282"/>
      <c r="AQ372" s="273"/>
      <c r="AR372" s="273"/>
      <c r="AS372" s="273"/>
      <c r="AT372" s="273"/>
      <c r="AU372" s="284"/>
      <c r="AV372" s="88" t="s">
        <v>125</v>
      </c>
      <c r="AW372" s="106" t="str">
        <f>IF(AND(T370=1,V370=3),IF(AND(AQ370=1,AS370=3),"RiRr","Ri"),IF(AND(AQ370=1,AS370=3),"Rr",""))</f>
        <v/>
      </c>
      <c r="AX372" s="101" t="str">
        <f>IF(AND(T370=2,V370=3),IF(AND(AQ370=2,AS370=3),"RiRr","Ri"),IF(AND(AQ370=2,AS370=3),"Rr",""))</f>
        <v/>
      </c>
      <c r="AY372" s="102" t="str">
        <f>IF(AND(T370=3,V370=3),IF(AND(AQ370=3,AS370=3),"RiRr","Ri"),IF(AND(AQ370=3,AS370=3),"Rr",""))</f>
        <v/>
      </c>
      <c r="AZ372" s="103" t="str">
        <f>IF(AND(T370=4,V370=3),IF(AND(AQ370=4,AS370=3),"RiRr","Ri"),IF(AND(AQ370=4,AS370=3),"Rr",""))</f>
        <v/>
      </c>
      <c r="BA372" s="103" t="str">
        <f>IF(AND(T370=5,V370=3),IF(AND(AQ370=5,AS370=3),"RiRr","Ri"),IF(AND(AQ370=5,AS370=3),"Rr",""))</f>
        <v/>
      </c>
      <c r="BB372" s="105"/>
    </row>
    <row r="373" spans="1:54" hidden="1" x14ac:dyDescent="0.2">
      <c r="A373" s="287"/>
      <c r="B373" s="290"/>
      <c r="C373" s="298"/>
      <c r="D373" s="301"/>
      <c r="E373" s="301"/>
      <c r="F373" s="301"/>
      <c r="G373" s="301"/>
      <c r="H373" s="301"/>
      <c r="I373" s="304"/>
      <c r="J373" s="307"/>
      <c r="K373" s="307"/>
      <c r="L373" s="330"/>
      <c r="M373" s="263"/>
      <c r="N373" s="263"/>
      <c r="O373" s="327"/>
      <c r="P373" s="310"/>
      <c r="Q373" s="266"/>
      <c r="R373" s="260"/>
      <c r="S373" s="257"/>
      <c r="T373" s="254"/>
      <c r="U373" s="248"/>
      <c r="V373" s="254"/>
      <c r="W373" s="254"/>
      <c r="X373" s="254"/>
      <c r="Y373" s="276"/>
      <c r="Z373" s="91"/>
      <c r="AA373" s="92"/>
      <c r="AB373" s="92"/>
      <c r="AC373" s="92"/>
      <c r="AD373" s="93"/>
      <c r="AE373" s="94">
        <f t="shared" si="57"/>
        <v>0</v>
      </c>
      <c r="AF373" s="93"/>
      <c r="AG373" s="93"/>
      <c r="AH373" s="93"/>
      <c r="AI373" s="93"/>
      <c r="AJ373" s="93"/>
      <c r="AK373" s="93"/>
      <c r="AL373" s="94">
        <f>IFERROR(VLOOKUP(AF373,Criterios!$M$3:$N$6,2,FALSE),0) + IFERROR(VLOOKUP(AG373,Criterios!$O$3:$P$6,2,FALSE),0) + IFERROR(VLOOKUP(AH373,Criterios!$Q$3:$R$7,2,FALSE),0) + IFERROR(VLOOKUP(AI373,Criterios!$S$3:$T$6,2,FALSE),0) + IFERROR(VLOOKUP(AJ373,Criterios!$U$3:$V$5,2,FALSE),0) + IFERROR(VLOOKUP(AK373,Criterios!$W$3:$X$8,2,FALSE),0)</f>
        <v>0</v>
      </c>
      <c r="AM373" s="96" t="str">
        <f>IF(AND(AL373&gt;=Criterios!$AB$8,AL373&lt;Criterios!$AA$8),"Pobre",IF(AND(AL373&gt;=Criterios!$AB$7,AL373&lt;Criterios!$AA$7),"Insatisfactorio",IF(AND(AL373&gt;=Criterios!$AB$6,AL373&lt;Criterios!$AA$6),"Regular",IF(AND(AL373&gt;=Criterios!$AB$5,AL373&lt;Criterios!$AA$5),"Bueno",IF(AND(AL373&gt;=Criterios!$AB$4,AL373&lt;=Criterios!$AA$4),"Excelente",MID(Criterios!$Y$3,1,1))))))</f>
        <v/>
      </c>
      <c r="AN373" s="278"/>
      <c r="AO373" s="280"/>
      <c r="AP373" s="282"/>
      <c r="AQ373" s="273"/>
      <c r="AR373" s="273"/>
      <c r="AS373" s="273"/>
      <c r="AT373" s="273"/>
      <c r="AU373" s="284"/>
      <c r="AV373" s="88" t="s">
        <v>170</v>
      </c>
      <c r="AW373" s="106" t="str">
        <f>IF(AND(T370=1,V370=2),IF(AND(AQ370=1,AS370=2),"RiRr","Ri"),IF(AND(AQ370=1,AS370=2),"Rr",""))</f>
        <v/>
      </c>
      <c r="AX373" s="106" t="str">
        <f>IF(AND(T370=2,V370=2),IF(AND(AQ370=2,AS370=2),"RiRr","Ri"),IF(AND(AQ370=2,AS370=2),"Rr",""))</f>
        <v/>
      </c>
      <c r="AY373" s="101" t="str">
        <f>IF(AND(T370=3,V370=2),IF(AND(AQ370=3,AS370=2),"RiRr","Ri"),IF(AND(AQ370=3,AS370=2),"Rr",""))</f>
        <v/>
      </c>
      <c r="AZ373" s="102" t="str">
        <f>IF(AND(T370=4,V370=2),IF(AND(AQ370=4,AS370=2),"RiRr","Ri"),IF(AND(AQ370=4,AS370=2),"Rr",""))</f>
        <v/>
      </c>
      <c r="BA373" s="103" t="str">
        <f>IF(AND(T370=5,V370=2),IF(AND(AQ370=5,AS370=2),"RiRr","Ri"),IF(AND(AQ370=5,AS370=2),"Rr",""))</f>
        <v/>
      </c>
      <c r="BB373" s="105"/>
    </row>
    <row r="374" spans="1:54" hidden="1" x14ac:dyDescent="0.2">
      <c r="A374" s="287"/>
      <c r="B374" s="290"/>
      <c r="C374" s="298"/>
      <c r="D374" s="301"/>
      <c r="E374" s="301"/>
      <c r="F374" s="301"/>
      <c r="G374" s="301"/>
      <c r="H374" s="301"/>
      <c r="I374" s="304"/>
      <c r="J374" s="307"/>
      <c r="K374" s="307"/>
      <c r="L374" s="330"/>
      <c r="M374" s="263"/>
      <c r="N374" s="263"/>
      <c r="O374" s="327"/>
      <c r="P374" s="310"/>
      <c r="Q374" s="266"/>
      <c r="R374" s="260"/>
      <c r="S374" s="257"/>
      <c r="T374" s="254"/>
      <c r="U374" s="248"/>
      <c r="V374" s="254"/>
      <c r="W374" s="254"/>
      <c r="X374" s="254"/>
      <c r="Y374" s="276"/>
      <c r="Z374" s="91"/>
      <c r="AA374" s="92"/>
      <c r="AB374" s="92"/>
      <c r="AC374" s="92"/>
      <c r="AD374" s="93"/>
      <c r="AE374" s="94">
        <f t="shared" si="57"/>
        <v>0</v>
      </c>
      <c r="AF374" s="93"/>
      <c r="AG374" s="93"/>
      <c r="AH374" s="93"/>
      <c r="AI374" s="93"/>
      <c r="AJ374" s="93"/>
      <c r="AK374" s="93"/>
      <c r="AL374" s="94">
        <f>IFERROR(VLOOKUP(AF374,Criterios!$M$3:$N$6,2,FALSE),0) + IFERROR(VLOOKUP(AG374,Criterios!$O$3:$P$6,2,FALSE),0) + IFERROR(VLOOKUP(AH374,Criterios!$Q$3:$R$7,2,FALSE),0) + IFERROR(VLOOKUP(AI374,Criterios!$S$3:$T$6,2,FALSE),0) + IFERROR(VLOOKUP(AJ374,Criterios!$U$3:$V$5,2,FALSE),0) + IFERROR(VLOOKUP(AK374,Criterios!$W$3:$X$8,2,FALSE),0)</f>
        <v>0</v>
      </c>
      <c r="AM374" s="96" t="str">
        <f>IF(AND(AL374&gt;=Criterios!$AB$8,AL374&lt;Criterios!$AA$8),"Pobre",IF(AND(AL374&gt;=Criterios!$AB$7,AL374&lt;Criterios!$AA$7),"Insatisfactorio",IF(AND(AL374&gt;=Criterios!$AB$6,AL374&lt;Criterios!$AA$6),"Regular",IF(AND(AL374&gt;=Criterios!$AB$5,AL374&lt;Criterios!$AA$5),"Bueno",IF(AND(AL374&gt;=Criterios!$AB$4,AL374&lt;=Criterios!$AA$4),"Excelente",MID(Criterios!$Y$3,1,1))))))</f>
        <v/>
      </c>
      <c r="AN374" s="278"/>
      <c r="AO374" s="280"/>
      <c r="AP374" s="282"/>
      <c r="AQ374" s="273"/>
      <c r="AR374" s="273"/>
      <c r="AS374" s="273"/>
      <c r="AT374" s="273"/>
      <c r="AU374" s="284"/>
      <c r="AV374" s="88" t="s">
        <v>752</v>
      </c>
      <c r="AW374" s="106" t="str">
        <f>IF(AND(T370=1,V370=1),IF(AND(AQ370=1,AS370=1),"RiRr","Ri"),IF(AND(AQ370=1,AS370=1),"Rr",""))</f>
        <v/>
      </c>
      <c r="AX374" s="106" t="str">
        <f>IF(AND(T370=2,V370=1),IF(AND(AQ370=2,AS370=1),"RiRr","Ri"),IF(AND(AQ370=2,AS370=1),"Rr",""))</f>
        <v/>
      </c>
      <c r="AY374" s="101" t="str">
        <f>IF(AND(T370=3,V370=1),IF(AND(AQ370=3,AS370=1),"RiRr","Ri"),IF(AND(AQ370=3,AS370=1),"Rr",""))</f>
        <v/>
      </c>
      <c r="AZ374" s="102" t="str">
        <f>IF(AND(T370=4,V370=1),IF(AND(AQ370=4,AS370=1),"RiRr","Ri"),IF(AND(AQ370=4,AS370=1),"Rr",""))</f>
        <v/>
      </c>
      <c r="BA374" s="102" t="str">
        <f>IF(AND(T370=5,V370=1),IF(AND(AQ370=5,AS370=1),"RiRr","Ri"),IF(AND(AQ370=5,AS370=1),"Rr",""))</f>
        <v/>
      </c>
      <c r="BB374" s="105"/>
    </row>
    <row r="375" spans="1:54" ht="15.75" hidden="1" customHeight="1" thickBot="1" x14ac:dyDescent="0.25">
      <c r="A375" s="288"/>
      <c r="B375" s="291"/>
      <c r="C375" s="299"/>
      <c r="D375" s="302"/>
      <c r="E375" s="302"/>
      <c r="F375" s="302"/>
      <c r="G375" s="302"/>
      <c r="H375" s="302"/>
      <c r="I375" s="305"/>
      <c r="J375" s="308"/>
      <c r="K375" s="308"/>
      <c r="L375" s="331"/>
      <c r="M375" s="264"/>
      <c r="N375" s="264"/>
      <c r="O375" s="328"/>
      <c r="P375" s="311"/>
      <c r="Q375" s="267"/>
      <c r="R375" s="261"/>
      <c r="S375" s="258"/>
      <c r="T375" s="255"/>
      <c r="U375" s="249"/>
      <c r="V375" s="255"/>
      <c r="W375" s="255"/>
      <c r="X375" s="255"/>
      <c r="Y375" s="277"/>
      <c r="Z375" s="108"/>
      <c r="AA375" s="109"/>
      <c r="AB375" s="109"/>
      <c r="AC375" s="109"/>
      <c r="AD375" s="110"/>
      <c r="AE375" s="111">
        <f t="shared" si="57"/>
        <v>0</v>
      </c>
      <c r="AF375" s="110"/>
      <c r="AG375" s="110"/>
      <c r="AH375" s="110"/>
      <c r="AI375" s="110"/>
      <c r="AJ375" s="110"/>
      <c r="AK375" s="110"/>
      <c r="AL375" s="111">
        <f>IFERROR(VLOOKUP(AF375,Criterios!$M$3:$N$6,2,FALSE),0) + IFERROR(VLOOKUP(AG375,Criterios!$O$3:$P$6,2,FALSE),0) + IFERROR(VLOOKUP(AH375,Criterios!$Q$3:$R$7,2,FALSE),0) + IFERROR(VLOOKUP(AI375,Criterios!$S$3:$T$6,2,FALSE),0) + IFERROR(VLOOKUP(AJ375,Criterios!$U$3:$V$5,2,FALSE),0) + IFERROR(VLOOKUP(AK375,Criterios!$W$3:$X$8,2,FALSE),0)</f>
        <v>0</v>
      </c>
      <c r="AM375" s="112" t="str">
        <f>IF(AND(AL375&gt;=Criterios!$AB$8,AL375&lt;Criterios!$AA$8),"Pobre",IF(AND(AL375&gt;=Criterios!$AB$7,AL375&lt;Criterios!$AA$7),"Insatisfactorio",IF(AND(AL375&gt;=Criterios!$AB$6,AL375&lt;Criterios!$AA$6),"Regular",IF(AND(AL375&gt;=Criterios!$AB$5,AL375&lt;Criterios!$AA$5),"Bueno",IF(AND(AL375&gt;=Criterios!$AB$4,AL375&lt;=Criterios!$AA$4),"Excelente",MID(Criterios!$Y$3,1,1))))))</f>
        <v/>
      </c>
      <c r="AN375" s="279"/>
      <c r="AO375" s="281"/>
      <c r="AP375" s="283"/>
      <c r="AQ375" s="274"/>
      <c r="AR375" s="274"/>
      <c r="AS375" s="274"/>
      <c r="AT375" s="274"/>
      <c r="AU375" s="285"/>
      <c r="AW375" s="88" t="s">
        <v>123</v>
      </c>
      <c r="AX375" s="88" t="s">
        <v>124</v>
      </c>
      <c r="AY375" s="88" t="s">
        <v>125</v>
      </c>
      <c r="AZ375" s="88" t="s">
        <v>126</v>
      </c>
      <c r="BA375" s="88" t="s">
        <v>127</v>
      </c>
      <c r="BB375" s="113"/>
    </row>
    <row r="376" spans="1:54" ht="16.5" hidden="1" thickTop="1" x14ac:dyDescent="0.2">
      <c r="A376" s="286"/>
      <c r="B376" s="289"/>
      <c r="C376" s="297"/>
      <c r="D376" s="300"/>
      <c r="E376" s="300"/>
      <c r="F376" s="300"/>
      <c r="G376" s="300"/>
      <c r="H376" s="300"/>
      <c r="I376" s="303"/>
      <c r="J376" s="306"/>
      <c r="K376" s="306"/>
      <c r="L376" s="329"/>
      <c r="M376" s="262"/>
      <c r="N376" s="262"/>
      <c r="O376" s="326" t="s">
        <v>371</v>
      </c>
      <c r="P376" s="338"/>
      <c r="Q376" s="295"/>
      <c r="R376" s="259"/>
      <c r="S376" s="256"/>
      <c r="T376" s="253">
        <f>(IFERROR(VLOOKUP(S376,Criterios!$E$3:$F$8,2,FALSE),0))</f>
        <v>0</v>
      </c>
      <c r="U376" s="247"/>
      <c r="V376" s="253">
        <f>(IFERROR(VLOOKUP(U376,Criterios!$H$3:$I$8,2,FALSE),0))</f>
        <v>0</v>
      </c>
      <c r="W376" s="253">
        <f>(IFERROR(VLOOKUP(S376,Criterios!$E$3:$F$8,2,FALSE),0)) * (IFERROR(VLOOKUP(U376,Criterios!$H$3:$I$8,2,FALSE),0))</f>
        <v>0</v>
      </c>
      <c r="X376" s="253">
        <f>IFERROR(INDEX(Colorimetría!$D$4:$H$8,MATCH(V376,Colorimetría!$C$4:$C$8,0),MATCH(T376,Colorimetría!$D$3:$H$3,0)),0)</f>
        <v>0</v>
      </c>
      <c r="Y376" s="296"/>
      <c r="Z376" s="91"/>
      <c r="AA376" s="92"/>
      <c r="AB376" s="92"/>
      <c r="AC376" s="92"/>
      <c r="AD376" s="93"/>
      <c r="AE376" s="94">
        <f>IF(OR(AD376="Preventivo",AD376="Preventivo - Detectivo"),"Probabilidad",IF(OR(AD376="Detectivo - Correctivo",AD376="Correctivo"),"Impacto",0))</f>
        <v>0</v>
      </c>
      <c r="AF376" s="93"/>
      <c r="AG376" s="93"/>
      <c r="AH376" s="93"/>
      <c r="AI376" s="93"/>
      <c r="AJ376" s="93"/>
      <c r="AK376" s="93"/>
      <c r="AL376" s="95">
        <f>IFERROR(VLOOKUP(AF376,Criterios!$M$3:$N$6,2,FALSE),0) + IFERROR(VLOOKUP(AG376,Criterios!$O$3:$P$6,2,FALSE),0) + IFERROR(VLOOKUP(AH376,Criterios!$Q$3:$R$7,2,FALSE),0) + IFERROR(VLOOKUP(AI376,Criterios!$S$3:$T$6,2,FALSE),0) + IFERROR(VLOOKUP(AJ376,Criterios!$U$3:$V$5,2,FALSE),0) + IFERROR(VLOOKUP(AK376,Criterios!$W$3:$X$8,2,FALSE),0)</f>
        <v>0</v>
      </c>
      <c r="AM376" s="96" t="str">
        <f>IF(AND(AL376&gt;=Criterios!$AB$8,AL376&lt;Criterios!$AA$8),"Pobre",IF(AND(AL376&gt;=Criterios!$AB$7,AL376&lt;Criterios!$AA$7),"Insatisfactorio",IF(AND(AL376&gt;=Criterios!$AB$6,AL376&lt;Criterios!$AA$6),"Regular",IF(AND(AL376&gt;=Criterios!$AB$5,AL376&lt;Criterios!$AA$5),"Bueno",IF(AND(AL376&gt;=Criterios!$AB$4,AL376&lt;=Criterios!$AA$4),"Excelente",MID(Criterios!$Y$3,1,1))))))</f>
        <v/>
      </c>
      <c r="AN376" s="278">
        <f>(IFERROR(AVERAGEIFS(AL376:AL381,AE376:AE381,"Impacto"),0))/100</f>
        <v>0</v>
      </c>
      <c r="AO376" s="280">
        <f>(IFERROR(AVERAGEIFS(AL376:AL381,AE376:AE381,"Probabilidad"),0))/100</f>
        <v>0</v>
      </c>
      <c r="AP376" s="282" t="str">
        <f>IF(AN376=0,MID(S376,1,15),IF(T376 - AN376*T376&lt;1,VLOOKUP(1,Criterios!$D$4:$E$8,2,FALSE),IF(ROUND(T376 -( T376*AN376),0)=0,VLOOKUP(1,Criterios!$D$4:$E$8,2,FALSE),VLOOKUP(ROUND(T376 -( T376*AN376),0),Criterios!$D$4:$E$8,2,FALSE))))</f>
        <v/>
      </c>
      <c r="AQ376" s="273">
        <f>(IFERROR(VLOOKUP(AP376,Criterios!$E$3:$F$8,2,FALSE),0))</f>
        <v>0</v>
      </c>
      <c r="AR376" s="273" t="str">
        <f>IF(AO376=0,MID(U376,1,15),IF(V376 - AO376*V376&lt;1,VLOOKUP(1,Criterios!$G$4:$H$8,2,FALSE),IF(ROUND(V376 -(V376*AO376),0)=0,VLOOKUP(1,Criterios!$G$4:$H$8,2,FALSE),VLOOKUP(ROUND(V376 -( V376*AO376),0),Criterios!$G$4:$H$8,2,FALSE))))</f>
        <v/>
      </c>
      <c r="AS376" s="273">
        <f>(IFERROR(VLOOKUP(AR376,Criterios!$H$3:$I$8,2,FALSE),0))</f>
        <v>0</v>
      </c>
      <c r="AT376" s="273">
        <f>(IFERROR(VLOOKUP(AP376,Criterios!$E$3:$F$8,2,FALSE),0)) * (IFERROR(VLOOKUP(AR376,Criterios!$H$3:$I$8,2,FALSE),0))</f>
        <v>0</v>
      </c>
      <c r="AU376" s="284">
        <f>IFERROR(INDEX(Colorimetría!$D$4:$H$8,MATCH(AS376,Colorimetría!$C$4:$C$8,0),MATCH(AQ376,Colorimetría!$D$3:$H$3,0)),0)</f>
        <v>0</v>
      </c>
      <c r="AV376" s="88" t="s">
        <v>169</v>
      </c>
      <c r="AW376" s="97" t="str">
        <f>IF(AND(T376=1,V376=5),IF(AND(AQ376=1,AS376=5),"RiRr","Ri"),IF(AND(AQ376=1,AS376=5),"Rr",""))</f>
        <v/>
      </c>
      <c r="AX376" s="97" t="str">
        <f>IF(AND(T376=2,V376=5),IF(AND(AQ376=2,AS376=5),"RiRr","Ri"),IF(AND(AQ376=2,AS376=5),"Rr",""))</f>
        <v/>
      </c>
      <c r="AY376" s="98" t="str">
        <f>IF(AND(T376=3,V376=5),IF(AND(AQ376=3,AS376=5),"RiRr","Ri"),IF(AND(AQ376=3,AS376=5),"Rr",""))</f>
        <v/>
      </c>
      <c r="AZ376" s="98" t="str">
        <f>IF(AND(T376=4,V376=5),IF(AND(AQ376=4,AS376=5),"RiRr","Ri"),IF(AND(AQ376=4,AS376=5),"Rr",""))</f>
        <v/>
      </c>
      <c r="BA376" s="98" t="str">
        <f>IF(AND(T376=5,V376=5),IF(AND(AQ376=5,AS376=5),"RiRr","Ri"),IF(AND(AQ376=5,AS376=5),"Rr",""))</f>
        <v/>
      </c>
      <c r="BB376" s="100"/>
    </row>
    <row r="377" spans="1:54" hidden="1" x14ac:dyDescent="0.2">
      <c r="A377" s="287"/>
      <c r="B377" s="290"/>
      <c r="C377" s="298"/>
      <c r="D377" s="301"/>
      <c r="E377" s="301"/>
      <c r="F377" s="301"/>
      <c r="G377" s="301"/>
      <c r="H377" s="301"/>
      <c r="I377" s="304"/>
      <c r="J377" s="307"/>
      <c r="K377" s="307"/>
      <c r="L377" s="330"/>
      <c r="M377" s="263"/>
      <c r="N377" s="263"/>
      <c r="O377" s="327"/>
      <c r="P377" s="310"/>
      <c r="Q377" s="266"/>
      <c r="R377" s="260"/>
      <c r="S377" s="257"/>
      <c r="T377" s="254"/>
      <c r="U377" s="248"/>
      <c r="V377" s="254"/>
      <c r="W377" s="254"/>
      <c r="X377" s="254"/>
      <c r="Y377" s="276"/>
      <c r="Z377" s="91"/>
      <c r="AA377" s="92"/>
      <c r="AB377" s="92"/>
      <c r="AC377" s="92"/>
      <c r="AD377" s="93"/>
      <c r="AE377" s="94">
        <f t="shared" ref="AE377:AE381" si="58">IF(OR(AD377="Preventivo",AD377="Preventivo - Detectivo"),"Probabilidad",IF(OR(AD377="Detectivo - Correctivo",AD377="Correctivo"),"Impacto",0))</f>
        <v>0</v>
      </c>
      <c r="AF377" s="93"/>
      <c r="AG377" s="93"/>
      <c r="AH377" s="93"/>
      <c r="AI377" s="93"/>
      <c r="AJ377" s="93"/>
      <c r="AK377" s="93"/>
      <c r="AL377" s="95">
        <f>IFERROR(VLOOKUP(AF377,Criterios!$M$3:$N$6,2,FALSE),0) + IFERROR(VLOOKUP(AG377,Criterios!$O$3:$P$6,2,FALSE),0) + IFERROR(VLOOKUP(AH377,Criterios!$Q$3:$R$7,2,FALSE),0) + IFERROR(VLOOKUP(AI377,Criterios!$S$3:$T$6,2,FALSE),0) + IFERROR(VLOOKUP(AJ377,Criterios!$U$3:$V$5,2,FALSE),0) + IFERROR(VLOOKUP(AK377,Criterios!$W$3:$X$8,2,FALSE),0)</f>
        <v>0</v>
      </c>
      <c r="AM377" s="96" t="str">
        <f>IF(AND(AL377&gt;=Criterios!$AB$8,AL377&lt;Criterios!$AA$8),"Pobre",IF(AND(AL377&gt;=Criterios!$AB$7,AL377&lt;Criterios!$AA$7),"Insatisfactorio",IF(AND(AL377&gt;=Criterios!$AB$6,AL377&lt;Criterios!$AA$6),"Regular",IF(AND(AL377&gt;=Criterios!$AB$5,AL377&lt;Criterios!$AA$5),"Bueno",IF(AND(AL377&gt;=Criterios!$AB$4,AL377&lt;=Criterios!$AA$4),"Excelente",MID(Criterios!$Y$3,1,1))))))</f>
        <v/>
      </c>
      <c r="AN377" s="278"/>
      <c r="AO377" s="280"/>
      <c r="AP377" s="282"/>
      <c r="AQ377" s="273"/>
      <c r="AR377" s="273"/>
      <c r="AS377" s="273"/>
      <c r="AT377" s="273"/>
      <c r="AU377" s="284"/>
      <c r="AV377" s="88" t="s">
        <v>122</v>
      </c>
      <c r="AW377" s="101" t="str">
        <f>IF(AND(T376=1,V376=4),IF(AND(AQ376=1,AS376=4),"RiRr","Ri"),IF(AND(AQ376=1,AS376=4),"Rr",""))</f>
        <v/>
      </c>
      <c r="AX377" s="102" t="str">
        <f>IF(AND(T376=2,V376=4),IF(AND(AQ376=2,AS376=4),"RiRr","Ri"),IF(AND(AQ376=2,AS376=4),"Rr",""))</f>
        <v/>
      </c>
      <c r="AY377" s="102" t="str">
        <f>IF(AND(T376=3,V376=4),IF(AND(AQ376=3,AS376=4),"RiRr","Ri"),IF(AND(AQ376=3,AS376=4),"Rr",""))</f>
        <v/>
      </c>
      <c r="AZ377" s="103" t="str">
        <f>IF(AND(T376=4,V376=4),IF(AND(AQ376=4,AS376=4),"RiRr","Ri"),IF(AND(AQ376=4,AS376=4),"Rr",""))</f>
        <v/>
      </c>
      <c r="BA377" s="103" t="str">
        <f>IF(AND(T376=5,V376=4),IF(AND(AQ376=5,AS376=4),"RiRr","Ri"),IF(AND(AQ376=5,AS376=4),"Rr",""))</f>
        <v/>
      </c>
      <c r="BB377" s="105"/>
    </row>
    <row r="378" spans="1:54" hidden="1" x14ac:dyDescent="0.2">
      <c r="A378" s="287"/>
      <c r="B378" s="290"/>
      <c r="C378" s="298"/>
      <c r="D378" s="301"/>
      <c r="E378" s="301"/>
      <c r="F378" s="301"/>
      <c r="G378" s="301"/>
      <c r="H378" s="301"/>
      <c r="I378" s="304"/>
      <c r="J378" s="307"/>
      <c r="K378" s="307"/>
      <c r="L378" s="330"/>
      <c r="M378" s="263"/>
      <c r="N378" s="263"/>
      <c r="O378" s="327"/>
      <c r="P378" s="310"/>
      <c r="Q378" s="266"/>
      <c r="R378" s="260"/>
      <c r="S378" s="257"/>
      <c r="T378" s="254"/>
      <c r="U378" s="248"/>
      <c r="V378" s="254"/>
      <c r="W378" s="254"/>
      <c r="X378" s="254"/>
      <c r="Y378" s="276"/>
      <c r="Z378" s="91"/>
      <c r="AA378" s="92"/>
      <c r="AB378" s="92"/>
      <c r="AC378" s="92"/>
      <c r="AD378" s="93"/>
      <c r="AE378" s="94">
        <f t="shared" si="58"/>
        <v>0</v>
      </c>
      <c r="AF378" s="93"/>
      <c r="AG378" s="93"/>
      <c r="AH378" s="93"/>
      <c r="AI378" s="93"/>
      <c r="AJ378" s="93"/>
      <c r="AK378" s="93"/>
      <c r="AL378" s="95">
        <f>IFERROR(VLOOKUP(AF378,Criterios!$M$3:$N$6,2,FALSE),0) + IFERROR(VLOOKUP(AG378,Criterios!$O$3:$P$6,2,FALSE),0) + IFERROR(VLOOKUP(AH378,Criterios!$Q$3:$R$7,2,FALSE),0) + IFERROR(VLOOKUP(AI378,Criterios!$S$3:$T$6,2,FALSE),0) + IFERROR(VLOOKUP(AJ378,Criterios!$U$3:$V$5,2,FALSE),0) + IFERROR(VLOOKUP(AK378,Criterios!$W$3:$X$8,2,FALSE),0)</f>
        <v>0</v>
      </c>
      <c r="AM378" s="96" t="str">
        <f>IF(AND(AL378&gt;=Criterios!$AB$8,AL378&lt;Criterios!$AA$8),"Pobre",IF(AND(AL378&gt;=Criterios!$AB$7,AL378&lt;Criterios!$AA$7),"Insatisfactorio",IF(AND(AL378&gt;=Criterios!$AB$6,AL378&lt;Criterios!$AA$6),"Regular",IF(AND(AL378&gt;=Criterios!$AB$5,AL378&lt;Criterios!$AA$5),"Bueno",IF(AND(AL378&gt;=Criterios!$AB$4,AL378&lt;=Criterios!$AA$4),"Excelente",MID(Criterios!$Y$3,1,1))))))</f>
        <v/>
      </c>
      <c r="AN378" s="278"/>
      <c r="AO378" s="280"/>
      <c r="AP378" s="282"/>
      <c r="AQ378" s="273"/>
      <c r="AR378" s="273"/>
      <c r="AS378" s="273"/>
      <c r="AT378" s="273"/>
      <c r="AU378" s="284"/>
      <c r="AV378" s="88" t="s">
        <v>125</v>
      </c>
      <c r="AW378" s="106" t="str">
        <f>IF(AND(T376=1,V376=3),IF(AND(AQ376=1,AS376=3),"RiRr","Ri"),IF(AND(AQ376=1,AS376=3),"Rr",""))</f>
        <v/>
      </c>
      <c r="AX378" s="101" t="str">
        <f>IF(AND(T376=2,V376=3),IF(AND(AQ376=2,AS376=3),"RiRr","Ri"),IF(AND(AQ376=2,AS376=3),"Rr",""))</f>
        <v/>
      </c>
      <c r="AY378" s="102" t="str">
        <f>IF(AND(T376=3,V376=3),IF(AND(AQ376=3,AS376=3),"RiRr","Ri"),IF(AND(AQ376=3,AS376=3),"Rr",""))</f>
        <v/>
      </c>
      <c r="AZ378" s="103" t="str">
        <f>IF(AND(T376=4,V376=3),IF(AND(AQ376=4,AS376=3),"RiRr","Ri"),IF(AND(AQ376=4,AS376=3),"Rr",""))</f>
        <v/>
      </c>
      <c r="BA378" s="103" t="str">
        <f>IF(AND(T376=5,V376=3),IF(AND(AQ376=5,AS376=3),"RiRr","Ri"),IF(AND(AQ376=5,AS376=3),"Rr",""))</f>
        <v/>
      </c>
      <c r="BB378" s="105"/>
    </row>
    <row r="379" spans="1:54" hidden="1" x14ac:dyDescent="0.2">
      <c r="A379" s="287"/>
      <c r="B379" s="290"/>
      <c r="C379" s="298"/>
      <c r="D379" s="301"/>
      <c r="E379" s="301"/>
      <c r="F379" s="301"/>
      <c r="G379" s="301"/>
      <c r="H379" s="301"/>
      <c r="I379" s="304"/>
      <c r="J379" s="307"/>
      <c r="K379" s="307"/>
      <c r="L379" s="330"/>
      <c r="M379" s="263"/>
      <c r="N379" s="263"/>
      <c r="O379" s="327"/>
      <c r="P379" s="310"/>
      <c r="Q379" s="266"/>
      <c r="R379" s="260"/>
      <c r="S379" s="257"/>
      <c r="T379" s="254"/>
      <c r="U379" s="248"/>
      <c r="V379" s="254"/>
      <c r="W379" s="254"/>
      <c r="X379" s="254"/>
      <c r="Y379" s="276"/>
      <c r="Z379" s="91"/>
      <c r="AA379" s="92"/>
      <c r="AB379" s="92"/>
      <c r="AC379" s="92"/>
      <c r="AD379" s="93"/>
      <c r="AE379" s="94">
        <f t="shared" si="58"/>
        <v>0</v>
      </c>
      <c r="AF379" s="93"/>
      <c r="AG379" s="93"/>
      <c r="AH379" s="93"/>
      <c r="AI379" s="93"/>
      <c r="AJ379" s="93"/>
      <c r="AK379" s="93"/>
      <c r="AL379" s="94">
        <f>IFERROR(VLOOKUP(AF379,Criterios!$M$3:$N$6,2,FALSE),0) + IFERROR(VLOOKUP(AG379,Criterios!$O$3:$P$6,2,FALSE),0) + IFERROR(VLOOKUP(AH379,Criterios!$Q$3:$R$7,2,FALSE),0) + IFERROR(VLOOKUP(AI379,Criterios!$S$3:$T$6,2,FALSE),0) + IFERROR(VLOOKUP(AJ379,Criterios!$U$3:$V$5,2,FALSE),0) + IFERROR(VLOOKUP(AK379,Criterios!$W$3:$X$8,2,FALSE),0)</f>
        <v>0</v>
      </c>
      <c r="AM379" s="96" t="str">
        <f>IF(AND(AL379&gt;=Criterios!$AB$8,AL379&lt;Criterios!$AA$8),"Pobre",IF(AND(AL379&gt;=Criterios!$AB$7,AL379&lt;Criterios!$AA$7),"Insatisfactorio",IF(AND(AL379&gt;=Criterios!$AB$6,AL379&lt;Criterios!$AA$6),"Regular",IF(AND(AL379&gt;=Criterios!$AB$5,AL379&lt;Criterios!$AA$5),"Bueno",IF(AND(AL379&gt;=Criterios!$AB$4,AL379&lt;=Criterios!$AA$4),"Excelente",MID(Criterios!$Y$3,1,1))))))</f>
        <v/>
      </c>
      <c r="AN379" s="278"/>
      <c r="AO379" s="280"/>
      <c r="AP379" s="282"/>
      <c r="AQ379" s="273"/>
      <c r="AR379" s="273"/>
      <c r="AS379" s="273"/>
      <c r="AT379" s="273"/>
      <c r="AU379" s="284"/>
      <c r="AV379" s="88" t="s">
        <v>170</v>
      </c>
      <c r="AW379" s="106" t="str">
        <f>IF(AND(T376=1,V376=2),IF(AND(AQ376=1,AS376=2),"RiRr","Ri"),IF(AND(AQ376=1,AS376=2),"Rr",""))</f>
        <v/>
      </c>
      <c r="AX379" s="106" t="str">
        <f>IF(AND(T376=2,V376=2),IF(AND(AQ376=2,AS376=2),"RiRr","Ri"),IF(AND(AQ376=2,AS376=2),"Rr",""))</f>
        <v/>
      </c>
      <c r="AY379" s="101" t="str">
        <f>IF(AND(T376=3,V376=2),IF(AND(AQ376=3,AS376=2),"RiRr","Ri"),IF(AND(AQ376=3,AS376=2),"Rr",""))</f>
        <v/>
      </c>
      <c r="AZ379" s="102" t="str">
        <f>IF(AND(T376=4,V376=2),IF(AND(AQ376=4,AS376=2),"RiRr","Ri"),IF(AND(AQ376=4,AS376=2),"Rr",""))</f>
        <v/>
      </c>
      <c r="BA379" s="103" t="str">
        <f>IF(AND(T376=5,V376=2),IF(AND(AQ376=5,AS376=2),"RiRr","Ri"),IF(AND(AQ376=5,AS376=2),"Rr",""))</f>
        <v/>
      </c>
      <c r="BB379" s="105"/>
    </row>
    <row r="380" spans="1:54" hidden="1" x14ac:dyDescent="0.2">
      <c r="A380" s="287"/>
      <c r="B380" s="290"/>
      <c r="C380" s="298"/>
      <c r="D380" s="301"/>
      <c r="E380" s="301"/>
      <c r="F380" s="301"/>
      <c r="G380" s="301"/>
      <c r="H380" s="301"/>
      <c r="I380" s="304"/>
      <c r="J380" s="307"/>
      <c r="K380" s="307"/>
      <c r="L380" s="330"/>
      <c r="M380" s="263"/>
      <c r="N380" s="263"/>
      <c r="O380" s="327"/>
      <c r="P380" s="310"/>
      <c r="Q380" s="266"/>
      <c r="R380" s="260"/>
      <c r="S380" s="257"/>
      <c r="T380" s="254"/>
      <c r="U380" s="248"/>
      <c r="V380" s="254"/>
      <c r="W380" s="254"/>
      <c r="X380" s="254"/>
      <c r="Y380" s="276"/>
      <c r="Z380" s="91"/>
      <c r="AA380" s="92"/>
      <c r="AB380" s="92"/>
      <c r="AC380" s="92"/>
      <c r="AD380" s="93"/>
      <c r="AE380" s="94">
        <f t="shared" si="58"/>
        <v>0</v>
      </c>
      <c r="AF380" s="93"/>
      <c r="AG380" s="93"/>
      <c r="AH380" s="93"/>
      <c r="AI380" s="93"/>
      <c r="AJ380" s="93"/>
      <c r="AK380" s="93"/>
      <c r="AL380" s="94">
        <f>IFERROR(VLOOKUP(AF380,Criterios!$M$3:$N$6,2,FALSE),0) + IFERROR(VLOOKUP(AG380,Criterios!$O$3:$P$6,2,FALSE),0) + IFERROR(VLOOKUP(AH380,Criterios!$Q$3:$R$7,2,FALSE),0) + IFERROR(VLOOKUP(AI380,Criterios!$S$3:$T$6,2,FALSE),0) + IFERROR(VLOOKUP(AJ380,Criterios!$U$3:$V$5,2,FALSE),0) + IFERROR(VLOOKUP(AK380,Criterios!$W$3:$X$8,2,FALSE),0)</f>
        <v>0</v>
      </c>
      <c r="AM380" s="96" t="str">
        <f>IF(AND(AL380&gt;=Criterios!$AB$8,AL380&lt;Criterios!$AA$8),"Pobre",IF(AND(AL380&gt;=Criterios!$AB$7,AL380&lt;Criterios!$AA$7),"Insatisfactorio",IF(AND(AL380&gt;=Criterios!$AB$6,AL380&lt;Criterios!$AA$6),"Regular",IF(AND(AL380&gt;=Criterios!$AB$5,AL380&lt;Criterios!$AA$5),"Bueno",IF(AND(AL380&gt;=Criterios!$AB$4,AL380&lt;=Criterios!$AA$4),"Excelente",MID(Criterios!$Y$3,1,1))))))</f>
        <v/>
      </c>
      <c r="AN380" s="278"/>
      <c r="AO380" s="280"/>
      <c r="AP380" s="282"/>
      <c r="AQ380" s="273"/>
      <c r="AR380" s="273"/>
      <c r="AS380" s="273"/>
      <c r="AT380" s="273"/>
      <c r="AU380" s="284"/>
      <c r="AV380" s="88" t="s">
        <v>752</v>
      </c>
      <c r="AW380" s="106" t="str">
        <f>IF(AND(T376=1,V376=1),IF(AND(AQ376=1,AS376=1),"RiRr","Ri"),IF(AND(AQ376=1,AS376=1),"Rr",""))</f>
        <v/>
      </c>
      <c r="AX380" s="106" t="str">
        <f>IF(AND(T376=2,V376=1),IF(AND(AQ376=2,AS376=1),"RiRr","Ri"),IF(AND(AQ376=2,AS376=1),"Rr",""))</f>
        <v/>
      </c>
      <c r="AY380" s="101" t="str">
        <f>IF(AND(T376=3,V376=1),IF(AND(AQ376=3,AS376=1),"RiRr","Ri"),IF(AND(AQ376=3,AS376=1),"Rr",""))</f>
        <v/>
      </c>
      <c r="AZ380" s="102" t="str">
        <f>IF(AND(T376=4,V376=1),IF(AND(AQ376=4,AS376=1),"RiRr","Ri"),IF(AND(AQ376=4,AS376=1),"Rr",""))</f>
        <v/>
      </c>
      <c r="BA380" s="102" t="str">
        <f>IF(AND(T376=5,V376=1),IF(AND(AQ376=5,AS376=1),"RiRr","Ri"),IF(AND(AQ376=5,AS376=1),"Rr",""))</f>
        <v/>
      </c>
      <c r="BB380" s="105"/>
    </row>
    <row r="381" spans="1:54" ht="15.75" hidden="1" customHeight="1" thickBot="1" x14ac:dyDescent="0.25">
      <c r="A381" s="288"/>
      <c r="B381" s="291"/>
      <c r="C381" s="299"/>
      <c r="D381" s="302"/>
      <c r="E381" s="302"/>
      <c r="F381" s="302"/>
      <c r="G381" s="302"/>
      <c r="H381" s="302"/>
      <c r="I381" s="305"/>
      <c r="J381" s="308"/>
      <c r="K381" s="308"/>
      <c r="L381" s="331"/>
      <c r="M381" s="264"/>
      <c r="N381" s="264"/>
      <c r="O381" s="328"/>
      <c r="P381" s="311"/>
      <c r="Q381" s="267"/>
      <c r="R381" s="261"/>
      <c r="S381" s="258"/>
      <c r="T381" s="255"/>
      <c r="U381" s="249"/>
      <c r="V381" s="255"/>
      <c r="W381" s="255"/>
      <c r="X381" s="255"/>
      <c r="Y381" s="277"/>
      <c r="Z381" s="108"/>
      <c r="AA381" s="109"/>
      <c r="AB381" s="109"/>
      <c r="AC381" s="109"/>
      <c r="AD381" s="110"/>
      <c r="AE381" s="111">
        <f t="shared" si="58"/>
        <v>0</v>
      </c>
      <c r="AF381" s="110"/>
      <c r="AG381" s="110"/>
      <c r="AH381" s="110"/>
      <c r="AI381" s="110"/>
      <c r="AJ381" s="110"/>
      <c r="AK381" s="110"/>
      <c r="AL381" s="111">
        <f>IFERROR(VLOOKUP(AF381,Criterios!$M$3:$N$6,2,FALSE),0) + IFERROR(VLOOKUP(AG381,Criterios!$O$3:$P$6,2,FALSE),0) + IFERROR(VLOOKUP(AH381,Criterios!$Q$3:$R$7,2,FALSE),0) + IFERROR(VLOOKUP(AI381,Criterios!$S$3:$T$6,2,FALSE),0) + IFERROR(VLOOKUP(AJ381,Criterios!$U$3:$V$5,2,FALSE),0) + IFERROR(VLOOKUP(AK381,Criterios!$W$3:$X$8,2,FALSE),0)</f>
        <v>0</v>
      </c>
      <c r="AM381" s="112" t="str">
        <f>IF(AND(AL381&gt;=Criterios!$AB$8,AL381&lt;Criterios!$AA$8),"Pobre",IF(AND(AL381&gt;=Criterios!$AB$7,AL381&lt;Criterios!$AA$7),"Insatisfactorio",IF(AND(AL381&gt;=Criterios!$AB$6,AL381&lt;Criterios!$AA$6),"Regular",IF(AND(AL381&gt;=Criterios!$AB$5,AL381&lt;Criterios!$AA$5),"Bueno",IF(AND(AL381&gt;=Criterios!$AB$4,AL381&lt;=Criterios!$AA$4),"Excelente",MID(Criterios!$Y$3,1,1))))))</f>
        <v/>
      </c>
      <c r="AN381" s="279"/>
      <c r="AO381" s="281"/>
      <c r="AP381" s="283"/>
      <c r="AQ381" s="274"/>
      <c r="AR381" s="274"/>
      <c r="AS381" s="274"/>
      <c r="AT381" s="274"/>
      <c r="AU381" s="285"/>
      <c r="AW381" s="88" t="s">
        <v>123</v>
      </c>
      <c r="AX381" s="88" t="s">
        <v>124</v>
      </c>
      <c r="AY381" s="88" t="s">
        <v>125</v>
      </c>
      <c r="AZ381" s="88" t="s">
        <v>126</v>
      </c>
      <c r="BA381" s="88" t="s">
        <v>127</v>
      </c>
      <c r="BB381" s="113"/>
    </row>
    <row r="382" spans="1:54" ht="16.5" hidden="1" thickTop="1" x14ac:dyDescent="0.2">
      <c r="A382" s="286"/>
      <c r="B382" s="289"/>
      <c r="C382" s="297"/>
      <c r="D382" s="300"/>
      <c r="E382" s="300"/>
      <c r="F382" s="300"/>
      <c r="G382" s="300"/>
      <c r="H382" s="300"/>
      <c r="I382" s="303"/>
      <c r="J382" s="306"/>
      <c r="K382" s="306"/>
      <c r="L382" s="329"/>
      <c r="M382" s="262"/>
      <c r="N382" s="262"/>
      <c r="O382" s="326" t="s">
        <v>372</v>
      </c>
      <c r="P382" s="338"/>
      <c r="Q382" s="295"/>
      <c r="R382" s="259"/>
      <c r="S382" s="256"/>
      <c r="T382" s="253">
        <f>(IFERROR(VLOOKUP(S382,Criterios!$E$3:$F$8,2,FALSE),0))</f>
        <v>0</v>
      </c>
      <c r="U382" s="247"/>
      <c r="V382" s="253">
        <f>(IFERROR(VLOOKUP(U382,Criterios!$H$3:$I$8,2,FALSE),0))</f>
        <v>0</v>
      </c>
      <c r="W382" s="253">
        <f>(IFERROR(VLOOKUP(S382,Criterios!$E$3:$F$8,2,FALSE),0)) * (IFERROR(VLOOKUP(U382,Criterios!$H$3:$I$8,2,FALSE),0))</f>
        <v>0</v>
      </c>
      <c r="X382" s="253">
        <f>IFERROR(INDEX(Colorimetría!$D$4:$H$8,MATCH(V382,Colorimetría!$C$4:$C$8,0),MATCH(T382,Colorimetría!$D$3:$H$3,0)),0)</f>
        <v>0</v>
      </c>
      <c r="Y382" s="296"/>
      <c r="Z382" s="91"/>
      <c r="AA382" s="92"/>
      <c r="AB382" s="92"/>
      <c r="AC382" s="92"/>
      <c r="AD382" s="93"/>
      <c r="AE382" s="94">
        <f>IF(OR(AD382="Preventivo",AD382="Preventivo - Detectivo"),"Probabilidad",IF(OR(AD382="Detectivo - Correctivo",AD382="Correctivo"),"Impacto",0))</f>
        <v>0</v>
      </c>
      <c r="AF382" s="93"/>
      <c r="AG382" s="93"/>
      <c r="AH382" s="93"/>
      <c r="AI382" s="93"/>
      <c r="AJ382" s="93"/>
      <c r="AK382" s="93"/>
      <c r="AL382" s="95">
        <f>IFERROR(VLOOKUP(AF382,Criterios!$M$3:$N$6,2,FALSE),0) + IFERROR(VLOOKUP(AG382,Criterios!$O$3:$P$6,2,FALSE),0) + IFERROR(VLOOKUP(AH382,Criterios!$Q$3:$R$7,2,FALSE),0) + IFERROR(VLOOKUP(AI382,Criterios!$S$3:$T$6,2,FALSE),0) + IFERROR(VLOOKUP(AJ382,Criterios!$U$3:$V$5,2,FALSE),0) + IFERROR(VLOOKUP(AK382,Criterios!$W$3:$X$8,2,FALSE),0)</f>
        <v>0</v>
      </c>
      <c r="AM382" s="96" t="str">
        <f>IF(AND(AL382&gt;=Criterios!$AB$8,AL382&lt;Criterios!$AA$8),"Pobre",IF(AND(AL382&gt;=Criterios!$AB$7,AL382&lt;Criterios!$AA$7),"Insatisfactorio",IF(AND(AL382&gt;=Criterios!$AB$6,AL382&lt;Criterios!$AA$6),"Regular",IF(AND(AL382&gt;=Criterios!$AB$5,AL382&lt;Criterios!$AA$5),"Bueno",IF(AND(AL382&gt;=Criterios!$AB$4,AL382&lt;=Criterios!$AA$4),"Excelente",MID(Criterios!$Y$3,1,1))))))</f>
        <v/>
      </c>
      <c r="AN382" s="278">
        <f>(IFERROR(AVERAGEIFS(AL382:AL387,AE382:AE387,"Impacto"),0))/100</f>
        <v>0</v>
      </c>
      <c r="AO382" s="280">
        <f>(IFERROR(AVERAGEIFS(AL382:AL387,AE382:AE387,"Probabilidad"),0))/100</f>
        <v>0</v>
      </c>
      <c r="AP382" s="282" t="str">
        <f>IF(AN382=0,MID(S382,1,15),IF(T382 - AN382*T382&lt;1,VLOOKUP(1,Criterios!$D$4:$E$8,2,FALSE),IF(ROUND(T382 -( T382*AN382),0)=0,VLOOKUP(1,Criterios!$D$4:$E$8,2,FALSE),VLOOKUP(ROUND(T382 -( T382*AN382),0),Criterios!$D$4:$E$8,2,FALSE))))</f>
        <v/>
      </c>
      <c r="AQ382" s="273">
        <f>(IFERROR(VLOOKUP(AP382,Criterios!$E$3:$F$8,2,FALSE),0))</f>
        <v>0</v>
      </c>
      <c r="AR382" s="273" t="str">
        <f>IF(AO382=0,MID(U382,1,15),IF(V382 - AO382*V382&lt;1,VLOOKUP(1,Criterios!$G$4:$H$8,2,FALSE),IF(ROUND(V382 -(V382*AO382),0)=0,VLOOKUP(1,Criterios!$G$4:$H$8,2,FALSE),VLOOKUP(ROUND(V382 -( V382*AO382),0),Criterios!$G$4:$H$8,2,FALSE))))</f>
        <v/>
      </c>
      <c r="AS382" s="273">
        <f>(IFERROR(VLOOKUP(AR382,Criterios!$H$3:$I$8,2,FALSE),0))</f>
        <v>0</v>
      </c>
      <c r="AT382" s="273">
        <f>(IFERROR(VLOOKUP(AP382,Criterios!$E$3:$F$8,2,FALSE),0)) * (IFERROR(VLOOKUP(AR382,Criterios!$H$3:$I$8,2,FALSE),0))</f>
        <v>0</v>
      </c>
      <c r="AU382" s="284">
        <f>IFERROR(INDEX(Colorimetría!$D$4:$H$8,MATCH(AS382,Colorimetría!$C$4:$C$8,0),MATCH(AQ382,Colorimetría!$D$3:$H$3,0)),0)</f>
        <v>0</v>
      </c>
      <c r="AV382" s="88" t="s">
        <v>169</v>
      </c>
      <c r="AW382" s="97" t="str">
        <f>IF(AND(T382=1,V382=5),IF(AND(AQ382=1,AS382=5),"RiRr","Ri"),IF(AND(AQ382=1,AS382=5),"Rr",""))</f>
        <v/>
      </c>
      <c r="AX382" s="97" t="str">
        <f>IF(AND(T382=2,V382=5),IF(AND(AQ382=2,AS382=5),"RiRr","Ri"),IF(AND(AQ382=2,AS382=5),"Rr",""))</f>
        <v/>
      </c>
      <c r="AY382" s="98" t="str">
        <f>IF(AND(T382=3,V382=5),IF(AND(AQ382=3,AS382=5),"RiRr","Ri"),IF(AND(AQ382=3,AS382=5),"Rr",""))</f>
        <v/>
      </c>
      <c r="AZ382" s="98" t="str">
        <f>IF(AND(T382=4,V382=5),IF(AND(AQ382=4,AS382=5),"RiRr","Ri"),IF(AND(AQ382=4,AS382=5),"Rr",""))</f>
        <v/>
      </c>
      <c r="BA382" s="98" t="str">
        <f>IF(AND(T382=5,V382=5),IF(AND(AQ382=5,AS382=5),"RiRr","Ri"),IF(AND(AQ382=5,AS382=5),"Rr",""))</f>
        <v/>
      </c>
      <c r="BB382" s="100"/>
    </row>
    <row r="383" spans="1:54" hidden="1" x14ac:dyDescent="0.2">
      <c r="A383" s="287"/>
      <c r="B383" s="290"/>
      <c r="C383" s="298"/>
      <c r="D383" s="301"/>
      <c r="E383" s="301"/>
      <c r="F383" s="301"/>
      <c r="G383" s="301"/>
      <c r="H383" s="301"/>
      <c r="I383" s="304"/>
      <c r="J383" s="307"/>
      <c r="K383" s="307"/>
      <c r="L383" s="330"/>
      <c r="M383" s="263"/>
      <c r="N383" s="263"/>
      <c r="O383" s="327"/>
      <c r="P383" s="310"/>
      <c r="Q383" s="266"/>
      <c r="R383" s="260"/>
      <c r="S383" s="257"/>
      <c r="T383" s="254"/>
      <c r="U383" s="248"/>
      <c r="V383" s="254"/>
      <c r="W383" s="254"/>
      <c r="X383" s="254"/>
      <c r="Y383" s="276"/>
      <c r="Z383" s="91"/>
      <c r="AA383" s="92"/>
      <c r="AB383" s="92"/>
      <c r="AC383" s="92"/>
      <c r="AD383" s="93"/>
      <c r="AE383" s="94">
        <f t="shared" ref="AE383:AE387" si="59">IF(OR(AD383="Preventivo",AD383="Preventivo - Detectivo"),"Probabilidad",IF(OR(AD383="Detectivo - Correctivo",AD383="Correctivo"),"Impacto",0))</f>
        <v>0</v>
      </c>
      <c r="AF383" s="93"/>
      <c r="AG383" s="93"/>
      <c r="AH383" s="93"/>
      <c r="AI383" s="93"/>
      <c r="AJ383" s="93"/>
      <c r="AK383" s="93"/>
      <c r="AL383" s="95">
        <f>IFERROR(VLOOKUP(AF383,Criterios!$M$3:$N$6,2,FALSE),0) + IFERROR(VLOOKUP(AG383,Criterios!$O$3:$P$6,2,FALSE),0) + IFERROR(VLOOKUP(AH383,Criterios!$Q$3:$R$7,2,FALSE),0) + IFERROR(VLOOKUP(AI383,Criterios!$S$3:$T$6,2,FALSE),0) + IFERROR(VLOOKUP(AJ383,Criterios!$U$3:$V$5,2,FALSE),0) + IFERROR(VLOOKUP(AK383,Criterios!$W$3:$X$8,2,FALSE),0)</f>
        <v>0</v>
      </c>
      <c r="AM383" s="96" t="str">
        <f>IF(AND(AL383&gt;=Criterios!$AB$8,AL383&lt;Criterios!$AA$8),"Pobre",IF(AND(AL383&gt;=Criterios!$AB$7,AL383&lt;Criterios!$AA$7),"Insatisfactorio",IF(AND(AL383&gt;=Criterios!$AB$6,AL383&lt;Criterios!$AA$6),"Regular",IF(AND(AL383&gt;=Criterios!$AB$5,AL383&lt;Criterios!$AA$5),"Bueno",IF(AND(AL383&gt;=Criterios!$AB$4,AL383&lt;=Criterios!$AA$4),"Excelente",MID(Criterios!$Y$3,1,1))))))</f>
        <v/>
      </c>
      <c r="AN383" s="278"/>
      <c r="AO383" s="280"/>
      <c r="AP383" s="282"/>
      <c r="AQ383" s="273"/>
      <c r="AR383" s="273"/>
      <c r="AS383" s="273"/>
      <c r="AT383" s="273"/>
      <c r="AU383" s="284"/>
      <c r="AV383" s="88" t="s">
        <v>122</v>
      </c>
      <c r="AW383" s="101" t="str">
        <f>IF(AND(T382=1,V382=4),IF(AND(AQ382=1,AS382=4),"RiRr","Ri"),IF(AND(AQ382=1,AS382=4),"Rr",""))</f>
        <v/>
      </c>
      <c r="AX383" s="102" t="str">
        <f>IF(AND(T382=2,V382=4),IF(AND(AQ382=2,AS382=4),"RiRr","Ri"),IF(AND(AQ382=2,AS382=4),"Rr",""))</f>
        <v/>
      </c>
      <c r="AY383" s="102" t="str">
        <f>IF(AND(T382=3,V382=4),IF(AND(AQ382=3,AS382=4),"RiRr","Ri"),IF(AND(AQ382=3,AS382=4),"Rr",""))</f>
        <v/>
      </c>
      <c r="AZ383" s="103" t="str">
        <f>IF(AND(T382=4,V382=4),IF(AND(AQ382=4,AS382=4),"RiRr","Ri"),IF(AND(AQ382=4,AS382=4),"Rr",""))</f>
        <v/>
      </c>
      <c r="BA383" s="103" t="str">
        <f>IF(AND(T382=5,V382=4),IF(AND(AQ382=5,AS382=4),"RiRr","Ri"),IF(AND(AQ382=5,AS382=4),"Rr",""))</f>
        <v/>
      </c>
      <c r="BB383" s="105"/>
    </row>
    <row r="384" spans="1:54" hidden="1" x14ac:dyDescent="0.2">
      <c r="A384" s="287"/>
      <c r="B384" s="290"/>
      <c r="C384" s="298"/>
      <c r="D384" s="301"/>
      <c r="E384" s="301"/>
      <c r="F384" s="301"/>
      <c r="G384" s="301"/>
      <c r="H384" s="301"/>
      <c r="I384" s="304"/>
      <c r="J384" s="307"/>
      <c r="K384" s="307"/>
      <c r="L384" s="330"/>
      <c r="M384" s="263"/>
      <c r="N384" s="263"/>
      <c r="O384" s="327"/>
      <c r="P384" s="310"/>
      <c r="Q384" s="266"/>
      <c r="R384" s="260"/>
      <c r="S384" s="257"/>
      <c r="T384" s="254"/>
      <c r="U384" s="248"/>
      <c r="V384" s="254"/>
      <c r="W384" s="254"/>
      <c r="X384" s="254"/>
      <c r="Y384" s="276"/>
      <c r="Z384" s="91"/>
      <c r="AA384" s="92"/>
      <c r="AB384" s="92"/>
      <c r="AC384" s="92"/>
      <c r="AD384" s="93"/>
      <c r="AE384" s="94">
        <f t="shared" si="59"/>
        <v>0</v>
      </c>
      <c r="AF384" s="93"/>
      <c r="AG384" s="93"/>
      <c r="AH384" s="93"/>
      <c r="AI384" s="93"/>
      <c r="AJ384" s="93"/>
      <c r="AK384" s="93"/>
      <c r="AL384" s="95">
        <f>IFERROR(VLOOKUP(AF384,Criterios!$M$3:$N$6,2,FALSE),0) + IFERROR(VLOOKUP(AG384,Criterios!$O$3:$P$6,2,FALSE),0) + IFERROR(VLOOKUP(AH384,Criterios!$Q$3:$R$7,2,FALSE),0) + IFERROR(VLOOKUP(AI384,Criterios!$S$3:$T$6,2,FALSE),0) + IFERROR(VLOOKUP(AJ384,Criterios!$U$3:$V$5,2,FALSE),0) + IFERROR(VLOOKUP(AK384,Criterios!$W$3:$X$8,2,FALSE),0)</f>
        <v>0</v>
      </c>
      <c r="AM384" s="96" t="str">
        <f>IF(AND(AL384&gt;=Criterios!$AB$8,AL384&lt;Criterios!$AA$8),"Pobre",IF(AND(AL384&gt;=Criterios!$AB$7,AL384&lt;Criterios!$AA$7),"Insatisfactorio",IF(AND(AL384&gt;=Criterios!$AB$6,AL384&lt;Criterios!$AA$6),"Regular",IF(AND(AL384&gt;=Criterios!$AB$5,AL384&lt;Criterios!$AA$5),"Bueno",IF(AND(AL384&gt;=Criterios!$AB$4,AL384&lt;=Criterios!$AA$4),"Excelente",MID(Criterios!$Y$3,1,1))))))</f>
        <v/>
      </c>
      <c r="AN384" s="278"/>
      <c r="AO384" s="280"/>
      <c r="AP384" s="282"/>
      <c r="AQ384" s="273"/>
      <c r="AR384" s="273"/>
      <c r="AS384" s="273"/>
      <c r="AT384" s="273"/>
      <c r="AU384" s="284"/>
      <c r="AV384" s="88" t="s">
        <v>125</v>
      </c>
      <c r="AW384" s="106" t="str">
        <f>IF(AND(T382=1,V382=3),IF(AND(AQ382=1,AS382=3),"RiRr","Ri"),IF(AND(AQ382=1,AS382=3),"Rr",""))</f>
        <v/>
      </c>
      <c r="AX384" s="101" t="str">
        <f>IF(AND(T382=2,V382=3),IF(AND(AQ382=2,AS382=3),"RiRr","Ri"),IF(AND(AQ382=2,AS382=3),"Rr",""))</f>
        <v/>
      </c>
      <c r="AY384" s="102" t="str">
        <f>IF(AND(T382=3,V382=3),IF(AND(AQ382=3,AS382=3),"RiRr","Ri"),IF(AND(AQ382=3,AS382=3),"Rr",""))</f>
        <v/>
      </c>
      <c r="AZ384" s="103" t="str">
        <f>IF(AND(T382=4,V382=3),IF(AND(AQ382=4,AS382=3),"RiRr","Ri"),IF(AND(AQ382=4,AS382=3),"Rr",""))</f>
        <v/>
      </c>
      <c r="BA384" s="103" t="str">
        <f>IF(AND(T382=5,V382=3),IF(AND(AQ382=5,AS382=3),"RiRr","Ri"),IF(AND(AQ382=5,AS382=3),"Rr",""))</f>
        <v/>
      </c>
      <c r="BB384" s="105"/>
    </row>
    <row r="385" spans="1:54" hidden="1" x14ac:dyDescent="0.2">
      <c r="A385" s="287"/>
      <c r="B385" s="290"/>
      <c r="C385" s="298"/>
      <c r="D385" s="301"/>
      <c r="E385" s="301"/>
      <c r="F385" s="301"/>
      <c r="G385" s="301"/>
      <c r="H385" s="301"/>
      <c r="I385" s="304"/>
      <c r="J385" s="307"/>
      <c r="K385" s="307"/>
      <c r="L385" s="330"/>
      <c r="M385" s="263"/>
      <c r="N385" s="263"/>
      <c r="O385" s="327"/>
      <c r="P385" s="310"/>
      <c r="Q385" s="266"/>
      <c r="R385" s="260"/>
      <c r="S385" s="257"/>
      <c r="T385" s="254"/>
      <c r="U385" s="248"/>
      <c r="V385" s="254"/>
      <c r="W385" s="254"/>
      <c r="X385" s="254"/>
      <c r="Y385" s="276"/>
      <c r="Z385" s="91"/>
      <c r="AA385" s="92"/>
      <c r="AB385" s="92"/>
      <c r="AC385" s="92"/>
      <c r="AD385" s="93"/>
      <c r="AE385" s="94">
        <f t="shared" si="59"/>
        <v>0</v>
      </c>
      <c r="AF385" s="93"/>
      <c r="AG385" s="93"/>
      <c r="AH385" s="93"/>
      <c r="AI385" s="93"/>
      <c r="AJ385" s="93"/>
      <c r="AK385" s="93"/>
      <c r="AL385" s="94">
        <f>IFERROR(VLOOKUP(AF385,Criterios!$M$3:$N$6,2,FALSE),0) + IFERROR(VLOOKUP(AG385,Criterios!$O$3:$P$6,2,FALSE),0) + IFERROR(VLOOKUP(AH385,Criterios!$Q$3:$R$7,2,FALSE),0) + IFERROR(VLOOKUP(AI385,Criterios!$S$3:$T$6,2,FALSE),0) + IFERROR(VLOOKUP(AJ385,Criterios!$U$3:$V$5,2,FALSE),0) + IFERROR(VLOOKUP(AK385,Criterios!$W$3:$X$8,2,FALSE),0)</f>
        <v>0</v>
      </c>
      <c r="AM385" s="96" t="str">
        <f>IF(AND(AL385&gt;=Criterios!$AB$8,AL385&lt;Criterios!$AA$8),"Pobre",IF(AND(AL385&gt;=Criterios!$AB$7,AL385&lt;Criterios!$AA$7),"Insatisfactorio",IF(AND(AL385&gt;=Criterios!$AB$6,AL385&lt;Criterios!$AA$6),"Regular",IF(AND(AL385&gt;=Criterios!$AB$5,AL385&lt;Criterios!$AA$5),"Bueno",IF(AND(AL385&gt;=Criterios!$AB$4,AL385&lt;=Criterios!$AA$4),"Excelente",MID(Criterios!$Y$3,1,1))))))</f>
        <v/>
      </c>
      <c r="AN385" s="278"/>
      <c r="AO385" s="280"/>
      <c r="AP385" s="282"/>
      <c r="AQ385" s="273"/>
      <c r="AR385" s="273"/>
      <c r="AS385" s="273"/>
      <c r="AT385" s="273"/>
      <c r="AU385" s="284"/>
      <c r="AV385" s="88" t="s">
        <v>170</v>
      </c>
      <c r="AW385" s="106" t="str">
        <f>IF(AND(T382=1,V382=2),IF(AND(AQ382=1,AS382=2),"RiRr","Ri"),IF(AND(AQ382=1,AS382=2),"Rr",""))</f>
        <v/>
      </c>
      <c r="AX385" s="106" t="str">
        <f>IF(AND(T382=2,V382=2),IF(AND(AQ382=2,AS382=2),"RiRr","Ri"),IF(AND(AQ382=2,AS382=2),"Rr",""))</f>
        <v/>
      </c>
      <c r="AY385" s="101" t="str">
        <f>IF(AND(T382=3,V382=2),IF(AND(AQ382=3,AS382=2),"RiRr","Ri"),IF(AND(AQ382=3,AS382=2),"Rr",""))</f>
        <v/>
      </c>
      <c r="AZ385" s="102" t="str">
        <f>IF(AND(T382=4,V382=2),IF(AND(AQ382=4,AS382=2),"RiRr","Ri"),IF(AND(AQ382=4,AS382=2),"Rr",""))</f>
        <v/>
      </c>
      <c r="BA385" s="103" t="str">
        <f>IF(AND(T382=5,V382=2),IF(AND(AQ382=5,AS382=2),"RiRr","Ri"),IF(AND(AQ382=5,AS382=2),"Rr",""))</f>
        <v/>
      </c>
      <c r="BB385" s="105"/>
    </row>
    <row r="386" spans="1:54" hidden="1" x14ac:dyDescent="0.2">
      <c r="A386" s="287"/>
      <c r="B386" s="290"/>
      <c r="C386" s="298"/>
      <c r="D386" s="301"/>
      <c r="E386" s="301"/>
      <c r="F386" s="301"/>
      <c r="G386" s="301"/>
      <c r="H386" s="301"/>
      <c r="I386" s="304"/>
      <c r="J386" s="307"/>
      <c r="K386" s="307"/>
      <c r="L386" s="330"/>
      <c r="M386" s="263"/>
      <c r="N386" s="263"/>
      <c r="O386" s="327"/>
      <c r="P386" s="310"/>
      <c r="Q386" s="266"/>
      <c r="R386" s="260"/>
      <c r="S386" s="257"/>
      <c r="T386" s="254"/>
      <c r="U386" s="248"/>
      <c r="V386" s="254"/>
      <c r="W386" s="254"/>
      <c r="X386" s="254"/>
      <c r="Y386" s="276"/>
      <c r="Z386" s="91"/>
      <c r="AA386" s="92"/>
      <c r="AB386" s="92"/>
      <c r="AC386" s="92"/>
      <c r="AD386" s="93"/>
      <c r="AE386" s="94">
        <f t="shared" si="59"/>
        <v>0</v>
      </c>
      <c r="AF386" s="93"/>
      <c r="AG386" s="93"/>
      <c r="AH386" s="93"/>
      <c r="AI386" s="93"/>
      <c r="AJ386" s="93"/>
      <c r="AK386" s="93"/>
      <c r="AL386" s="94">
        <f>IFERROR(VLOOKUP(AF386,Criterios!$M$3:$N$6,2,FALSE),0) + IFERROR(VLOOKUP(AG386,Criterios!$O$3:$P$6,2,FALSE),0) + IFERROR(VLOOKUP(AH386,Criterios!$Q$3:$R$7,2,FALSE),0) + IFERROR(VLOOKUP(AI386,Criterios!$S$3:$T$6,2,FALSE),0) + IFERROR(VLOOKUP(AJ386,Criterios!$U$3:$V$5,2,FALSE),0) + IFERROR(VLOOKUP(AK386,Criterios!$W$3:$X$8,2,FALSE),0)</f>
        <v>0</v>
      </c>
      <c r="AM386" s="96" t="str">
        <f>IF(AND(AL386&gt;=Criterios!$AB$8,AL386&lt;Criterios!$AA$8),"Pobre",IF(AND(AL386&gt;=Criterios!$AB$7,AL386&lt;Criterios!$AA$7),"Insatisfactorio",IF(AND(AL386&gt;=Criterios!$AB$6,AL386&lt;Criterios!$AA$6),"Regular",IF(AND(AL386&gt;=Criterios!$AB$5,AL386&lt;Criterios!$AA$5),"Bueno",IF(AND(AL386&gt;=Criterios!$AB$4,AL386&lt;=Criterios!$AA$4),"Excelente",MID(Criterios!$Y$3,1,1))))))</f>
        <v/>
      </c>
      <c r="AN386" s="278"/>
      <c r="AO386" s="280"/>
      <c r="AP386" s="282"/>
      <c r="AQ386" s="273"/>
      <c r="AR386" s="273"/>
      <c r="AS386" s="273"/>
      <c r="AT386" s="273"/>
      <c r="AU386" s="284"/>
      <c r="AV386" s="88" t="s">
        <v>752</v>
      </c>
      <c r="AW386" s="106" t="str">
        <f>IF(AND(T382=1,V382=1),IF(AND(AQ382=1,AS382=1),"RiRr","Ri"),IF(AND(AQ382=1,AS382=1),"Rr",""))</f>
        <v/>
      </c>
      <c r="AX386" s="106" t="str">
        <f>IF(AND(T382=2,V382=1),IF(AND(AQ382=2,AS382=1),"RiRr","Ri"),IF(AND(AQ382=2,AS382=1),"Rr",""))</f>
        <v/>
      </c>
      <c r="AY386" s="101" t="str">
        <f>IF(AND(T382=3,V382=1),IF(AND(AQ382=3,AS382=1),"RiRr","Ri"),IF(AND(AQ382=3,AS382=1),"Rr",""))</f>
        <v/>
      </c>
      <c r="AZ386" s="102" t="str">
        <f>IF(AND(T382=4,V382=1),IF(AND(AQ382=4,AS382=1),"RiRr","Ri"),IF(AND(AQ382=4,AS382=1),"Rr",""))</f>
        <v/>
      </c>
      <c r="BA386" s="102" t="str">
        <f>IF(AND(T382=5,V382=1),IF(AND(AQ382=5,AS382=1),"RiRr","Ri"),IF(AND(AQ382=5,AS382=1),"Rr",""))</f>
        <v/>
      </c>
      <c r="BB386" s="105"/>
    </row>
    <row r="387" spans="1:54" ht="15.75" hidden="1" customHeight="1" thickBot="1" x14ac:dyDescent="0.25">
      <c r="A387" s="288"/>
      <c r="B387" s="291"/>
      <c r="C387" s="299"/>
      <c r="D387" s="302"/>
      <c r="E387" s="302"/>
      <c r="F387" s="302"/>
      <c r="G387" s="302"/>
      <c r="H387" s="302"/>
      <c r="I387" s="305"/>
      <c r="J387" s="308"/>
      <c r="K387" s="308"/>
      <c r="L387" s="331"/>
      <c r="M387" s="264"/>
      <c r="N387" s="264"/>
      <c r="O387" s="328"/>
      <c r="P387" s="311"/>
      <c r="Q387" s="267"/>
      <c r="R387" s="261"/>
      <c r="S387" s="258"/>
      <c r="T387" s="255"/>
      <c r="U387" s="249"/>
      <c r="V387" s="255"/>
      <c r="W387" s="255"/>
      <c r="X387" s="255"/>
      <c r="Y387" s="277"/>
      <c r="Z387" s="108"/>
      <c r="AA387" s="109"/>
      <c r="AB387" s="109"/>
      <c r="AC387" s="109"/>
      <c r="AD387" s="110"/>
      <c r="AE387" s="111">
        <f t="shared" si="59"/>
        <v>0</v>
      </c>
      <c r="AF387" s="110"/>
      <c r="AG387" s="110"/>
      <c r="AH387" s="110"/>
      <c r="AI387" s="110"/>
      <c r="AJ387" s="110"/>
      <c r="AK387" s="110"/>
      <c r="AL387" s="111">
        <f>IFERROR(VLOOKUP(AF387,Criterios!$M$3:$N$6,2,FALSE),0) + IFERROR(VLOOKUP(AG387,Criterios!$O$3:$P$6,2,FALSE),0) + IFERROR(VLOOKUP(AH387,Criterios!$Q$3:$R$7,2,FALSE),0) + IFERROR(VLOOKUP(AI387,Criterios!$S$3:$T$6,2,FALSE),0) + IFERROR(VLOOKUP(AJ387,Criterios!$U$3:$V$5,2,FALSE),0) + IFERROR(VLOOKUP(AK387,Criterios!$W$3:$X$8,2,FALSE),0)</f>
        <v>0</v>
      </c>
      <c r="AM387" s="112" t="str">
        <f>IF(AND(AL387&gt;=Criterios!$AB$8,AL387&lt;Criterios!$AA$8),"Pobre",IF(AND(AL387&gt;=Criterios!$AB$7,AL387&lt;Criterios!$AA$7),"Insatisfactorio",IF(AND(AL387&gt;=Criterios!$AB$6,AL387&lt;Criterios!$AA$6),"Regular",IF(AND(AL387&gt;=Criterios!$AB$5,AL387&lt;Criterios!$AA$5),"Bueno",IF(AND(AL387&gt;=Criterios!$AB$4,AL387&lt;=Criterios!$AA$4),"Excelente",MID(Criterios!$Y$3,1,1))))))</f>
        <v/>
      </c>
      <c r="AN387" s="279"/>
      <c r="AO387" s="281"/>
      <c r="AP387" s="283"/>
      <c r="AQ387" s="274"/>
      <c r="AR387" s="274"/>
      <c r="AS387" s="274"/>
      <c r="AT387" s="274"/>
      <c r="AU387" s="285"/>
      <c r="AW387" s="88" t="s">
        <v>123</v>
      </c>
      <c r="AX387" s="88" t="s">
        <v>124</v>
      </c>
      <c r="AY387" s="88" t="s">
        <v>125</v>
      </c>
      <c r="AZ387" s="88" t="s">
        <v>126</v>
      </c>
      <c r="BA387" s="88" t="s">
        <v>127</v>
      </c>
      <c r="BB387" s="113"/>
    </row>
    <row r="388" spans="1:54" ht="16.5" hidden="1" thickTop="1" x14ac:dyDescent="0.2">
      <c r="A388" s="286"/>
      <c r="B388" s="289"/>
      <c r="C388" s="297"/>
      <c r="D388" s="300"/>
      <c r="E388" s="300"/>
      <c r="F388" s="300"/>
      <c r="G388" s="300"/>
      <c r="H388" s="300"/>
      <c r="I388" s="303"/>
      <c r="J388" s="306"/>
      <c r="K388" s="306"/>
      <c r="L388" s="329"/>
      <c r="M388" s="262"/>
      <c r="N388" s="262"/>
      <c r="O388" s="326" t="s">
        <v>373</v>
      </c>
      <c r="P388" s="338"/>
      <c r="Q388" s="295"/>
      <c r="R388" s="259"/>
      <c r="S388" s="256"/>
      <c r="T388" s="253">
        <f>(IFERROR(VLOOKUP(S388,Criterios!$E$3:$F$8,2,FALSE),0))</f>
        <v>0</v>
      </c>
      <c r="U388" s="247"/>
      <c r="V388" s="253">
        <f>(IFERROR(VLOOKUP(U388,Criterios!$H$3:$I$8,2,FALSE),0))</f>
        <v>0</v>
      </c>
      <c r="W388" s="253">
        <f>(IFERROR(VLOOKUP(S388,Criterios!$E$3:$F$8,2,FALSE),0)) * (IFERROR(VLOOKUP(U388,Criterios!$H$3:$I$8,2,FALSE),0))</f>
        <v>0</v>
      </c>
      <c r="X388" s="253">
        <f>IFERROR(INDEX(Colorimetría!$D$4:$H$8,MATCH(V388,Colorimetría!$C$4:$C$8,0),MATCH(T388,Colorimetría!$D$3:$H$3,0)),0)</f>
        <v>0</v>
      </c>
      <c r="Y388" s="296"/>
      <c r="Z388" s="91"/>
      <c r="AA388" s="92"/>
      <c r="AB388" s="92"/>
      <c r="AC388" s="92"/>
      <c r="AD388" s="93"/>
      <c r="AE388" s="94">
        <f>IF(OR(AD388="Preventivo",AD388="Preventivo - Detectivo"),"Probabilidad",IF(OR(AD388="Detectivo - Correctivo",AD388="Correctivo"),"Impacto",0))</f>
        <v>0</v>
      </c>
      <c r="AF388" s="93"/>
      <c r="AG388" s="93"/>
      <c r="AH388" s="93"/>
      <c r="AI388" s="93"/>
      <c r="AJ388" s="93"/>
      <c r="AK388" s="93"/>
      <c r="AL388" s="95">
        <f>IFERROR(VLOOKUP(AF388,Criterios!$M$3:$N$6,2,FALSE),0) + IFERROR(VLOOKUP(AG388,Criterios!$O$3:$P$6,2,FALSE),0) + IFERROR(VLOOKUP(AH388,Criterios!$Q$3:$R$7,2,FALSE),0) + IFERROR(VLOOKUP(AI388,Criterios!$S$3:$T$6,2,FALSE),0) + IFERROR(VLOOKUP(AJ388,Criterios!$U$3:$V$5,2,FALSE),0) + IFERROR(VLOOKUP(AK388,Criterios!$W$3:$X$8,2,FALSE),0)</f>
        <v>0</v>
      </c>
      <c r="AM388" s="96" t="str">
        <f>IF(AND(AL388&gt;=Criterios!$AB$8,AL388&lt;Criterios!$AA$8),"Pobre",IF(AND(AL388&gt;=Criterios!$AB$7,AL388&lt;Criterios!$AA$7),"Insatisfactorio",IF(AND(AL388&gt;=Criterios!$AB$6,AL388&lt;Criterios!$AA$6),"Regular",IF(AND(AL388&gt;=Criterios!$AB$5,AL388&lt;Criterios!$AA$5),"Bueno",IF(AND(AL388&gt;=Criterios!$AB$4,AL388&lt;=Criterios!$AA$4),"Excelente",MID(Criterios!$Y$3,1,1))))))</f>
        <v/>
      </c>
      <c r="AN388" s="278">
        <f>(IFERROR(AVERAGEIFS(AL388:AL393,AE388:AE393,"Impacto"),0))/100</f>
        <v>0</v>
      </c>
      <c r="AO388" s="280">
        <f>(IFERROR(AVERAGEIFS(AL388:AL393,AE388:AE393,"Probabilidad"),0))/100</f>
        <v>0</v>
      </c>
      <c r="AP388" s="282" t="str">
        <f>IF(AN388=0,MID(S388,1,15),IF(T388 - AN388*T388&lt;1,VLOOKUP(1,Criterios!$D$4:$E$8,2,FALSE),IF(ROUND(T388 -( T388*AN388),0)=0,VLOOKUP(1,Criterios!$D$4:$E$8,2,FALSE),VLOOKUP(ROUND(T388 -( T388*AN388),0),Criterios!$D$4:$E$8,2,FALSE))))</f>
        <v/>
      </c>
      <c r="AQ388" s="273">
        <f>(IFERROR(VLOOKUP(AP388,Criterios!$E$3:$F$8,2,FALSE),0))</f>
        <v>0</v>
      </c>
      <c r="AR388" s="273" t="str">
        <f>IF(AO388=0,MID(U388,1,15),IF(V388 - AO388*V388&lt;1,VLOOKUP(1,Criterios!$G$4:$H$8,2,FALSE),IF(ROUND(V388 -(V388*AO388),0)=0,VLOOKUP(1,Criterios!$G$4:$H$8,2,FALSE),VLOOKUP(ROUND(V388 -( V388*AO388),0),Criterios!$G$4:$H$8,2,FALSE))))</f>
        <v/>
      </c>
      <c r="AS388" s="273">
        <f>(IFERROR(VLOOKUP(AR388,Criterios!$H$3:$I$8,2,FALSE),0))</f>
        <v>0</v>
      </c>
      <c r="AT388" s="273">
        <f>(IFERROR(VLOOKUP(AP388,Criterios!$E$3:$F$8,2,FALSE),0)) * (IFERROR(VLOOKUP(AR388,Criterios!$H$3:$I$8,2,FALSE),0))</f>
        <v>0</v>
      </c>
      <c r="AU388" s="284">
        <f>IFERROR(INDEX(Colorimetría!$D$4:$H$8,MATCH(AS388,Colorimetría!$C$4:$C$8,0),MATCH(AQ388,Colorimetría!$D$3:$H$3,0)),0)</f>
        <v>0</v>
      </c>
      <c r="AV388" s="88" t="s">
        <v>169</v>
      </c>
      <c r="AW388" s="97" t="str">
        <f>IF(AND(T388=1,V388=5),IF(AND(AQ388=1,AS388=5),"RiRr","Ri"),IF(AND(AQ388=1,AS388=5),"Rr",""))</f>
        <v/>
      </c>
      <c r="AX388" s="97" t="str">
        <f>IF(AND(T388=2,V388=5),IF(AND(AQ388=2,AS388=5),"RiRr","Ri"),IF(AND(AQ388=2,AS388=5),"Rr",""))</f>
        <v/>
      </c>
      <c r="AY388" s="98" t="str">
        <f>IF(AND(T388=3,V388=5),IF(AND(AQ388=3,AS388=5),"RiRr","Ri"),IF(AND(AQ388=3,AS388=5),"Rr",""))</f>
        <v/>
      </c>
      <c r="AZ388" s="98" t="str">
        <f>IF(AND(T388=4,V388=5),IF(AND(AQ388=4,AS388=5),"RiRr","Ri"),IF(AND(AQ388=4,AS388=5),"Rr",""))</f>
        <v/>
      </c>
      <c r="BA388" s="98" t="str">
        <f>IF(AND(T388=5,V388=5),IF(AND(AQ388=5,AS388=5),"RiRr","Ri"),IF(AND(AQ388=5,AS388=5),"Rr",""))</f>
        <v/>
      </c>
      <c r="BB388" s="100"/>
    </row>
    <row r="389" spans="1:54" hidden="1" x14ac:dyDescent="0.2">
      <c r="A389" s="287"/>
      <c r="B389" s="290"/>
      <c r="C389" s="298"/>
      <c r="D389" s="301"/>
      <c r="E389" s="301"/>
      <c r="F389" s="301"/>
      <c r="G389" s="301"/>
      <c r="H389" s="301"/>
      <c r="I389" s="304"/>
      <c r="J389" s="307"/>
      <c r="K389" s="307"/>
      <c r="L389" s="330"/>
      <c r="M389" s="263"/>
      <c r="N389" s="263"/>
      <c r="O389" s="327"/>
      <c r="P389" s="310"/>
      <c r="Q389" s="266"/>
      <c r="R389" s="260"/>
      <c r="S389" s="257"/>
      <c r="T389" s="254"/>
      <c r="U389" s="248"/>
      <c r="V389" s="254"/>
      <c r="W389" s="254"/>
      <c r="X389" s="254"/>
      <c r="Y389" s="276"/>
      <c r="Z389" s="91"/>
      <c r="AA389" s="92"/>
      <c r="AB389" s="92"/>
      <c r="AC389" s="92"/>
      <c r="AD389" s="93"/>
      <c r="AE389" s="94">
        <f t="shared" ref="AE389:AE393" si="60">IF(OR(AD389="Preventivo",AD389="Preventivo - Detectivo"),"Probabilidad",IF(OR(AD389="Detectivo - Correctivo",AD389="Correctivo"),"Impacto",0))</f>
        <v>0</v>
      </c>
      <c r="AF389" s="93"/>
      <c r="AG389" s="93"/>
      <c r="AH389" s="93"/>
      <c r="AI389" s="93"/>
      <c r="AJ389" s="93"/>
      <c r="AK389" s="93"/>
      <c r="AL389" s="95">
        <f>IFERROR(VLOOKUP(AF389,Criterios!$M$3:$N$6,2,FALSE),0) + IFERROR(VLOOKUP(AG389,Criterios!$O$3:$P$6,2,FALSE),0) + IFERROR(VLOOKUP(AH389,Criterios!$Q$3:$R$7,2,FALSE),0) + IFERROR(VLOOKUP(AI389,Criterios!$S$3:$T$6,2,FALSE),0) + IFERROR(VLOOKUP(AJ389,Criterios!$U$3:$V$5,2,FALSE),0) + IFERROR(VLOOKUP(AK389,Criterios!$W$3:$X$8,2,FALSE),0)</f>
        <v>0</v>
      </c>
      <c r="AM389" s="96" t="str">
        <f>IF(AND(AL389&gt;=Criterios!$AB$8,AL389&lt;Criterios!$AA$8),"Pobre",IF(AND(AL389&gt;=Criterios!$AB$7,AL389&lt;Criterios!$AA$7),"Insatisfactorio",IF(AND(AL389&gt;=Criterios!$AB$6,AL389&lt;Criterios!$AA$6),"Regular",IF(AND(AL389&gt;=Criterios!$AB$5,AL389&lt;Criterios!$AA$5),"Bueno",IF(AND(AL389&gt;=Criterios!$AB$4,AL389&lt;=Criterios!$AA$4),"Excelente",MID(Criterios!$Y$3,1,1))))))</f>
        <v/>
      </c>
      <c r="AN389" s="278"/>
      <c r="AO389" s="280"/>
      <c r="AP389" s="282"/>
      <c r="AQ389" s="273"/>
      <c r="AR389" s="273"/>
      <c r="AS389" s="273"/>
      <c r="AT389" s="273"/>
      <c r="AU389" s="284"/>
      <c r="AV389" s="88" t="s">
        <v>122</v>
      </c>
      <c r="AW389" s="101" t="str">
        <f>IF(AND(T388=1,V388=4),IF(AND(AQ388=1,AS388=4),"RiRr","Ri"),IF(AND(AQ388=1,AS388=4),"Rr",""))</f>
        <v/>
      </c>
      <c r="AX389" s="102" t="str">
        <f>IF(AND(T388=2,V388=4),IF(AND(AQ388=2,AS388=4),"RiRr","Ri"),IF(AND(AQ388=2,AS388=4),"Rr",""))</f>
        <v/>
      </c>
      <c r="AY389" s="102" t="str">
        <f>IF(AND(T388=3,V388=4),IF(AND(AQ388=3,AS388=4),"RiRr","Ri"),IF(AND(AQ388=3,AS388=4),"Rr",""))</f>
        <v/>
      </c>
      <c r="AZ389" s="103" t="str">
        <f>IF(AND(T388=4,V388=4),IF(AND(AQ388=4,AS388=4),"RiRr","Ri"),IF(AND(AQ388=4,AS388=4),"Rr",""))</f>
        <v/>
      </c>
      <c r="BA389" s="103" t="str">
        <f>IF(AND(T388=5,V388=4),IF(AND(AQ388=5,AS388=4),"RiRr","Ri"),IF(AND(AQ388=5,AS388=4),"Rr",""))</f>
        <v/>
      </c>
      <c r="BB389" s="105"/>
    </row>
    <row r="390" spans="1:54" hidden="1" x14ac:dyDescent="0.2">
      <c r="A390" s="287"/>
      <c r="B390" s="290"/>
      <c r="C390" s="298"/>
      <c r="D390" s="301"/>
      <c r="E390" s="301"/>
      <c r="F390" s="301"/>
      <c r="G390" s="301"/>
      <c r="H390" s="301"/>
      <c r="I390" s="304"/>
      <c r="J390" s="307"/>
      <c r="K390" s="307"/>
      <c r="L390" s="330"/>
      <c r="M390" s="263"/>
      <c r="N390" s="263"/>
      <c r="O390" s="327"/>
      <c r="P390" s="310"/>
      <c r="Q390" s="266"/>
      <c r="R390" s="260"/>
      <c r="S390" s="257"/>
      <c r="T390" s="254"/>
      <c r="U390" s="248"/>
      <c r="V390" s="254"/>
      <c r="W390" s="254"/>
      <c r="X390" s="254"/>
      <c r="Y390" s="276"/>
      <c r="Z390" s="91"/>
      <c r="AA390" s="92"/>
      <c r="AB390" s="92"/>
      <c r="AC390" s="92"/>
      <c r="AD390" s="93"/>
      <c r="AE390" s="94">
        <f t="shared" si="60"/>
        <v>0</v>
      </c>
      <c r="AF390" s="93"/>
      <c r="AG390" s="93"/>
      <c r="AH390" s="93"/>
      <c r="AI390" s="93"/>
      <c r="AJ390" s="93"/>
      <c r="AK390" s="93"/>
      <c r="AL390" s="95">
        <f>IFERROR(VLOOKUP(AF390,Criterios!$M$3:$N$6,2,FALSE),0) + IFERROR(VLOOKUP(AG390,Criterios!$O$3:$P$6,2,FALSE),0) + IFERROR(VLOOKUP(AH390,Criterios!$Q$3:$R$7,2,FALSE),0) + IFERROR(VLOOKUP(AI390,Criterios!$S$3:$T$6,2,FALSE),0) + IFERROR(VLOOKUP(AJ390,Criterios!$U$3:$V$5,2,FALSE),0) + IFERROR(VLOOKUP(AK390,Criterios!$W$3:$X$8,2,FALSE),0)</f>
        <v>0</v>
      </c>
      <c r="AM390" s="96" t="str">
        <f>IF(AND(AL390&gt;=Criterios!$AB$8,AL390&lt;Criterios!$AA$8),"Pobre",IF(AND(AL390&gt;=Criterios!$AB$7,AL390&lt;Criterios!$AA$7),"Insatisfactorio",IF(AND(AL390&gt;=Criterios!$AB$6,AL390&lt;Criterios!$AA$6),"Regular",IF(AND(AL390&gt;=Criterios!$AB$5,AL390&lt;Criterios!$AA$5),"Bueno",IF(AND(AL390&gt;=Criterios!$AB$4,AL390&lt;=Criterios!$AA$4),"Excelente",MID(Criterios!$Y$3,1,1))))))</f>
        <v/>
      </c>
      <c r="AN390" s="278"/>
      <c r="AO390" s="280"/>
      <c r="AP390" s="282"/>
      <c r="AQ390" s="273"/>
      <c r="AR390" s="273"/>
      <c r="AS390" s="273"/>
      <c r="AT390" s="273"/>
      <c r="AU390" s="284"/>
      <c r="AV390" s="88" t="s">
        <v>125</v>
      </c>
      <c r="AW390" s="106" t="str">
        <f>IF(AND(T388=1,V388=3),IF(AND(AQ388=1,AS388=3),"RiRr","Ri"),IF(AND(AQ388=1,AS388=3),"Rr",""))</f>
        <v/>
      </c>
      <c r="AX390" s="101" t="str">
        <f>IF(AND(T388=2,V388=3),IF(AND(AQ388=2,AS388=3),"RiRr","Ri"),IF(AND(AQ388=2,AS388=3),"Rr",""))</f>
        <v/>
      </c>
      <c r="AY390" s="102" t="str">
        <f>IF(AND(T388=3,V388=3),IF(AND(AQ388=3,AS388=3),"RiRr","Ri"),IF(AND(AQ388=3,AS388=3),"Rr",""))</f>
        <v/>
      </c>
      <c r="AZ390" s="103" t="str">
        <f>IF(AND(T388=4,V388=3),IF(AND(AQ388=4,AS388=3),"RiRr","Ri"),IF(AND(AQ388=4,AS388=3),"Rr",""))</f>
        <v/>
      </c>
      <c r="BA390" s="103" t="str">
        <f>IF(AND(T388=5,V388=3),IF(AND(AQ388=5,AS388=3),"RiRr","Ri"),IF(AND(AQ388=5,AS388=3),"Rr",""))</f>
        <v/>
      </c>
      <c r="BB390" s="105"/>
    </row>
    <row r="391" spans="1:54" hidden="1" x14ac:dyDescent="0.2">
      <c r="A391" s="287"/>
      <c r="B391" s="290"/>
      <c r="C391" s="298"/>
      <c r="D391" s="301"/>
      <c r="E391" s="301"/>
      <c r="F391" s="301"/>
      <c r="G391" s="301"/>
      <c r="H391" s="301"/>
      <c r="I391" s="304"/>
      <c r="J391" s="307"/>
      <c r="K391" s="307"/>
      <c r="L391" s="330"/>
      <c r="M391" s="263"/>
      <c r="N391" s="263"/>
      <c r="O391" s="327"/>
      <c r="P391" s="310"/>
      <c r="Q391" s="266"/>
      <c r="R391" s="260"/>
      <c r="S391" s="257"/>
      <c r="T391" s="254"/>
      <c r="U391" s="248"/>
      <c r="V391" s="254"/>
      <c r="W391" s="254"/>
      <c r="X391" s="254"/>
      <c r="Y391" s="276"/>
      <c r="Z391" s="91"/>
      <c r="AA391" s="92"/>
      <c r="AB391" s="92"/>
      <c r="AC391" s="92"/>
      <c r="AD391" s="93"/>
      <c r="AE391" s="94">
        <f t="shared" si="60"/>
        <v>0</v>
      </c>
      <c r="AF391" s="93"/>
      <c r="AG391" s="93"/>
      <c r="AH391" s="93"/>
      <c r="AI391" s="93"/>
      <c r="AJ391" s="93"/>
      <c r="AK391" s="93"/>
      <c r="AL391" s="94">
        <f>IFERROR(VLOOKUP(AF391,Criterios!$M$3:$N$6,2,FALSE),0) + IFERROR(VLOOKUP(AG391,Criterios!$O$3:$P$6,2,FALSE),0) + IFERROR(VLOOKUP(AH391,Criterios!$Q$3:$R$7,2,FALSE),0) + IFERROR(VLOOKUP(AI391,Criterios!$S$3:$T$6,2,FALSE),0) + IFERROR(VLOOKUP(AJ391,Criterios!$U$3:$V$5,2,FALSE),0) + IFERROR(VLOOKUP(AK391,Criterios!$W$3:$X$8,2,FALSE),0)</f>
        <v>0</v>
      </c>
      <c r="AM391" s="96" t="str">
        <f>IF(AND(AL391&gt;=Criterios!$AB$8,AL391&lt;Criterios!$AA$8),"Pobre",IF(AND(AL391&gt;=Criterios!$AB$7,AL391&lt;Criterios!$AA$7),"Insatisfactorio",IF(AND(AL391&gt;=Criterios!$AB$6,AL391&lt;Criterios!$AA$6),"Regular",IF(AND(AL391&gt;=Criterios!$AB$5,AL391&lt;Criterios!$AA$5),"Bueno",IF(AND(AL391&gt;=Criterios!$AB$4,AL391&lt;=Criterios!$AA$4),"Excelente",MID(Criterios!$Y$3,1,1))))))</f>
        <v/>
      </c>
      <c r="AN391" s="278"/>
      <c r="AO391" s="280"/>
      <c r="AP391" s="282"/>
      <c r="AQ391" s="273"/>
      <c r="AR391" s="273"/>
      <c r="AS391" s="273"/>
      <c r="AT391" s="273"/>
      <c r="AU391" s="284"/>
      <c r="AV391" s="88" t="s">
        <v>170</v>
      </c>
      <c r="AW391" s="106" t="str">
        <f>IF(AND(T388=1,V388=2),IF(AND(AQ388=1,AS388=2),"RiRr","Ri"),IF(AND(AQ388=1,AS388=2),"Rr",""))</f>
        <v/>
      </c>
      <c r="AX391" s="106" t="str">
        <f>IF(AND(T388=2,V388=2),IF(AND(AQ388=2,AS388=2),"RiRr","Ri"),IF(AND(AQ388=2,AS388=2),"Rr",""))</f>
        <v/>
      </c>
      <c r="AY391" s="101" t="str">
        <f>IF(AND(T388=3,V388=2),IF(AND(AQ388=3,AS388=2),"RiRr","Ri"),IF(AND(AQ388=3,AS388=2),"Rr",""))</f>
        <v/>
      </c>
      <c r="AZ391" s="102" t="str">
        <f>IF(AND(T388=4,V388=2),IF(AND(AQ388=4,AS388=2),"RiRr","Ri"),IF(AND(AQ388=4,AS388=2),"Rr",""))</f>
        <v/>
      </c>
      <c r="BA391" s="103" t="str">
        <f>IF(AND(T388=5,V388=2),IF(AND(AQ388=5,AS388=2),"RiRr","Ri"),IF(AND(AQ388=5,AS388=2),"Rr",""))</f>
        <v/>
      </c>
      <c r="BB391" s="105"/>
    </row>
    <row r="392" spans="1:54" hidden="1" x14ac:dyDescent="0.2">
      <c r="A392" s="287"/>
      <c r="B392" s="290"/>
      <c r="C392" s="298"/>
      <c r="D392" s="301"/>
      <c r="E392" s="301"/>
      <c r="F392" s="301"/>
      <c r="G392" s="301"/>
      <c r="H392" s="301"/>
      <c r="I392" s="304"/>
      <c r="J392" s="307"/>
      <c r="K392" s="307"/>
      <c r="L392" s="330"/>
      <c r="M392" s="263"/>
      <c r="N392" s="263"/>
      <c r="O392" s="327"/>
      <c r="P392" s="310"/>
      <c r="Q392" s="266"/>
      <c r="R392" s="260"/>
      <c r="S392" s="257"/>
      <c r="T392" s="254"/>
      <c r="U392" s="248"/>
      <c r="V392" s="254"/>
      <c r="W392" s="254"/>
      <c r="X392" s="254"/>
      <c r="Y392" s="276"/>
      <c r="Z392" s="91"/>
      <c r="AA392" s="92"/>
      <c r="AB392" s="92"/>
      <c r="AC392" s="92"/>
      <c r="AD392" s="93"/>
      <c r="AE392" s="94">
        <f t="shared" si="60"/>
        <v>0</v>
      </c>
      <c r="AF392" s="93"/>
      <c r="AG392" s="93"/>
      <c r="AH392" s="93"/>
      <c r="AI392" s="93"/>
      <c r="AJ392" s="93"/>
      <c r="AK392" s="93"/>
      <c r="AL392" s="94">
        <f>IFERROR(VLOOKUP(AF392,Criterios!$M$3:$N$6,2,FALSE),0) + IFERROR(VLOOKUP(AG392,Criterios!$O$3:$P$6,2,FALSE),0) + IFERROR(VLOOKUP(AH392,Criterios!$Q$3:$R$7,2,FALSE),0) + IFERROR(VLOOKUP(AI392,Criterios!$S$3:$T$6,2,FALSE),0) + IFERROR(VLOOKUP(AJ392,Criterios!$U$3:$V$5,2,FALSE),0) + IFERROR(VLOOKUP(AK392,Criterios!$W$3:$X$8,2,FALSE),0)</f>
        <v>0</v>
      </c>
      <c r="AM392" s="96" t="str">
        <f>IF(AND(AL392&gt;=Criterios!$AB$8,AL392&lt;Criterios!$AA$8),"Pobre",IF(AND(AL392&gt;=Criterios!$AB$7,AL392&lt;Criterios!$AA$7),"Insatisfactorio",IF(AND(AL392&gt;=Criterios!$AB$6,AL392&lt;Criterios!$AA$6),"Regular",IF(AND(AL392&gt;=Criterios!$AB$5,AL392&lt;Criterios!$AA$5),"Bueno",IF(AND(AL392&gt;=Criterios!$AB$4,AL392&lt;=Criterios!$AA$4),"Excelente",MID(Criterios!$Y$3,1,1))))))</f>
        <v/>
      </c>
      <c r="AN392" s="278"/>
      <c r="AO392" s="280"/>
      <c r="AP392" s="282"/>
      <c r="AQ392" s="273"/>
      <c r="AR392" s="273"/>
      <c r="AS392" s="273"/>
      <c r="AT392" s="273"/>
      <c r="AU392" s="284"/>
      <c r="AV392" s="88" t="s">
        <v>752</v>
      </c>
      <c r="AW392" s="106" t="str">
        <f>IF(AND(T388=1,V388=1),IF(AND(AQ388=1,AS388=1),"RiRr","Ri"),IF(AND(AQ388=1,AS388=1),"Rr",""))</f>
        <v/>
      </c>
      <c r="AX392" s="106" t="str">
        <f>IF(AND(T388=2,V388=1),IF(AND(AQ388=2,AS388=1),"RiRr","Ri"),IF(AND(AQ388=2,AS388=1),"Rr",""))</f>
        <v/>
      </c>
      <c r="AY392" s="101" t="str">
        <f>IF(AND(T388=3,V388=1),IF(AND(AQ388=3,AS388=1),"RiRr","Ri"),IF(AND(AQ388=3,AS388=1),"Rr",""))</f>
        <v/>
      </c>
      <c r="AZ392" s="102" t="str">
        <f>IF(AND(T388=4,V388=1),IF(AND(AQ388=4,AS388=1),"RiRr","Ri"),IF(AND(AQ388=4,AS388=1),"Rr",""))</f>
        <v/>
      </c>
      <c r="BA392" s="102" t="str">
        <f>IF(AND(T388=5,V388=1),IF(AND(AQ388=5,AS388=1),"RiRr","Ri"),IF(AND(AQ388=5,AS388=1),"Rr",""))</f>
        <v/>
      </c>
      <c r="BB392" s="105"/>
    </row>
    <row r="393" spans="1:54" ht="15.75" hidden="1" customHeight="1" thickBot="1" x14ac:dyDescent="0.25">
      <c r="A393" s="288"/>
      <c r="B393" s="291"/>
      <c r="C393" s="299"/>
      <c r="D393" s="302"/>
      <c r="E393" s="302"/>
      <c r="F393" s="302"/>
      <c r="G393" s="302"/>
      <c r="H393" s="302"/>
      <c r="I393" s="305"/>
      <c r="J393" s="308"/>
      <c r="K393" s="308"/>
      <c r="L393" s="331"/>
      <c r="M393" s="264"/>
      <c r="N393" s="264"/>
      <c r="O393" s="328"/>
      <c r="P393" s="311"/>
      <c r="Q393" s="267"/>
      <c r="R393" s="261"/>
      <c r="S393" s="258"/>
      <c r="T393" s="255"/>
      <c r="U393" s="249"/>
      <c r="V393" s="255"/>
      <c r="W393" s="255"/>
      <c r="X393" s="255"/>
      <c r="Y393" s="277"/>
      <c r="Z393" s="108"/>
      <c r="AA393" s="109"/>
      <c r="AB393" s="109"/>
      <c r="AC393" s="109"/>
      <c r="AD393" s="110"/>
      <c r="AE393" s="111">
        <f t="shared" si="60"/>
        <v>0</v>
      </c>
      <c r="AF393" s="110"/>
      <c r="AG393" s="110"/>
      <c r="AH393" s="110"/>
      <c r="AI393" s="110"/>
      <c r="AJ393" s="110"/>
      <c r="AK393" s="110"/>
      <c r="AL393" s="111">
        <f>IFERROR(VLOOKUP(AF393,Criterios!$M$3:$N$6,2,FALSE),0) + IFERROR(VLOOKUP(AG393,Criterios!$O$3:$P$6,2,FALSE),0) + IFERROR(VLOOKUP(AH393,Criterios!$Q$3:$R$7,2,FALSE),0) + IFERROR(VLOOKUP(AI393,Criterios!$S$3:$T$6,2,FALSE),0) + IFERROR(VLOOKUP(AJ393,Criterios!$U$3:$V$5,2,FALSE),0) + IFERROR(VLOOKUP(AK393,Criterios!$W$3:$X$8,2,FALSE),0)</f>
        <v>0</v>
      </c>
      <c r="AM393" s="112" t="str">
        <f>IF(AND(AL393&gt;=Criterios!$AB$8,AL393&lt;Criterios!$AA$8),"Pobre",IF(AND(AL393&gt;=Criterios!$AB$7,AL393&lt;Criterios!$AA$7),"Insatisfactorio",IF(AND(AL393&gt;=Criterios!$AB$6,AL393&lt;Criterios!$AA$6),"Regular",IF(AND(AL393&gt;=Criterios!$AB$5,AL393&lt;Criterios!$AA$5),"Bueno",IF(AND(AL393&gt;=Criterios!$AB$4,AL393&lt;=Criterios!$AA$4),"Excelente",MID(Criterios!$Y$3,1,1))))))</f>
        <v/>
      </c>
      <c r="AN393" s="279"/>
      <c r="AO393" s="281"/>
      <c r="AP393" s="283"/>
      <c r="AQ393" s="274"/>
      <c r="AR393" s="274"/>
      <c r="AS393" s="274"/>
      <c r="AT393" s="274"/>
      <c r="AU393" s="285"/>
      <c r="AW393" s="88" t="s">
        <v>123</v>
      </c>
      <c r="AX393" s="88" t="s">
        <v>124</v>
      </c>
      <c r="AY393" s="88" t="s">
        <v>125</v>
      </c>
      <c r="AZ393" s="88" t="s">
        <v>126</v>
      </c>
      <c r="BA393" s="88" t="s">
        <v>127</v>
      </c>
      <c r="BB393" s="113"/>
    </row>
    <row r="394" spans="1:54" ht="16.5" hidden="1" thickTop="1" x14ac:dyDescent="0.2">
      <c r="A394" s="286"/>
      <c r="B394" s="289"/>
      <c r="C394" s="297"/>
      <c r="D394" s="300"/>
      <c r="E394" s="300"/>
      <c r="F394" s="300"/>
      <c r="G394" s="300"/>
      <c r="H394" s="300"/>
      <c r="I394" s="303"/>
      <c r="J394" s="306"/>
      <c r="K394" s="306"/>
      <c r="L394" s="329"/>
      <c r="M394" s="262"/>
      <c r="N394" s="262"/>
      <c r="O394" s="326" t="s">
        <v>374</v>
      </c>
      <c r="P394" s="338"/>
      <c r="Q394" s="295"/>
      <c r="R394" s="259"/>
      <c r="S394" s="256"/>
      <c r="T394" s="253">
        <f>(IFERROR(VLOOKUP(S394,Criterios!$E$3:$F$8,2,FALSE),0))</f>
        <v>0</v>
      </c>
      <c r="U394" s="247"/>
      <c r="V394" s="253">
        <f>(IFERROR(VLOOKUP(U394,Criterios!$H$3:$I$8,2,FALSE),0))</f>
        <v>0</v>
      </c>
      <c r="W394" s="253">
        <f>(IFERROR(VLOOKUP(S394,Criterios!$E$3:$F$8,2,FALSE),0)) * (IFERROR(VLOOKUP(U394,Criterios!$H$3:$I$8,2,FALSE),0))</f>
        <v>0</v>
      </c>
      <c r="X394" s="253">
        <f>IFERROR(INDEX(Colorimetría!$D$4:$H$8,MATCH(V394,Colorimetría!$C$4:$C$8,0),MATCH(T394,Colorimetría!$D$3:$H$3,0)),0)</f>
        <v>0</v>
      </c>
      <c r="Y394" s="296"/>
      <c r="Z394" s="91"/>
      <c r="AA394" s="92"/>
      <c r="AB394" s="92"/>
      <c r="AC394" s="92"/>
      <c r="AD394" s="93"/>
      <c r="AE394" s="94">
        <f>IF(OR(AD394="Preventivo",AD394="Preventivo - Detectivo"),"Probabilidad",IF(OR(AD394="Detectivo - Correctivo",AD394="Correctivo"),"Impacto",0))</f>
        <v>0</v>
      </c>
      <c r="AF394" s="93"/>
      <c r="AG394" s="93"/>
      <c r="AH394" s="93"/>
      <c r="AI394" s="93"/>
      <c r="AJ394" s="93"/>
      <c r="AK394" s="93"/>
      <c r="AL394" s="95">
        <f>IFERROR(VLOOKUP(AF394,Criterios!$M$3:$N$6,2,FALSE),0) + IFERROR(VLOOKUP(AG394,Criterios!$O$3:$P$6,2,FALSE),0) + IFERROR(VLOOKUP(AH394,Criterios!$Q$3:$R$7,2,FALSE),0) + IFERROR(VLOOKUP(AI394,Criterios!$S$3:$T$6,2,FALSE),0) + IFERROR(VLOOKUP(AJ394,Criterios!$U$3:$V$5,2,FALSE),0) + IFERROR(VLOOKUP(AK394,Criterios!$W$3:$X$8,2,FALSE),0)</f>
        <v>0</v>
      </c>
      <c r="AM394" s="96" t="str">
        <f>IF(AND(AL394&gt;=Criterios!$AB$8,AL394&lt;Criterios!$AA$8),"Pobre",IF(AND(AL394&gt;=Criterios!$AB$7,AL394&lt;Criterios!$AA$7),"Insatisfactorio",IF(AND(AL394&gt;=Criterios!$AB$6,AL394&lt;Criterios!$AA$6),"Regular",IF(AND(AL394&gt;=Criterios!$AB$5,AL394&lt;Criterios!$AA$5),"Bueno",IF(AND(AL394&gt;=Criterios!$AB$4,AL394&lt;=Criterios!$AA$4),"Excelente",MID(Criterios!$Y$3,1,1))))))</f>
        <v/>
      </c>
      <c r="AN394" s="278">
        <f>(IFERROR(AVERAGEIFS(AL394:AL399,AE394:AE399,"Impacto"),0))/100</f>
        <v>0</v>
      </c>
      <c r="AO394" s="280">
        <f>(IFERROR(AVERAGEIFS(AL394:AL399,AE394:AE399,"Probabilidad"),0))/100</f>
        <v>0</v>
      </c>
      <c r="AP394" s="282" t="str">
        <f>IF(AN394=0,MID(S394,1,15),IF(T394 - AN394*T394&lt;1,VLOOKUP(1,Criterios!$D$4:$E$8,2,FALSE),IF(ROUND(T394 -( T394*AN394),0)=0,VLOOKUP(1,Criterios!$D$4:$E$8,2,FALSE),VLOOKUP(ROUND(T394 -( T394*AN394),0),Criterios!$D$4:$E$8,2,FALSE))))</f>
        <v/>
      </c>
      <c r="AQ394" s="273">
        <f>(IFERROR(VLOOKUP(AP394,Criterios!$E$3:$F$8,2,FALSE),0))</f>
        <v>0</v>
      </c>
      <c r="AR394" s="273" t="str">
        <f>IF(AO394=0,MID(U394,1,15),IF(V394 - AO394*V394&lt;1,VLOOKUP(1,Criterios!$G$4:$H$8,2,FALSE),IF(ROUND(V394 -(V394*AO394),0)=0,VLOOKUP(1,Criterios!$G$4:$H$8,2,FALSE),VLOOKUP(ROUND(V394 -( V394*AO394),0),Criterios!$G$4:$H$8,2,FALSE))))</f>
        <v/>
      </c>
      <c r="AS394" s="273">
        <f>(IFERROR(VLOOKUP(AR394,Criterios!$H$3:$I$8,2,FALSE),0))</f>
        <v>0</v>
      </c>
      <c r="AT394" s="273">
        <f>(IFERROR(VLOOKUP(AP394,Criterios!$E$3:$F$8,2,FALSE),0)) * (IFERROR(VLOOKUP(AR394,Criterios!$H$3:$I$8,2,FALSE),0))</f>
        <v>0</v>
      </c>
      <c r="AU394" s="284">
        <f>IFERROR(INDEX(Colorimetría!$D$4:$H$8,MATCH(AS394,Colorimetría!$C$4:$C$8,0),MATCH(AQ394,Colorimetría!$D$3:$H$3,0)),0)</f>
        <v>0</v>
      </c>
      <c r="AV394" s="88" t="s">
        <v>169</v>
      </c>
      <c r="AW394" s="97" t="str">
        <f>IF(AND(T394=1,V394=5),IF(AND(AQ394=1,AS394=5),"RiRr","Ri"),IF(AND(AQ394=1,AS394=5),"Rr",""))</f>
        <v/>
      </c>
      <c r="AX394" s="97" t="str">
        <f>IF(AND(T394=2,V394=5),IF(AND(AQ394=2,AS394=5),"RiRr","Ri"),IF(AND(AQ394=2,AS394=5),"Rr",""))</f>
        <v/>
      </c>
      <c r="AY394" s="98" t="str">
        <f>IF(AND(T394=3,V394=5),IF(AND(AQ394=3,AS394=5),"RiRr","Ri"),IF(AND(AQ394=3,AS394=5),"Rr",""))</f>
        <v/>
      </c>
      <c r="AZ394" s="98" t="str">
        <f>IF(AND(T394=4,V394=5),IF(AND(AQ394=4,AS394=5),"RiRr","Ri"),IF(AND(AQ394=4,AS394=5),"Rr",""))</f>
        <v/>
      </c>
      <c r="BA394" s="98" t="str">
        <f>IF(AND(T394=5,V394=5),IF(AND(AQ394=5,AS394=5),"RiRr","Ri"),IF(AND(AQ394=5,AS394=5),"Rr",""))</f>
        <v/>
      </c>
      <c r="BB394" s="100"/>
    </row>
    <row r="395" spans="1:54" hidden="1" x14ac:dyDescent="0.2">
      <c r="A395" s="287"/>
      <c r="B395" s="290"/>
      <c r="C395" s="298"/>
      <c r="D395" s="301"/>
      <c r="E395" s="301"/>
      <c r="F395" s="301"/>
      <c r="G395" s="301"/>
      <c r="H395" s="301"/>
      <c r="I395" s="304"/>
      <c r="J395" s="307"/>
      <c r="K395" s="307"/>
      <c r="L395" s="330"/>
      <c r="M395" s="263"/>
      <c r="N395" s="263"/>
      <c r="O395" s="327"/>
      <c r="P395" s="310"/>
      <c r="Q395" s="266"/>
      <c r="R395" s="260"/>
      <c r="S395" s="257"/>
      <c r="T395" s="254"/>
      <c r="U395" s="248"/>
      <c r="V395" s="254"/>
      <c r="W395" s="254"/>
      <c r="X395" s="254"/>
      <c r="Y395" s="276"/>
      <c r="Z395" s="91"/>
      <c r="AA395" s="92"/>
      <c r="AB395" s="92"/>
      <c r="AC395" s="92"/>
      <c r="AD395" s="93"/>
      <c r="AE395" s="94">
        <f t="shared" ref="AE395:AE399" si="61">IF(OR(AD395="Preventivo",AD395="Preventivo - Detectivo"),"Probabilidad",IF(OR(AD395="Detectivo - Correctivo",AD395="Correctivo"),"Impacto",0))</f>
        <v>0</v>
      </c>
      <c r="AF395" s="93"/>
      <c r="AG395" s="93"/>
      <c r="AH395" s="93"/>
      <c r="AI395" s="93"/>
      <c r="AJ395" s="93"/>
      <c r="AK395" s="93"/>
      <c r="AL395" s="95">
        <f>IFERROR(VLOOKUP(AF395,Criterios!$M$3:$N$6,2,FALSE),0) + IFERROR(VLOOKUP(AG395,Criterios!$O$3:$P$6,2,FALSE),0) + IFERROR(VLOOKUP(AH395,Criterios!$Q$3:$R$7,2,FALSE),0) + IFERROR(VLOOKUP(AI395,Criterios!$S$3:$T$6,2,FALSE),0) + IFERROR(VLOOKUP(AJ395,Criterios!$U$3:$V$5,2,FALSE),0) + IFERROR(VLOOKUP(AK395,Criterios!$W$3:$X$8,2,FALSE),0)</f>
        <v>0</v>
      </c>
      <c r="AM395" s="96" t="str">
        <f>IF(AND(AL395&gt;=Criterios!$AB$8,AL395&lt;Criterios!$AA$8),"Pobre",IF(AND(AL395&gt;=Criterios!$AB$7,AL395&lt;Criterios!$AA$7),"Insatisfactorio",IF(AND(AL395&gt;=Criterios!$AB$6,AL395&lt;Criterios!$AA$6),"Regular",IF(AND(AL395&gt;=Criterios!$AB$5,AL395&lt;Criterios!$AA$5),"Bueno",IF(AND(AL395&gt;=Criterios!$AB$4,AL395&lt;=Criterios!$AA$4),"Excelente",MID(Criterios!$Y$3,1,1))))))</f>
        <v/>
      </c>
      <c r="AN395" s="278"/>
      <c r="AO395" s="280"/>
      <c r="AP395" s="282"/>
      <c r="AQ395" s="273"/>
      <c r="AR395" s="273"/>
      <c r="AS395" s="273"/>
      <c r="AT395" s="273"/>
      <c r="AU395" s="284"/>
      <c r="AV395" s="88" t="s">
        <v>122</v>
      </c>
      <c r="AW395" s="101" t="str">
        <f>IF(AND(T394=1,V394=4),IF(AND(AQ394=1,AS394=4),"RiRr","Ri"),IF(AND(AQ394=1,AS394=4),"Rr",""))</f>
        <v/>
      </c>
      <c r="AX395" s="102" t="str">
        <f>IF(AND(T394=2,V394=4),IF(AND(AQ394=2,AS394=4),"RiRr","Ri"),IF(AND(AQ394=2,AS394=4),"Rr",""))</f>
        <v/>
      </c>
      <c r="AY395" s="102" t="str">
        <f>IF(AND(T394=3,V394=4),IF(AND(AQ394=3,AS394=4),"RiRr","Ri"),IF(AND(AQ394=3,AS394=4),"Rr",""))</f>
        <v/>
      </c>
      <c r="AZ395" s="103" t="str">
        <f>IF(AND(T394=4,V394=4),IF(AND(AQ394=4,AS394=4),"RiRr","Ri"),IF(AND(AQ394=4,AS394=4),"Rr",""))</f>
        <v/>
      </c>
      <c r="BA395" s="103" t="str">
        <f>IF(AND(T394=5,V394=4),IF(AND(AQ394=5,AS394=4),"RiRr","Ri"),IF(AND(AQ394=5,AS394=4),"Rr",""))</f>
        <v/>
      </c>
      <c r="BB395" s="105"/>
    </row>
    <row r="396" spans="1:54" hidden="1" x14ac:dyDescent="0.2">
      <c r="A396" s="287"/>
      <c r="B396" s="290"/>
      <c r="C396" s="298"/>
      <c r="D396" s="301"/>
      <c r="E396" s="301"/>
      <c r="F396" s="301"/>
      <c r="G396" s="301"/>
      <c r="H396" s="301"/>
      <c r="I396" s="304"/>
      <c r="J396" s="307"/>
      <c r="K396" s="307"/>
      <c r="L396" s="330"/>
      <c r="M396" s="263"/>
      <c r="N396" s="263"/>
      <c r="O396" s="327"/>
      <c r="P396" s="310"/>
      <c r="Q396" s="266"/>
      <c r="R396" s="260"/>
      <c r="S396" s="257"/>
      <c r="T396" s="254"/>
      <c r="U396" s="248"/>
      <c r="V396" s="254"/>
      <c r="W396" s="254"/>
      <c r="X396" s="254"/>
      <c r="Y396" s="276"/>
      <c r="Z396" s="91"/>
      <c r="AA396" s="92"/>
      <c r="AB396" s="92"/>
      <c r="AC396" s="92"/>
      <c r="AD396" s="93"/>
      <c r="AE396" s="94">
        <f t="shared" si="61"/>
        <v>0</v>
      </c>
      <c r="AF396" s="93"/>
      <c r="AG396" s="93"/>
      <c r="AH396" s="93"/>
      <c r="AI396" s="93"/>
      <c r="AJ396" s="93"/>
      <c r="AK396" s="93"/>
      <c r="AL396" s="95">
        <f>IFERROR(VLOOKUP(AF396,Criterios!$M$3:$N$6,2,FALSE),0) + IFERROR(VLOOKUP(AG396,Criterios!$O$3:$P$6,2,FALSE),0) + IFERROR(VLOOKUP(AH396,Criterios!$Q$3:$R$7,2,FALSE),0) + IFERROR(VLOOKUP(AI396,Criterios!$S$3:$T$6,2,FALSE),0) + IFERROR(VLOOKUP(AJ396,Criterios!$U$3:$V$5,2,FALSE),0) + IFERROR(VLOOKUP(AK396,Criterios!$W$3:$X$8,2,FALSE),0)</f>
        <v>0</v>
      </c>
      <c r="AM396" s="96" t="str">
        <f>IF(AND(AL396&gt;=Criterios!$AB$8,AL396&lt;Criterios!$AA$8),"Pobre",IF(AND(AL396&gt;=Criterios!$AB$7,AL396&lt;Criterios!$AA$7),"Insatisfactorio",IF(AND(AL396&gt;=Criterios!$AB$6,AL396&lt;Criterios!$AA$6),"Regular",IF(AND(AL396&gt;=Criterios!$AB$5,AL396&lt;Criterios!$AA$5),"Bueno",IF(AND(AL396&gt;=Criterios!$AB$4,AL396&lt;=Criterios!$AA$4),"Excelente",MID(Criterios!$Y$3,1,1))))))</f>
        <v/>
      </c>
      <c r="AN396" s="278"/>
      <c r="AO396" s="280"/>
      <c r="AP396" s="282"/>
      <c r="AQ396" s="273"/>
      <c r="AR396" s="273"/>
      <c r="AS396" s="273"/>
      <c r="AT396" s="273"/>
      <c r="AU396" s="284"/>
      <c r="AV396" s="88" t="s">
        <v>125</v>
      </c>
      <c r="AW396" s="106" t="str">
        <f>IF(AND(T394=1,V394=3),IF(AND(AQ394=1,AS394=3),"RiRr","Ri"),IF(AND(AQ394=1,AS394=3),"Rr",""))</f>
        <v/>
      </c>
      <c r="AX396" s="101" t="str">
        <f>IF(AND(T394=2,V394=3),IF(AND(AQ394=2,AS394=3),"RiRr","Ri"),IF(AND(AQ394=2,AS394=3),"Rr",""))</f>
        <v/>
      </c>
      <c r="AY396" s="102" t="str">
        <f>IF(AND(T394=3,V394=3),IF(AND(AQ394=3,AS394=3),"RiRr","Ri"),IF(AND(AQ394=3,AS394=3),"Rr",""))</f>
        <v/>
      </c>
      <c r="AZ396" s="103" t="str">
        <f>IF(AND(T394=4,V394=3),IF(AND(AQ394=4,AS394=3),"RiRr","Ri"),IF(AND(AQ394=4,AS394=3),"Rr",""))</f>
        <v/>
      </c>
      <c r="BA396" s="103" t="str">
        <f>IF(AND(T394=5,V394=3),IF(AND(AQ394=5,AS394=3),"RiRr","Ri"),IF(AND(AQ394=5,AS394=3),"Rr",""))</f>
        <v/>
      </c>
      <c r="BB396" s="105"/>
    </row>
    <row r="397" spans="1:54" hidden="1" x14ac:dyDescent="0.2">
      <c r="A397" s="287"/>
      <c r="B397" s="290"/>
      <c r="C397" s="298"/>
      <c r="D397" s="301"/>
      <c r="E397" s="301"/>
      <c r="F397" s="301"/>
      <c r="G397" s="301"/>
      <c r="H397" s="301"/>
      <c r="I397" s="304"/>
      <c r="J397" s="307"/>
      <c r="K397" s="307"/>
      <c r="L397" s="330"/>
      <c r="M397" s="263"/>
      <c r="N397" s="263"/>
      <c r="O397" s="327"/>
      <c r="P397" s="310"/>
      <c r="Q397" s="266"/>
      <c r="R397" s="260"/>
      <c r="S397" s="257"/>
      <c r="T397" s="254"/>
      <c r="U397" s="248"/>
      <c r="V397" s="254"/>
      <c r="W397" s="254"/>
      <c r="X397" s="254"/>
      <c r="Y397" s="276"/>
      <c r="Z397" s="91"/>
      <c r="AA397" s="92"/>
      <c r="AB397" s="92"/>
      <c r="AC397" s="92"/>
      <c r="AD397" s="93"/>
      <c r="AE397" s="94">
        <f t="shared" si="61"/>
        <v>0</v>
      </c>
      <c r="AF397" s="93"/>
      <c r="AG397" s="93"/>
      <c r="AH397" s="93"/>
      <c r="AI397" s="93"/>
      <c r="AJ397" s="93"/>
      <c r="AK397" s="93"/>
      <c r="AL397" s="94">
        <f>IFERROR(VLOOKUP(AF397,Criterios!$M$3:$N$6,2,FALSE),0) + IFERROR(VLOOKUP(AG397,Criterios!$O$3:$P$6,2,FALSE),0) + IFERROR(VLOOKUP(AH397,Criterios!$Q$3:$R$7,2,FALSE),0) + IFERROR(VLOOKUP(AI397,Criterios!$S$3:$T$6,2,FALSE),0) + IFERROR(VLOOKUP(AJ397,Criterios!$U$3:$V$5,2,FALSE),0) + IFERROR(VLOOKUP(AK397,Criterios!$W$3:$X$8,2,FALSE),0)</f>
        <v>0</v>
      </c>
      <c r="AM397" s="96" t="str">
        <f>IF(AND(AL397&gt;=Criterios!$AB$8,AL397&lt;Criterios!$AA$8),"Pobre",IF(AND(AL397&gt;=Criterios!$AB$7,AL397&lt;Criterios!$AA$7),"Insatisfactorio",IF(AND(AL397&gt;=Criterios!$AB$6,AL397&lt;Criterios!$AA$6),"Regular",IF(AND(AL397&gt;=Criterios!$AB$5,AL397&lt;Criterios!$AA$5),"Bueno",IF(AND(AL397&gt;=Criterios!$AB$4,AL397&lt;=Criterios!$AA$4),"Excelente",MID(Criterios!$Y$3,1,1))))))</f>
        <v/>
      </c>
      <c r="AN397" s="278"/>
      <c r="AO397" s="280"/>
      <c r="AP397" s="282"/>
      <c r="AQ397" s="273"/>
      <c r="AR397" s="273"/>
      <c r="AS397" s="273"/>
      <c r="AT397" s="273"/>
      <c r="AU397" s="284"/>
      <c r="AV397" s="88" t="s">
        <v>170</v>
      </c>
      <c r="AW397" s="106" t="str">
        <f>IF(AND(T394=1,V394=2),IF(AND(AQ394=1,AS394=2),"RiRr","Ri"),IF(AND(AQ394=1,AS394=2),"Rr",""))</f>
        <v/>
      </c>
      <c r="AX397" s="106" t="str">
        <f>IF(AND(T394=2,V394=2),IF(AND(AQ394=2,AS394=2),"RiRr","Ri"),IF(AND(AQ394=2,AS394=2),"Rr",""))</f>
        <v/>
      </c>
      <c r="AY397" s="101" t="str">
        <f>IF(AND(T394=3,V394=2),IF(AND(AQ394=3,AS394=2),"RiRr","Ri"),IF(AND(AQ394=3,AS394=2),"Rr",""))</f>
        <v/>
      </c>
      <c r="AZ397" s="102" t="str">
        <f>IF(AND(T394=4,V394=2),IF(AND(AQ394=4,AS394=2),"RiRr","Ri"),IF(AND(AQ394=4,AS394=2),"Rr",""))</f>
        <v/>
      </c>
      <c r="BA397" s="103" t="str">
        <f>IF(AND(T394=5,V394=2),IF(AND(AQ394=5,AS394=2),"RiRr","Ri"),IF(AND(AQ394=5,AS394=2),"Rr",""))</f>
        <v/>
      </c>
      <c r="BB397" s="105"/>
    </row>
    <row r="398" spans="1:54" hidden="1" x14ac:dyDescent="0.2">
      <c r="A398" s="287"/>
      <c r="B398" s="290"/>
      <c r="C398" s="298"/>
      <c r="D398" s="301"/>
      <c r="E398" s="301"/>
      <c r="F398" s="301"/>
      <c r="G398" s="301"/>
      <c r="H398" s="301"/>
      <c r="I398" s="304"/>
      <c r="J398" s="307"/>
      <c r="K398" s="307"/>
      <c r="L398" s="330"/>
      <c r="M398" s="263"/>
      <c r="N398" s="263"/>
      <c r="O398" s="327"/>
      <c r="P398" s="310"/>
      <c r="Q398" s="266"/>
      <c r="R398" s="260"/>
      <c r="S398" s="257"/>
      <c r="T398" s="254"/>
      <c r="U398" s="248"/>
      <c r="V398" s="254"/>
      <c r="W398" s="254"/>
      <c r="X398" s="254"/>
      <c r="Y398" s="276"/>
      <c r="Z398" s="91"/>
      <c r="AA398" s="92"/>
      <c r="AB398" s="92"/>
      <c r="AC398" s="92"/>
      <c r="AD398" s="93"/>
      <c r="AE398" s="94">
        <f t="shared" si="61"/>
        <v>0</v>
      </c>
      <c r="AF398" s="93"/>
      <c r="AG398" s="93"/>
      <c r="AH398" s="93"/>
      <c r="AI398" s="93"/>
      <c r="AJ398" s="93"/>
      <c r="AK398" s="93"/>
      <c r="AL398" s="94">
        <f>IFERROR(VLOOKUP(AF398,Criterios!$M$3:$N$6,2,FALSE),0) + IFERROR(VLOOKUP(AG398,Criterios!$O$3:$P$6,2,FALSE),0) + IFERROR(VLOOKUP(AH398,Criterios!$Q$3:$R$7,2,FALSE),0) + IFERROR(VLOOKUP(AI398,Criterios!$S$3:$T$6,2,FALSE),0) + IFERROR(VLOOKUP(AJ398,Criterios!$U$3:$V$5,2,FALSE),0) + IFERROR(VLOOKUP(AK398,Criterios!$W$3:$X$8,2,FALSE),0)</f>
        <v>0</v>
      </c>
      <c r="AM398" s="96" t="str">
        <f>IF(AND(AL398&gt;=Criterios!$AB$8,AL398&lt;Criterios!$AA$8),"Pobre",IF(AND(AL398&gt;=Criterios!$AB$7,AL398&lt;Criterios!$AA$7),"Insatisfactorio",IF(AND(AL398&gt;=Criterios!$AB$6,AL398&lt;Criterios!$AA$6),"Regular",IF(AND(AL398&gt;=Criterios!$AB$5,AL398&lt;Criterios!$AA$5),"Bueno",IF(AND(AL398&gt;=Criterios!$AB$4,AL398&lt;=Criterios!$AA$4),"Excelente",MID(Criterios!$Y$3,1,1))))))</f>
        <v/>
      </c>
      <c r="AN398" s="278"/>
      <c r="AO398" s="280"/>
      <c r="AP398" s="282"/>
      <c r="AQ398" s="273"/>
      <c r="AR398" s="273"/>
      <c r="AS398" s="273"/>
      <c r="AT398" s="273"/>
      <c r="AU398" s="284"/>
      <c r="AV398" s="88" t="s">
        <v>752</v>
      </c>
      <c r="AW398" s="106" t="str">
        <f>IF(AND(T394=1,V394=1),IF(AND(AQ394=1,AS394=1),"RiRr","Ri"),IF(AND(AQ394=1,AS394=1),"Rr",""))</f>
        <v/>
      </c>
      <c r="AX398" s="106" t="str">
        <f>IF(AND(T394=2,V394=1),IF(AND(AQ394=2,AS394=1),"RiRr","Ri"),IF(AND(AQ394=2,AS394=1),"Rr",""))</f>
        <v/>
      </c>
      <c r="AY398" s="101" t="str">
        <f>IF(AND(T394=3,V394=1),IF(AND(AQ394=3,AS394=1),"RiRr","Ri"),IF(AND(AQ394=3,AS394=1),"Rr",""))</f>
        <v/>
      </c>
      <c r="AZ398" s="102" t="str">
        <f>IF(AND(T394=4,V394=1),IF(AND(AQ394=4,AS394=1),"RiRr","Ri"),IF(AND(AQ394=4,AS394=1),"Rr",""))</f>
        <v/>
      </c>
      <c r="BA398" s="102" t="str">
        <f>IF(AND(T394=5,V394=1),IF(AND(AQ394=5,AS394=1),"RiRr","Ri"),IF(AND(AQ394=5,AS394=1),"Rr",""))</f>
        <v/>
      </c>
      <c r="BB398" s="105"/>
    </row>
    <row r="399" spans="1:54" ht="15.75" hidden="1" customHeight="1" thickBot="1" x14ac:dyDescent="0.25">
      <c r="A399" s="288"/>
      <c r="B399" s="291"/>
      <c r="C399" s="299"/>
      <c r="D399" s="302"/>
      <c r="E399" s="302"/>
      <c r="F399" s="302"/>
      <c r="G399" s="302"/>
      <c r="H399" s="302"/>
      <c r="I399" s="305"/>
      <c r="J399" s="308"/>
      <c r="K399" s="308"/>
      <c r="L399" s="331"/>
      <c r="M399" s="264"/>
      <c r="N399" s="264"/>
      <c r="O399" s="328"/>
      <c r="P399" s="311"/>
      <c r="Q399" s="267"/>
      <c r="R399" s="261"/>
      <c r="S399" s="258"/>
      <c r="T399" s="255"/>
      <c r="U399" s="249"/>
      <c r="V399" s="255"/>
      <c r="W399" s="255"/>
      <c r="X399" s="255"/>
      <c r="Y399" s="277"/>
      <c r="Z399" s="108"/>
      <c r="AA399" s="109"/>
      <c r="AB399" s="109"/>
      <c r="AC399" s="109"/>
      <c r="AD399" s="110"/>
      <c r="AE399" s="111">
        <f t="shared" si="61"/>
        <v>0</v>
      </c>
      <c r="AF399" s="110"/>
      <c r="AG399" s="110"/>
      <c r="AH399" s="110"/>
      <c r="AI399" s="110"/>
      <c r="AJ399" s="110"/>
      <c r="AK399" s="110"/>
      <c r="AL399" s="111">
        <f>IFERROR(VLOOKUP(AF399,Criterios!$M$3:$N$6,2,FALSE),0) + IFERROR(VLOOKUP(AG399,Criterios!$O$3:$P$6,2,FALSE),0) + IFERROR(VLOOKUP(AH399,Criterios!$Q$3:$R$7,2,FALSE),0) + IFERROR(VLOOKUP(AI399,Criterios!$S$3:$T$6,2,FALSE),0) + IFERROR(VLOOKUP(AJ399,Criterios!$U$3:$V$5,2,FALSE),0) + IFERROR(VLOOKUP(AK399,Criterios!$W$3:$X$8,2,FALSE),0)</f>
        <v>0</v>
      </c>
      <c r="AM399" s="112" t="str">
        <f>IF(AND(AL399&gt;=Criterios!$AB$8,AL399&lt;Criterios!$AA$8),"Pobre",IF(AND(AL399&gt;=Criterios!$AB$7,AL399&lt;Criterios!$AA$7),"Insatisfactorio",IF(AND(AL399&gt;=Criterios!$AB$6,AL399&lt;Criterios!$AA$6),"Regular",IF(AND(AL399&gt;=Criterios!$AB$5,AL399&lt;Criterios!$AA$5),"Bueno",IF(AND(AL399&gt;=Criterios!$AB$4,AL399&lt;=Criterios!$AA$4),"Excelente",MID(Criterios!$Y$3,1,1))))))</f>
        <v/>
      </c>
      <c r="AN399" s="279"/>
      <c r="AO399" s="281"/>
      <c r="AP399" s="283"/>
      <c r="AQ399" s="274"/>
      <c r="AR399" s="274"/>
      <c r="AS399" s="274"/>
      <c r="AT399" s="274"/>
      <c r="AU399" s="285"/>
      <c r="AW399" s="88" t="s">
        <v>123</v>
      </c>
      <c r="AX399" s="88" t="s">
        <v>124</v>
      </c>
      <c r="AY399" s="88" t="s">
        <v>125</v>
      </c>
      <c r="AZ399" s="88" t="s">
        <v>126</v>
      </c>
      <c r="BA399" s="88" t="s">
        <v>127</v>
      </c>
      <c r="BB399" s="113"/>
    </row>
    <row r="400" spans="1:54" ht="16.5" hidden="1" thickTop="1" x14ac:dyDescent="0.2">
      <c r="A400" s="286"/>
      <c r="B400" s="289"/>
      <c r="C400" s="297"/>
      <c r="D400" s="300"/>
      <c r="E400" s="300"/>
      <c r="F400" s="300"/>
      <c r="G400" s="300"/>
      <c r="H400" s="300"/>
      <c r="I400" s="303"/>
      <c r="J400" s="306"/>
      <c r="K400" s="306"/>
      <c r="L400" s="329"/>
      <c r="M400" s="262"/>
      <c r="N400" s="262"/>
      <c r="O400" s="326" t="s">
        <v>375</v>
      </c>
      <c r="P400" s="338"/>
      <c r="Q400" s="295"/>
      <c r="R400" s="259"/>
      <c r="S400" s="256"/>
      <c r="T400" s="253">
        <f>(IFERROR(VLOOKUP(S400,Criterios!$E$3:$F$8,2,FALSE),0))</f>
        <v>0</v>
      </c>
      <c r="U400" s="247"/>
      <c r="V400" s="253">
        <f>(IFERROR(VLOOKUP(U400,Criterios!$H$3:$I$8,2,FALSE),0))</f>
        <v>0</v>
      </c>
      <c r="W400" s="253">
        <f>(IFERROR(VLOOKUP(S400,Criterios!$E$3:$F$8,2,FALSE),0)) * (IFERROR(VLOOKUP(U400,Criterios!$H$3:$I$8,2,FALSE),0))</f>
        <v>0</v>
      </c>
      <c r="X400" s="253">
        <f>IFERROR(INDEX(Colorimetría!$D$4:$H$8,MATCH(V400,Colorimetría!$C$4:$C$8,0),MATCH(T400,Colorimetría!$D$3:$H$3,0)),0)</f>
        <v>0</v>
      </c>
      <c r="Y400" s="296"/>
      <c r="Z400" s="91"/>
      <c r="AA400" s="92"/>
      <c r="AB400" s="92"/>
      <c r="AC400" s="92"/>
      <c r="AD400" s="93"/>
      <c r="AE400" s="94">
        <f>IF(OR(AD400="Preventivo",AD400="Preventivo - Detectivo"),"Probabilidad",IF(OR(AD400="Detectivo - Correctivo",AD400="Correctivo"),"Impacto",0))</f>
        <v>0</v>
      </c>
      <c r="AF400" s="93"/>
      <c r="AG400" s="93"/>
      <c r="AH400" s="93"/>
      <c r="AI400" s="93"/>
      <c r="AJ400" s="93"/>
      <c r="AK400" s="93"/>
      <c r="AL400" s="95">
        <f>IFERROR(VLOOKUP(AF400,Criterios!$M$3:$N$6,2,FALSE),0) + IFERROR(VLOOKUP(AG400,Criterios!$O$3:$P$6,2,FALSE),0) + IFERROR(VLOOKUP(AH400,Criterios!$Q$3:$R$7,2,FALSE),0) + IFERROR(VLOOKUP(AI400,Criterios!$S$3:$T$6,2,FALSE),0) + IFERROR(VLOOKUP(AJ400,Criterios!$U$3:$V$5,2,FALSE),0) + IFERROR(VLOOKUP(AK400,Criterios!$W$3:$X$8,2,FALSE),0)</f>
        <v>0</v>
      </c>
      <c r="AM400" s="96" t="str">
        <f>IF(AND(AL400&gt;=Criterios!$AB$8,AL400&lt;Criterios!$AA$8),"Pobre",IF(AND(AL400&gt;=Criterios!$AB$7,AL400&lt;Criterios!$AA$7),"Insatisfactorio",IF(AND(AL400&gt;=Criterios!$AB$6,AL400&lt;Criterios!$AA$6),"Regular",IF(AND(AL400&gt;=Criterios!$AB$5,AL400&lt;Criterios!$AA$5),"Bueno",IF(AND(AL400&gt;=Criterios!$AB$4,AL400&lt;=Criterios!$AA$4),"Excelente",MID(Criterios!$Y$3,1,1))))))</f>
        <v/>
      </c>
      <c r="AN400" s="278">
        <f>(IFERROR(AVERAGEIFS(AL400:AL405,AE400:AE405,"Impacto"),0))/100</f>
        <v>0</v>
      </c>
      <c r="AO400" s="280">
        <f>(IFERROR(AVERAGEIFS(AL400:AL405,AE400:AE405,"Probabilidad"),0))/100</f>
        <v>0</v>
      </c>
      <c r="AP400" s="282" t="str">
        <f>IF(AN400=0,MID(S400,1,15),IF(T400 - AN400*T400&lt;1,VLOOKUP(1,Criterios!$D$4:$E$8,2,FALSE),IF(ROUND(T400 -( T400*AN400),0)=0,VLOOKUP(1,Criterios!$D$4:$E$8,2,FALSE),VLOOKUP(ROUND(T400 -( T400*AN400),0),Criterios!$D$4:$E$8,2,FALSE))))</f>
        <v/>
      </c>
      <c r="AQ400" s="273">
        <f>(IFERROR(VLOOKUP(AP400,Criterios!$E$3:$F$8,2,FALSE),0))</f>
        <v>0</v>
      </c>
      <c r="AR400" s="273" t="str">
        <f>IF(AO400=0,MID(U400,1,15),IF(V400 - AO400*V400&lt;1,VLOOKUP(1,Criterios!$G$4:$H$8,2,FALSE),IF(ROUND(V400 -(V400*AO400),0)=0,VLOOKUP(1,Criterios!$G$4:$H$8,2,FALSE),VLOOKUP(ROUND(V400 -( V400*AO400),0),Criterios!$G$4:$H$8,2,FALSE))))</f>
        <v/>
      </c>
      <c r="AS400" s="273">
        <f>(IFERROR(VLOOKUP(AR400,Criterios!$H$3:$I$8,2,FALSE),0))</f>
        <v>0</v>
      </c>
      <c r="AT400" s="273">
        <f>(IFERROR(VLOOKUP(AP400,Criterios!$E$3:$F$8,2,FALSE),0)) * (IFERROR(VLOOKUP(AR400,Criterios!$H$3:$I$8,2,FALSE),0))</f>
        <v>0</v>
      </c>
      <c r="AU400" s="284">
        <f>IFERROR(INDEX(Colorimetría!$D$4:$H$8,MATCH(AS400,Colorimetría!$C$4:$C$8,0),MATCH(AQ400,Colorimetría!$D$3:$H$3,0)),0)</f>
        <v>0</v>
      </c>
      <c r="AV400" s="88" t="s">
        <v>169</v>
      </c>
      <c r="AW400" s="97" t="str">
        <f>IF(AND(T400=1,V400=5),IF(AND(AQ400=1,AS400=5),"RiRr","Ri"),IF(AND(AQ400=1,AS400=5),"Rr",""))</f>
        <v/>
      </c>
      <c r="AX400" s="97" t="str">
        <f>IF(AND(T400=2,V400=5),IF(AND(AQ400=2,AS400=5),"RiRr","Ri"),IF(AND(AQ400=2,AS400=5),"Rr",""))</f>
        <v/>
      </c>
      <c r="AY400" s="98" t="str">
        <f>IF(AND(T400=3,V400=5),IF(AND(AQ400=3,AS400=5),"RiRr","Ri"),IF(AND(AQ400=3,AS400=5),"Rr",""))</f>
        <v/>
      </c>
      <c r="AZ400" s="98" t="str">
        <f>IF(AND(T400=4,V400=5),IF(AND(AQ400=4,AS400=5),"RiRr","Ri"),IF(AND(AQ400=4,AS400=5),"Rr",""))</f>
        <v/>
      </c>
      <c r="BA400" s="98" t="str">
        <f>IF(AND(T400=5,V400=5),IF(AND(AQ400=5,AS400=5),"RiRr","Ri"),IF(AND(AQ400=5,AS400=5),"Rr",""))</f>
        <v/>
      </c>
      <c r="BB400" s="100"/>
    </row>
    <row r="401" spans="1:54" hidden="1" x14ac:dyDescent="0.2">
      <c r="A401" s="287"/>
      <c r="B401" s="290"/>
      <c r="C401" s="298"/>
      <c r="D401" s="301"/>
      <c r="E401" s="301"/>
      <c r="F401" s="301"/>
      <c r="G401" s="301"/>
      <c r="H401" s="301"/>
      <c r="I401" s="304"/>
      <c r="J401" s="307"/>
      <c r="K401" s="307"/>
      <c r="L401" s="330"/>
      <c r="M401" s="263"/>
      <c r="N401" s="263"/>
      <c r="O401" s="327"/>
      <c r="P401" s="310"/>
      <c r="Q401" s="266"/>
      <c r="R401" s="260"/>
      <c r="S401" s="257"/>
      <c r="T401" s="254"/>
      <c r="U401" s="248"/>
      <c r="V401" s="254"/>
      <c r="W401" s="254"/>
      <c r="X401" s="254"/>
      <c r="Y401" s="276"/>
      <c r="Z401" s="91"/>
      <c r="AA401" s="92"/>
      <c r="AB401" s="92"/>
      <c r="AC401" s="92"/>
      <c r="AD401" s="93"/>
      <c r="AE401" s="94">
        <f t="shared" ref="AE401:AE405" si="62">IF(OR(AD401="Preventivo",AD401="Preventivo - Detectivo"),"Probabilidad",IF(OR(AD401="Detectivo - Correctivo",AD401="Correctivo"),"Impacto",0))</f>
        <v>0</v>
      </c>
      <c r="AF401" s="93"/>
      <c r="AG401" s="93"/>
      <c r="AH401" s="93"/>
      <c r="AI401" s="93"/>
      <c r="AJ401" s="93"/>
      <c r="AK401" s="93"/>
      <c r="AL401" s="95">
        <f>IFERROR(VLOOKUP(AF401,Criterios!$M$3:$N$6,2,FALSE),0) + IFERROR(VLOOKUP(AG401,Criterios!$O$3:$P$6,2,FALSE),0) + IFERROR(VLOOKUP(AH401,Criterios!$Q$3:$R$7,2,FALSE),0) + IFERROR(VLOOKUP(AI401,Criterios!$S$3:$T$6,2,FALSE),0) + IFERROR(VLOOKUP(AJ401,Criterios!$U$3:$V$5,2,FALSE),0) + IFERROR(VLOOKUP(AK401,Criterios!$W$3:$X$8,2,FALSE),0)</f>
        <v>0</v>
      </c>
      <c r="AM401" s="96" t="str">
        <f>IF(AND(AL401&gt;=Criterios!$AB$8,AL401&lt;Criterios!$AA$8),"Pobre",IF(AND(AL401&gt;=Criterios!$AB$7,AL401&lt;Criterios!$AA$7),"Insatisfactorio",IF(AND(AL401&gt;=Criterios!$AB$6,AL401&lt;Criterios!$AA$6),"Regular",IF(AND(AL401&gt;=Criterios!$AB$5,AL401&lt;Criterios!$AA$5),"Bueno",IF(AND(AL401&gt;=Criterios!$AB$4,AL401&lt;=Criterios!$AA$4),"Excelente",MID(Criterios!$Y$3,1,1))))))</f>
        <v/>
      </c>
      <c r="AN401" s="278"/>
      <c r="AO401" s="280"/>
      <c r="AP401" s="282"/>
      <c r="AQ401" s="273"/>
      <c r="AR401" s="273"/>
      <c r="AS401" s="273"/>
      <c r="AT401" s="273"/>
      <c r="AU401" s="284"/>
      <c r="AV401" s="88" t="s">
        <v>122</v>
      </c>
      <c r="AW401" s="101" t="str">
        <f>IF(AND(T400=1,V400=4),IF(AND(AQ400=1,AS400=4),"RiRr","Ri"),IF(AND(AQ400=1,AS400=4),"Rr",""))</f>
        <v/>
      </c>
      <c r="AX401" s="102" t="str">
        <f>IF(AND(T400=2,V400=4),IF(AND(AQ400=2,AS400=4),"RiRr","Ri"),IF(AND(AQ400=2,AS400=4),"Rr",""))</f>
        <v/>
      </c>
      <c r="AY401" s="102" t="str">
        <f>IF(AND(T400=3,V400=4),IF(AND(AQ400=3,AS400=4),"RiRr","Ri"),IF(AND(AQ400=3,AS400=4),"Rr",""))</f>
        <v/>
      </c>
      <c r="AZ401" s="103" t="str">
        <f>IF(AND(T400=4,V400=4),IF(AND(AQ400=4,AS400=4),"RiRr","Ri"),IF(AND(AQ400=4,AS400=4),"Rr",""))</f>
        <v/>
      </c>
      <c r="BA401" s="103" t="str">
        <f>IF(AND(T400=5,V400=4),IF(AND(AQ400=5,AS400=4),"RiRr","Ri"),IF(AND(AQ400=5,AS400=4),"Rr",""))</f>
        <v/>
      </c>
      <c r="BB401" s="105"/>
    </row>
    <row r="402" spans="1:54" hidden="1" x14ac:dyDescent="0.2">
      <c r="A402" s="287"/>
      <c r="B402" s="290"/>
      <c r="C402" s="298"/>
      <c r="D402" s="301"/>
      <c r="E402" s="301"/>
      <c r="F402" s="301"/>
      <c r="G402" s="301"/>
      <c r="H402" s="301"/>
      <c r="I402" s="304"/>
      <c r="J402" s="307"/>
      <c r="K402" s="307"/>
      <c r="L402" s="330"/>
      <c r="M402" s="263"/>
      <c r="N402" s="263"/>
      <c r="O402" s="327"/>
      <c r="P402" s="310"/>
      <c r="Q402" s="266"/>
      <c r="R402" s="260"/>
      <c r="S402" s="257"/>
      <c r="T402" s="254"/>
      <c r="U402" s="248"/>
      <c r="V402" s="254"/>
      <c r="W402" s="254"/>
      <c r="X402" s="254"/>
      <c r="Y402" s="276"/>
      <c r="Z402" s="91"/>
      <c r="AA402" s="92"/>
      <c r="AB402" s="92"/>
      <c r="AC402" s="92"/>
      <c r="AD402" s="93"/>
      <c r="AE402" s="94">
        <f t="shared" si="62"/>
        <v>0</v>
      </c>
      <c r="AF402" s="93"/>
      <c r="AG402" s="93"/>
      <c r="AH402" s="93"/>
      <c r="AI402" s="93"/>
      <c r="AJ402" s="93"/>
      <c r="AK402" s="93"/>
      <c r="AL402" s="95">
        <f>IFERROR(VLOOKUP(AF402,Criterios!$M$3:$N$6,2,FALSE),0) + IFERROR(VLOOKUP(AG402,Criterios!$O$3:$P$6,2,FALSE),0) + IFERROR(VLOOKUP(AH402,Criterios!$Q$3:$R$7,2,FALSE),0) + IFERROR(VLOOKUP(AI402,Criterios!$S$3:$T$6,2,FALSE),0) + IFERROR(VLOOKUP(AJ402,Criterios!$U$3:$V$5,2,FALSE),0) + IFERROR(VLOOKUP(AK402,Criterios!$W$3:$X$8,2,FALSE),0)</f>
        <v>0</v>
      </c>
      <c r="AM402" s="96" t="str">
        <f>IF(AND(AL402&gt;=Criterios!$AB$8,AL402&lt;Criterios!$AA$8),"Pobre",IF(AND(AL402&gt;=Criterios!$AB$7,AL402&lt;Criterios!$AA$7),"Insatisfactorio",IF(AND(AL402&gt;=Criterios!$AB$6,AL402&lt;Criterios!$AA$6),"Regular",IF(AND(AL402&gt;=Criterios!$AB$5,AL402&lt;Criterios!$AA$5),"Bueno",IF(AND(AL402&gt;=Criterios!$AB$4,AL402&lt;=Criterios!$AA$4),"Excelente",MID(Criterios!$Y$3,1,1))))))</f>
        <v/>
      </c>
      <c r="AN402" s="278"/>
      <c r="AO402" s="280"/>
      <c r="AP402" s="282"/>
      <c r="AQ402" s="273"/>
      <c r="AR402" s="273"/>
      <c r="AS402" s="273"/>
      <c r="AT402" s="273"/>
      <c r="AU402" s="284"/>
      <c r="AV402" s="88" t="s">
        <v>125</v>
      </c>
      <c r="AW402" s="106" t="str">
        <f>IF(AND(T400=1,V400=3),IF(AND(AQ400=1,AS400=3),"RiRr","Ri"),IF(AND(AQ400=1,AS400=3),"Rr",""))</f>
        <v/>
      </c>
      <c r="AX402" s="101" t="str">
        <f>IF(AND(T400=2,V400=3),IF(AND(AQ400=2,AS400=3),"RiRr","Ri"),IF(AND(AQ400=2,AS400=3),"Rr",""))</f>
        <v/>
      </c>
      <c r="AY402" s="102" t="str">
        <f>IF(AND(T400=3,V400=3),IF(AND(AQ400=3,AS400=3),"RiRr","Ri"),IF(AND(AQ400=3,AS400=3),"Rr",""))</f>
        <v/>
      </c>
      <c r="AZ402" s="103" t="str">
        <f>IF(AND(T400=4,V400=3),IF(AND(AQ400=4,AS400=3),"RiRr","Ri"),IF(AND(AQ400=4,AS400=3),"Rr",""))</f>
        <v/>
      </c>
      <c r="BA402" s="103" t="str">
        <f>IF(AND(T400=5,V400=3),IF(AND(AQ400=5,AS400=3),"RiRr","Ri"),IF(AND(AQ400=5,AS400=3),"Rr",""))</f>
        <v/>
      </c>
      <c r="BB402" s="105"/>
    </row>
    <row r="403" spans="1:54" hidden="1" x14ac:dyDescent="0.2">
      <c r="A403" s="287"/>
      <c r="B403" s="290"/>
      <c r="C403" s="298"/>
      <c r="D403" s="301"/>
      <c r="E403" s="301"/>
      <c r="F403" s="301"/>
      <c r="G403" s="301"/>
      <c r="H403" s="301"/>
      <c r="I403" s="304"/>
      <c r="J403" s="307"/>
      <c r="K403" s="307"/>
      <c r="L403" s="330"/>
      <c r="M403" s="263"/>
      <c r="N403" s="263"/>
      <c r="O403" s="327"/>
      <c r="P403" s="310"/>
      <c r="Q403" s="266"/>
      <c r="R403" s="260"/>
      <c r="S403" s="257"/>
      <c r="T403" s="254"/>
      <c r="U403" s="248"/>
      <c r="V403" s="254"/>
      <c r="W403" s="254"/>
      <c r="X403" s="254"/>
      <c r="Y403" s="276"/>
      <c r="Z403" s="91"/>
      <c r="AA403" s="92"/>
      <c r="AB403" s="92"/>
      <c r="AC403" s="92"/>
      <c r="AD403" s="93"/>
      <c r="AE403" s="94">
        <f t="shared" si="62"/>
        <v>0</v>
      </c>
      <c r="AF403" s="93"/>
      <c r="AG403" s="93"/>
      <c r="AH403" s="93"/>
      <c r="AI403" s="93"/>
      <c r="AJ403" s="93"/>
      <c r="AK403" s="93"/>
      <c r="AL403" s="94">
        <f>IFERROR(VLOOKUP(AF403,Criterios!$M$3:$N$6,2,FALSE),0) + IFERROR(VLOOKUP(AG403,Criterios!$O$3:$P$6,2,FALSE),0) + IFERROR(VLOOKUP(AH403,Criterios!$Q$3:$R$7,2,FALSE),0) + IFERROR(VLOOKUP(AI403,Criterios!$S$3:$T$6,2,FALSE),0) + IFERROR(VLOOKUP(AJ403,Criterios!$U$3:$V$5,2,FALSE),0) + IFERROR(VLOOKUP(AK403,Criterios!$W$3:$X$8,2,FALSE),0)</f>
        <v>0</v>
      </c>
      <c r="AM403" s="96" t="str">
        <f>IF(AND(AL403&gt;=Criterios!$AB$8,AL403&lt;Criterios!$AA$8),"Pobre",IF(AND(AL403&gt;=Criterios!$AB$7,AL403&lt;Criterios!$AA$7),"Insatisfactorio",IF(AND(AL403&gt;=Criterios!$AB$6,AL403&lt;Criterios!$AA$6),"Regular",IF(AND(AL403&gt;=Criterios!$AB$5,AL403&lt;Criterios!$AA$5),"Bueno",IF(AND(AL403&gt;=Criterios!$AB$4,AL403&lt;=Criterios!$AA$4),"Excelente",MID(Criterios!$Y$3,1,1))))))</f>
        <v/>
      </c>
      <c r="AN403" s="278"/>
      <c r="AO403" s="280"/>
      <c r="AP403" s="282"/>
      <c r="AQ403" s="273"/>
      <c r="AR403" s="273"/>
      <c r="AS403" s="273"/>
      <c r="AT403" s="273"/>
      <c r="AU403" s="284"/>
      <c r="AV403" s="88" t="s">
        <v>170</v>
      </c>
      <c r="AW403" s="106" t="str">
        <f>IF(AND(T400=1,V400=2),IF(AND(AQ400=1,AS400=2),"RiRr","Ri"),IF(AND(AQ400=1,AS400=2),"Rr",""))</f>
        <v/>
      </c>
      <c r="AX403" s="106" t="str">
        <f>IF(AND(T400=2,V400=2),IF(AND(AQ400=2,AS400=2),"RiRr","Ri"),IF(AND(AQ400=2,AS400=2),"Rr",""))</f>
        <v/>
      </c>
      <c r="AY403" s="101" t="str">
        <f>IF(AND(T400=3,V400=2),IF(AND(AQ400=3,AS400=2),"RiRr","Ri"),IF(AND(AQ400=3,AS400=2),"Rr",""))</f>
        <v/>
      </c>
      <c r="AZ403" s="102" t="str">
        <f>IF(AND(T400=4,V400=2),IF(AND(AQ400=4,AS400=2),"RiRr","Ri"),IF(AND(AQ400=4,AS400=2),"Rr",""))</f>
        <v/>
      </c>
      <c r="BA403" s="103" t="str">
        <f>IF(AND(T400=5,V400=2),IF(AND(AQ400=5,AS400=2),"RiRr","Ri"),IF(AND(AQ400=5,AS400=2),"Rr",""))</f>
        <v/>
      </c>
      <c r="BB403" s="105"/>
    </row>
    <row r="404" spans="1:54" hidden="1" x14ac:dyDescent="0.2">
      <c r="A404" s="287"/>
      <c r="B404" s="290"/>
      <c r="C404" s="298"/>
      <c r="D404" s="301"/>
      <c r="E404" s="301"/>
      <c r="F404" s="301"/>
      <c r="G404" s="301"/>
      <c r="H404" s="301"/>
      <c r="I404" s="304"/>
      <c r="J404" s="307"/>
      <c r="K404" s="307"/>
      <c r="L404" s="330"/>
      <c r="M404" s="263"/>
      <c r="N404" s="263"/>
      <c r="O404" s="327"/>
      <c r="P404" s="310"/>
      <c r="Q404" s="266"/>
      <c r="R404" s="260"/>
      <c r="S404" s="257"/>
      <c r="T404" s="254"/>
      <c r="U404" s="248"/>
      <c r="V404" s="254"/>
      <c r="W404" s="254"/>
      <c r="X404" s="254"/>
      <c r="Y404" s="276"/>
      <c r="Z404" s="91"/>
      <c r="AA404" s="92"/>
      <c r="AB404" s="92"/>
      <c r="AC404" s="92"/>
      <c r="AD404" s="93"/>
      <c r="AE404" s="94">
        <f t="shared" si="62"/>
        <v>0</v>
      </c>
      <c r="AF404" s="93"/>
      <c r="AG404" s="93"/>
      <c r="AH404" s="93"/>
      <c r="AI404" s="93"/>
      <c r="AJ404" s="93"/>
      <c r="AK404" s="93"/>
      <c r="AL404" s="94">
        <f>IFERROR(VLOOKUP(AF404,Criterios!$M$3:$N$6,2,FALSE),0) + IFERROR(VLOOKUP(AG404,Criterios!$O$3:$P$6,2,FALSE),0) + IFERROR(VLOOKUP(AH404,Criterios!$Q$3:$R$7,2,FALSE),0) + IFERROR(VLOOKUP(AI404,Criterios!$S$3:$T$6,2,FALSE),0) + IFERROR(VLOOKUP(AJ404,Criterios!$U$3:$V$5,2,FALSE),0) + IFERROR(VLOOKUP(AK404,Criterios!$W$3:$X$8,2,FALSE),0)</f>
        <v>0</v>
      </c>
      <c r="AM404" s="96" t="str">
        <f>IF(AND(AL404&gt;=Criterios!$AB$8,AL404&lt;Criterios!$AA$8),"Pobre",IF(AND(AL404&gt;=Criterios!$AB$7,AL404&lt;Criterios!$AA$7),"Insatisfactorio",IF(AND(AL404&gt;=Criterios!$AB$6,AL404&lt;Criterios!$AA$6),"Regular",IF(AND(AL404&gt;=Criterios!$AB$5,AL404&lt;Criterios!$AA$5),"Bueno",IF(AND(AL404&gt;=Criterios!$AB$4,AL404&lt;=Criterios!$AA$4),"Excelente",MID(Criterios!$Y$3,1,1))))))</f>
        <v/>
      </c>
      <c r="AN404" s="278"/>
      <c r="AO404" s="280"/>
      <c r="AP404" s="282"/>
      <c r="AQ404" s="273"/>
      <c r="AR404" s="273"/>
      <c r="AS404" s="273"/>
      <c r="AT404" s="273"/>
      <c r="AU404" s="284"/>
      <c r="AV404" s="88" t="s">
        <v>752</v>
      </c>
      <c r="AW404" s="106" t="str">
        <f>IF(AND(T400=1,V400=1),IF(AND(AQ400=1,AS400=1),"RiRr","Ri"),IF(AND(AQ400=1,AS400=1),"Rr",""))</f>
        <v/>
      </c>
      <c r="AX404" s="106" t="str">
        <f>IF(AND(T400=2,V400=1),IF(AND(AQ400=2,AS400=1),"RiRr","Ri"),IF(AND(AQ400=2,AS400=1),"Rr",""))</f>
        <v/>
      </c>
      <c r="AY404" s="101" t="str">
        <f>IF(AND(T400=3,V400=1),IF(AND(AQ400=3,AS400=1),"RiRr","Ri"),IF(AND(AQ400=3,AS400=1),"Rr",""))</f>
        <v/>
      </c>
      <c r="AZ404" s="102" t="str">
        <f>IF(AND(T400=4,V400=1),IF(AND(AQ400=4,AS400=1),"RiRr","Ri"),IF(AND(AQ400=4,AS400=1),"Rr",""))</f>
        <v/>
      </c>
      <c r="BA404" s="102" t="str">
        <f>IF(AND(T400=5,V400=1),IF(AND(AQ400=5,AS400=1),"RiRr","Ri"),IF(AND(AQ400=5,AS400=1),"Rr",""))</f>
        <v/>
      </c>
      <c r="BB404" s="105"/>
    </row>
    <row r="405" spans="1:54" ht="15.75" hidden="1" customHeight="1" thickBot="1" x14ac:dyDescent="0.25">
      <c r="A405" s="288"/>
      <c r="B405" s="291"/>
      <c r="C405" s="299"/>
      <c r="D405" s="302"/>
      <c r="E405" s="302"/>
      <c r="F405" s="302"/>
      <c r="G405" s="302"/>
      <c r="H405" s="302"/>
      <c r="I405" s="305"/>
      <c r="J405" s="308"/>
      <c r="K405" s="308"/>
      <c r="L405" s="331"/>
      <c r="M405" s="264"/>
      <c r="N405" s="264"/>
      <c r="O405" s="328"/>
      <c r="P405" s="311"/>
      <c r="Q405" s="267"/>
      <c r="R405" s="261"/>
      <c r="S405" s="258"/>
      <c r="T405" s="255"/>
      <c r="U405" s="249"/>
      <c r="V405" s="255"/>
      <c r="W405" s="255"/>
      <c r="X405" s="255"/>
      <c r="Y405" s="277"/>
      <c r="Z405" s="108"/>
      <c r="AA405" s="109"/>
      <c r="AB405" s="109"/>
      <c r="AC405" s="109"/>
      <c r="AD405" s="110"/>
      <c r="AE405" s="111">
        <f t="shared" si="62"/>
        <v>0</v>
      </c>
      <c r="AF405" s="110"/>
      <c r="AG405" s="110"/>
      <c r="AH405" s="110"/>
      <c r="AI405" s="110"/>
      <c r="AJ405" s="110"/>
      <c r="AK405" s="110"/>
      <c r="AL405" s="111">
        <f>IFERROR(VLOOKUP(AF405,Criterios!$M$3:$N$6,2,FALSE),0) + IFERROR(VLOOKUP(AG405,Criterios!$O$3:$P$6,2,FALSE),0) + IFERROR(VLOOKUP(AH405,Criterios!$Q$3:$R$7,2,FALSE),0) + IFERROR(VLOOKUP(AI405,Criterios!$S$3:$T$6,2,FALSE),0) + IFERROR(VLOOKUP(AJ405,Criterios!$U$3:$V$5,2,FALSE),0) + IFERROR(VLOOKUP(AK405,Criterios!$W$3:$X$8,2,FALSE),0)</f>
        <v>0</v>
      </c>
      <c r="AM405" s="112" t="str">
        <f>IF(AND(AL405&gt;=Criterios!$AB$8,AL405&lt;Criterios!$AA$8),"Pobre",IF(AND(AL405&gt;=Criterios!$AB$7,AL405&lt;Criterios!$AA$7),"Insatisfactorio",IF(AND(AL405&gt;=Criterios!$AB$6,AL405&lt;Criterios!$AA$6),"Regular",IF(AND(AL405&gt;=Criterios!$AB$5,AL405&lt;Criterios!$AA$5),"Bueno",IF(AND(AL405&gt;=Criterios!$AB$4,AL405&lt;=Criterios!$AA$4),"Excelente",MID(Criterios!$Y$3,1,1))))))</f>
        <v/>
      </c>
      <c r="AN405" s="279"/>
      <c r="AO405" s="281"/>
      <c r="AP405" s="283"/>
      <c r="AQ405" s="274"/>
      <c r="AR405" s="274"/>
      <c r="AS405" s="274"/>
      <c r="AT405" s="274"/>
      <c r="AU405" s="285"/>
      <c r="AW405" s="88" t="s">
        <v>123</v>
      </c>
      <c r="AX405" s="88" t="s">
        <v>124</v>
      </c>
      <c r="AY405" s="88" t="s">
        <v>125</v>
      </c>
      <c r="AZ405" s="88" t="s">
        <v>126</v>
      </c>
      <c r="BA405" s="88" t="s">
        <v>127</v>
      </c>
      <c r="BB405" s="113"/>
    </row>
    <row r="406" spans="1:54" ht="16.5" hidden="1" thickTop="1" x14ac:dyDescent="0.2">
      <c r="A406" s="286"/>
      <c r="B406" s="289"/>
      <c r="C406" s="297"/>
      <c r="D406" s="300"/>
      <c r="E406" s="300"/>
      <c r="F406" s="300"/>
      <c r="G406" s="300"/>
      <c r="H406" s="300"/>
      <c r="I406" s="303"/>
      <c r="J406" s="306"/>
      <c r="K406" s="306"/>
      <c r="L406" s="329"/>
      <c r="M406" s="262"/>
      <c r="N406" s="262"/>
      <c r="O406" s="326" t="s">
        <v>376</v>
      </c>
      <c r="P406" s="338"/>
      <c r="Q406" s="295"/>
      <c r="R406" s="259"/>
      <c r="S406" s="256"/>
      <c r="T406" s="253">
        <f>(IFERROR(VLOOKUP(S406,Criterios!$E$3:$F$8,2,FALSE),0))</f>
        <v>0</v>
      </c>
      <c r="U406" s="247"/>
      <c r="V406" s="253">
        <f>(IFERROR(VLOOKUP(U406,Criterios!$H$3:$I$8,2,FALSE),0))</f>
        <v>0</v>
      </c>
      <c r="W406" s="253">
        <f>(IFERROR(VLOOKUP(S406,Criterios!$E$3:$F$8,2,FALSE),0)) * (IFERROR(VLOOKUP(U406,Criterios!$H$3:$I$8,2,FALSE),0))</f>
        <v>0</v>
      </c>
      <c r="X406" s="253">
        <f>IFERROR(INDEX(Colorimetría!$D$4:$H$8,MATCH(V406,Colorimetría!$C$4:$C$8,0),MATCH(T406,Colorimetría!$D$3:$H$3,0)),0)</f>
        <v>0</v>
      </c>
      <c r="Y406" s="296"/>
      <c r="Z406" s="91"/>
      <c r="AA406" s="92"/>
      <c r="AB406" s="92"/>
      <c r="AC406" s="92"/>
      <c r="AD406" s="93"/>
      <c r="AE406" s="94">
        <f>IF(OR(AD406="Preventivo",AD406="Preventivo - Detectivo"),"Probabilidad",IF(OR(AD406="Detectivo - Correctivo",AD406="Correctivo"),"Impacto",0))</f>
        <v>0</v>
      </c>
      <c r="AF406" s="93"/>
      <c r="AG406" s="93"/>
      <c r="AH406" s="93"/>
      <c r="AI406" s="93"/>
      <c r="AJ406" s="93"/>
      <c r="AK406" s="93"/>
      <c r="AL406" s="95">
        <f>IFERROR(VLOOKUP(AF406,Criterios!$M$3:$N$6,2,FALSE),0) + IFERROR(VLOOKUP(AG406,Criterios!$O$3:$P$6,2,FALSE),0) + IFERROR(VLOOKUP(AH406,Criterios!$Q$3:$R$7,2,FALSE),0) + IFERROR(VLOOKUP(AI406,Criterios!$S$3:$T$6,2,FALSE),0) + IFERROR(VLOOKUP(AJ406,Criterios!$U$3:$V$5,2,FALSE),0) + IFERROR(VLOOKUP(AK406,Criterios!$W$3:$X$8,2,FALSE),0)</f>
        <v>0</v>
      </c>
      <c r="AM406" s="96" t="str">
        <f>IF(AND(AL406&gt;=Criterios!$AB$8,AL406&lt;Criterios!$AA$8),"Pobre",IF(AND(AL406&gt;=Criterios!$AB$7,AL406&lt;Criterios!$AA$7),"Insatisfactorio",IF(AND(AL406&gt;=Criterios!$AB$6,AL406&lt;Criterios!$AA$6),"Regular",IF(AND(AL406&gt;=Criterios!$AB$5,AL406&lt;Criterios!$AA$5),"Bueno",IF(AND(AL406&gt;=Criterios!$AB$4,AL406&lt;=Criterios!$AA$4),"Excelente",MID(Criterios!$Y$3,1,1))))))</f>
        <v/>
      </c>
      <c r="AN406" s="278">
        <f>(IFERROR(AVERAGEIFS(AL406:AL411,AE406:AE411,"Impacto"),0))/100</f>
        <v>0</v>
      </c>
      <c r="AO406" s="280">
        <f>(IFERROR(AVERAGEIFS(AL406:AL411,AE406:AE411,"Probabilidad"),0))/100</f>
        <v>0</v>
      </c>
      <c r="AP406" s="282" t="str">
        <f>IF(AN406=0,MID(S406,1,15),IF(T406 - AN406*T406&lt;1,VLOOKUP(1,Criterios!$D$4:$E$8,2,FALSE),IF(ROUND(T406 -( T406*AN406),0)=0,VLOOKUP(1,Criterios!$D$4:$E$8,2,FALSE),VLOOKUP(ROUND(T406 -( T406*AN406),0),Criterios!$D$4:$E$8,2,FALSE))))</f>
        <v/>
      </c>
      <c r="AQ406" s="273">
        <f>(IFERROR(VLOOKUP(AP406,Criterios!$E$3:$F$8,2,FALSE),0))</f>
        <v>0</v>
      </c>
      <c r="AR406" s="273" t="str">
        <f>IF(AO406=0,MID(U406,1,15),IF(V406 - AO406*V406&lt;1,VLOOKUP(1,Criterios!$G$4:$H$8,2,FALSE),IF(ROUND(V406 -(V406*AO406),0)=0,VLOOKUP(1,Criterios!$G$4:$H$8,2,FALSE),VLOOKUP(ROUND(V406 -( V406*AO406),0),Criterios!$G$4:$H$8,2,FALSE))))</f>
        <v/>
      </c>
      <c r="AS406" s="273">
        <f>(IFERROR(VLOOKUP(AR406,Criterios!$H$3:$I$8,2,FALSE),0))</f>
        <v>0</v>
      </c>
      <c r="AT406" s="273">
        <f>(IFERROR(VLOOKUP(AP406,Criterios!$E$3:$F$8,2,FALSE),0)) * (IFERROR(VLOOKUP(AR406,Criterios!$H$3:$I$8,2,FALSE),0))</f>
        <v>0</v>
      </c>
      <c r="AU406" s="284">
        <f>IFERROR(INDEX(Colorimetría!$D$4:$H$8,MATCH(AS406,Colorimetría!$C$4:$C$8,0),MATCH(AQ406,Colorimetría!$D$3:$H$3,0)),0)</f>
        <v>0</v>
      </c>
      <c r="AV406" s="88" t="s">
        <v>169</v>
      </c>
      <c r="AW406" s="97" t="str">
        <f>IF(AND(T406=1,V406=5),IF(AND(AQ406=1,AS406=5),"RiRr","Ri"),IF(AND(AQ406=1,AS406=5),"Rr",""))</f>
        <v/>
      </c>
      <c r="AX406" s="97" t="str">
        <f>IF(AND(T406=2,V406=5),IF(AND(AQ406=2,AS406=5),"RiRr","Ri"),IF(AND(AQ406=2,AS406=5),"Rr",""))</f>
        <v/>
      </c>
      <c r="AY406" s="98" t="str">
        <f>IF(AND(T406=3,V406=5),IF(AND(AQ406=3,AS406=5),"RiRr","Ri"),IF(AND(AQ406=3,AS406=5),"Rr",""))</f>
        <v/>
      </c>
      <c r="AZ406" s="98" t="str">
        <f>IF(AND(T406=4,V406=5),IF(AND(AQ406=4,AS406=5),"RiRr","Ri"),IF(AND(AQ406=4,AS406=5),"Rr",""))</f>
        <v/>
      </c>
      <c r="BA406" s="98" t="str">
        <f>IF(AND(T406=5,V406=5),IF(AND(AQ406=5,AS406=5),"RiRr","Ri"),IF(AND(AQ406=5,AS406=5),"Rr",""))</f>
        <v/>
      </c>
      <c r="BB406" s="100"/>
    </row>
    <row r="407" spans="1:54" hidden="1" x14ac:dyDescent="0.2">
      <c r="A407" s="287"/>
      <c r="B407" s="290"/>
      <c r="C407" s="298"/>
      <c r="D407" s="301"/>
      <c r="E407" s="301"/>
      <c r="F407" s="301"/>
      <c r="G407" s="301"/>
      <c r="H407" s="301"/>
      <c r="I407" s="304"/>
      <c r="J407" s="307"/>
      <c r="K407" s="307"/>
      <c r="L407" s="330"/>
      <c r="M407" s="263"/>
      <c r="N407" s="263"/>
      <c r="O407" s="327"/>
      <c r="P407" s="310"/>
      <c r="Q407" s="266"/>
      <c r="R407" s="260"/>
      <c r="S407" s="257"/>
      <c r="T407" s="254"/>
      <c r="U407" s="248"/>
      <c r="V407" s="254"/>
      <c r="W407" s="254"/>
      <c r="X407" s="254"/>
      <c r="Y407" s="276"/>
      <c r="Z407" s="91"/>
      <c r="AA407" s="92"/>
      <c r="AB407" s="92"/>
      <c r="AC407" s="92"/>
      <c r="AD407" s="93"/>
      <c r="AE407" s="94">
        <f t="shared" ref="AE407:AE411" si="63">IF(OR(AD407="Preventivo",AD407="Preventivo - Detectivo"),"Probabilidad",IF(OR(AD407="Detectivo - Correctivo",AD407="Correctivo"),"Impacto",0))</f>
        <v>0</v>
      </c>
      <c r="AF407" s="93"/>
      <c r="AG407" s="93"/>
      <c r="AH407" s="93"/>
      <c r="AI407" s="93"/>
      <c r="AJ407" s="93"/>
      <c r="AK407" s="93"/>
      <c r="AL407" s="95">
        <f>IFERROR(VLOOKUP(AF407,Criterios!$M$3:$N$6,2,FALSE),0) + IFERROR(VLOOKUP(AG407,Criterios!$O$3:$P$6,2,FALSE),0) + IFERROR(VLOOKUP(AH407,Criterios!$Q$3:$R$7,2,FALSE),0) + IFERROR(VLOOKUP(AI407,Criterios!$S$3:$T$6,2,FALSE),0) + IFERROR(VLOOKUP(AJ407,Criterios!$U$3:$V$5,2,FALSE),0) + IFERROR(VLOOKUP(AK407,Criterios!$W$3:$X$8,2,FALSE),0)</f>
        <v>0</v>
      </c>
      <c r="AM407" s="96" t="str">
        <f>IF(AND(AL407&gt;=Criterios!$AB$8,AL407&lt;Criterios!$AA$8),"Pobre",IF(AND(AL407&gt;=Criterios!$AB$7,AL407&lt;Criterios!$AA$7),"Insatisfactorio",IF(AND(AL407&gt;=Criterios!$AB$6,AL407&lt;Criterios!$AA$6),"Regular",IF(AND(AL407&gt;=Criterios!$AB$5,AL407&lt;Criterios!$AA$5),"Bueno",IF(AND(AL407&gt;=Criterios!$AB$4,AL407&lt;=Criterios!$AA$4),"Excelente",MID(Criterios!$Y$3,1,1))))))</f>
        <v/>
      </c>
      <c r="AN407" s="278"/>
      <c r="AO407" s="280"/>
      <c r="AP407" s="282"/>
      <c r="AQ407" s="273"/>
      <c r="AR407" s="273"/>
      <c r="AS407" s="273"/>
      <c r="AT407" s="273"/>
      <c r="AU407" s="284"/>
      <c r="AV407" s="88" t="s">
        <v>122</v>
      </c>
      <c r="AW407" s="101" t="str">
        <f>IF(AND(T406=1,V406=4),IF(AND(AQ406=1,AS406=4),"RiRr","Ri"),IF(AND(AQ406=1,AS406=4),"Rr",""))</f>
        <v/>
      </c>
      <c r="AX407" s="102" t="str">
        <f>IF(AND(T406=2,V406=4),IF(AND(AQ406=2,AS406=4),"RiRr","Ri"),IF(AND(AQ406=2,AS406=4),"Rr",""))</f>
        <v/>
      </c>
      <c r="AY407" s="102" t="str">
        <f>IF(AND(T406=3,V406=4),IF(AND(AQ406=3,AS406=4),"RiRr","Ri"),IF(AND(AQ406=3,AS406=4),"Rr",""))</f>
        <v/>
      </c>
      <c r="AZ407" s="103" t="str">
        <f>IF(AND(T406=4,V406=4),IF(AND(AQ406=4,AS406=4),"RiRr","Ri"),IF(AND(AQ406=4,AS406=4),"Rr",""))</f>
        <v/>
      </c>
      <c r="BA407" s="103" t="str">
        <f>IF(AND(T406=5,V406=4),IF(AND(AQ406=5,AS406=4),"RiRr","Ri"),IF(AND(AQ406=5,AS406=4),"Rr",""))</f>
        <v/>
      </c>
      <c r="BB407" s="105"/>
    </row>
    <row r="408" spans="1:54" hidden="1" x14ac:dyDescent="0.2">
      <c r="A408" s="287"/>
      <c r="B408" s="290"/>
      <c r="C408" s="298"/>
      <c r="D408" s="301"/>
      <c r="E408" s="301"/>
      <c r="F408" s="301"/>
      <c r="G408" s="301"/>
      <c r="H408" s="301"/>
      <c r="I408" s="304"/>
      <c r="J408" s="307"/>
      <c r="K408" s="307"/>
      <c r="L408" s="330"/>
      <c r="M408" s="263"/>
      <c r="N408" s="263"/>
      <c r="O408" s="327"/>
      <c r="P408" s="310"/>
      <c r="Q408" s="266"/>
      <c r="R408" s="260"/>
      <c r="S408" s="257"/>
      <c r="T408" s="254"/>
      <c r="U408" s="248"/>
      <c r="V408" s="254"/>
      <c r="W408" s="254"/>
      <c r="X408" s="254"/>
      <c r="Y408" s="276"/>
      <c r="Z408" s="91"/>
      <c r="AA408" s="92"/>
      <c r="AB408" s="92"/>
      <c r="AC408" s="92"/>
      <c r="AD408" s="93"/>
      <c r="AE408" s="94">
        <f t="shared" si="63"/>
        <v>0</v>
      </c>
      <c r="AF408" s="93"/>
      <c r="AG408" s="93"/>
      <c r="AH408" s="93"/>
      <c r="AI408" s="93"/>
      <c r="AJ408" s="93"/>
      <c r="AK408" s="93"/>
      <c r="AL408" s="95">
        <f>IFERROR(VLOOKUP(AF408,Criterios!$M$3:$N$6,2,FALSE),0) + IFERROR(VLOOKUP(AG408,Criterios!$O$3:$P$6,2,FALSE),0) + IFERROR(VLOOKUP(AH408,Criterios!$Q$3:$R$7,2,FALSE),0) + IFERROR(VLOOKUP(AI408,Criterios!$S$3:$T$6,2,FALSE),0) + IFERROR(VLOOKUP(AJ408,Criterios!$U$3:$V$5,2,FALSE),0) + IFERROR(VLOOKUP(AK408,Criterios!$W$3:$X$8,2,FALSE),0)</f>
        <v>0</v>
      </c>
      <c r="AM408" s="96" t="str">
        <f>IF(AND(AL408&gt;=Criterios!$AB$8,AL408&lt;Criterios!$AA$8),"Pobre",IF(AND(AL408&gt;=Criterios!$AB$7,AL408&lt;Criterios!$AA$7),"Insatisfactorio",IF(AND(AL408&gt;=Criterios!$AB$6,AL408&lt;Criterios!$AA$6),"Regular",IF(AND(AL408&gt;=Criterios!$AB$5,AL408&lt;Criterios!$AA$5),"Bueno",IF(AND(AL408&gt;=Criterios!$AB$4,AL408&lt;=Criterios!$AA$4),"Excelente",MID(Criterios!$Y$3,1,1))))))</f>
        <v/>
      </c>
      <c r="AN408" s="278"/>
      <c r="AO408" s="280"/>
      <c r="AP408" s="282"/>
      <c r="AQ408" s="273"/>
      <c r="AR408" s="273"/>
      <c r="AS408" s="273"/>
      <c r="AT408" s="273"/>
      <c r="AU408" s="284"/>
      <c r="AV408" s="88" t="s">
        <v>125</v>
      </c>
      <c r="AW408" s="106" t="str">
        <f>IF(AND(T406=1,V406=3),IF(AND(AQ406=1,AS406=3),"RiRr","Ri"),IF(AND(AQ406=1,AS406=3),"Rr",""))</f>
        <v/>
      </c>
      <c r="AX408" s="101" t="str">
        <f>IF(AND(T406=2,V406=3),IF(AND(AQ406=2,AS406=3),"RiRr","Ri"),IF(AND(AQ406=2,AS406=3),"Rr",""))</f>
        <v/>
      </c>
      <c r="AY408" s="102" t="str">
        <f>IF(AND(T406=3,V406=3),IF(AND(AQ406=3,AS406=3),"RiRr","Ri"),IF(AND(AQ406=3,AS406=3),"Rr",""))</f>
        <v/>
      </c>
      <c r="AZ408" s="103" t="str">
        <f>IF(AND(T406=4,V406=3),IF(AND(AQ406=4,AS406=3),"RiRr","Ri"),IF(AND(AQ406=4,AS406=3),"Rr",""))</f>
        <v/>
      </c>
      <c r="BA408" s="103" t="str">
        <f>IF(AND(T406=5,V406=3),IF(AND(AQ406=5,AS406=3),"RiRr","Ri"),IF(AND(AQ406=5,AS406=3),"Rr",""))</f>
        <v/>
      </c>
      <c r="BB408" s="105"/>
    </row>
    <row r="409" spans="1:54" hidden="1" x14ac:dyDescent="0.2">
      <c r="A409" s="287"/>
      <c r="B409" s="290"/>
      <c r="C409" s="298"/>
      <c r="D409" s="301"/>
      <c r="E409" s="301"/>
      <c r="F409" s="301"/>
      <c r="G409" s="301"/>
      <c r="H409" s="301"/>
      <c r="I409" s="304"/>
      <c r="J409" s="307"/>
      <c r="K409" s="307"/>
      <c r="L409" s="330"/>
      <c r="M409" s="263"/>
      <c r="N409" s="263"/>
      <c r="O409" s="327"/>
      <c r="P409" s="310"/>
      <c r="Q409" s="266"/>
      <c r="R409" s="260"/>
      <c r="S409" s="257"/>
      <c r="T409" s="254"/>
      <c r="U409" s="248"/>
      <c r="V409" s="254"/>
      <c r="W409" s="254"/>
      <c r="X409" s="254"/>
      <c r="Y409" s="276"/>
      <c r="Z409" s="91"/>
      <c r="AA409" s="92"/>
      <c r="AB409" s="92"/>
      <c r="AC409" s="92"/>
      <c r="AD409" s="93"/>
      <c r="AE409" s="94">
        <f t="shared" si="63"/>
        <v>0</v>
      </c>
      <c r="AF409" s="93"/>
      <c r="AG409" s="93"/>
      <c r="AH409" s="93"/>
      <c r="AI409" s="93"/>
      <c r="AJ409" s="93"/>
      <c r="AK409" s="93"/>
      <c r="AL409" s="94">
        <f>IFERROR(VLOOKUP(AF409,Criterios!$M$3:$N$6,2,FALSE),0) + IFERROR(VLOOKUP(AG409,Criterios!$O$3:$P$6,2,FALSE),0) + IFERROR(VLOOKUP(AH409,Criterios!$Q$3:$R$7,2,FALSE),0) + IFERROR(VLOOKUP(AI409,Criterios!$S$3:$T$6,2,FALSE),0) + IFERROR(VLOOKUP(AJ409,Criterios!$U$3:$V$5,2,FALSE),0) + IFERROR(VLOOKUP(AK409,Criterios!$W$3:$X$8,2,FALSE),0)</f>
        <v>0</v>
      </c>
      <c r="AM409" s="96" t="str">
        <f>IF(AND(AL409&gt;=Criterios!$AB$8,AL409&lt;Criterios!$AA$8),"Pobre",IF(AND(AL409&gt;=Criterios!$AB$7,AL409&lt;Criterios!$AA$7),"Insatisfactorio",IF(AND(AL409&gt;=Criterios!$AB$6,AL409&lt;Criterios!$AA$6),"Regular",IF(AND(AL409&gt;=Criterios!$AB$5,AL409&lt;Criterios!$AA$5),"Bueno",IF(AND(AL409&gt;=Criterios!$AB$4,AL409&lt;=Criterios!$AA$4),"Excelente",MID(Criterios!$Y$3,1,1))))))</f>
        <v/>
      </c>
      <c r="AN409" s="278"/>
      <c r="AO409" s="280"/>
      <c r="AP409" s="282"/>
      <c r="AQ409" s="273"/>
      <c r="AR409" s="273"/>
      <c r="AS409" s="273"/>
      <c r="AT409" s="273"/>
      <c r="AU409" s="284"/>
      <c r="AV409" s="88" t="s">
        <v>170</v>
      </c>
      <c r="AW409" s="106" t="str">
        <f>IF(AND(T406=1,V406=2),IF(AND(AQ406=1,AS406=2),"RiRr","Ri"),IF(AND(AQ406=1,AS406=2),"Rr",""))</f>
        <v/>
      </c>
      <c r="AX409" s="106" t="str">
        <f>IF(AND(T406=2,V406=2),IF(AND(AQ406=2,AS406=2),"RiRr","Ri"),IF(AND(AQ406=2,AS406=2),"Rr",""))</f>
        <v/>
      </c>
      <c r="AY409" s="101" t="str">
        <f>IF(AND(T406=3,V406=2),IF(AND(AQ406=3,AS406=2),"RiRr","Ri"),IF(AND(AQ406=3,AS406=2),"Rr",""))</f>
        <v/>
      </c>
      <c r="AZ409" s="102" t="str">
        <f>IF(AND(T406=4,V406=2),IF(AND(AQ406=4,AS406=2),"RiRr","Ri"),IF(AND(AQ406=4,AS406=2),"Rr",""))</f>
        <v/>
      </c>
      <c r="BA409" s="103" t="str">
        <f>IF(AND(T406=5,V406=2),IF(AND(AQ406=5,AS406=2),"RiRr","Ri"),IF(AND(AQ406=5,AS406=2),"Rr",""))</f>
        <v/>
      </c>
      <c r="BB409" s="105"/>
    </row>
    <row r="410" spans="1:54" hidden="1" x14ac:dyDescent="0.2">
      <c r="A410" s="287"/>
      <c r="B410" s="290"/>
      <c r="C410" s="298"/>
      <c r="D410" s="301"/>
      <c r="E410" s="301"/>
      <c r="F410" s="301"/>
      <c r="G410" s="301"/>
      <c r="H410" s="301"/>
      <c r="I410" s="304"/>
      <c r="J410" s="307"/>
      <c r="K410" s="307"/>
      <c r="L410" s="330"/>
      <c r="M410" s="263"/>
      <c r="N410" s="263"/>
      <c r="O410" s="327"/>
      <c r="P410" s="310"/>
      <c r="Q410" s="266"/>
      <c r="R410" s="260"/>
      <c r="S410" s="257"/>
      <c r="T410" s="254"/>
      <c r="U410" s="248"/>
      <c r="V410" s="254"/>
      <c r="W410" s="254"/>
      <c r="X410" s="254"/>
      <c r="Y410" s="276"/>
      <c r="Z410" s="91"/>
      <c r="AA410" s="92"/>
      <c r="AB410" s="92"/>
      <c r="AC410" s="92"/>
      <c r="AD410" s="93"/>
      <c r="AE410" s="94">
        <f t="shared" si="63"/>
        <v>0</v>
      </c>
      <c r="AF410" s="93"/>
      <c r="AG410" s="93"/>
      <c r="AH410" s="93"/>
      <c r="AI410" s="93"/>
      <c r="AJ410" s="93"/>
      <c r="AK410" s="93"/>
      <c r="AL410" s="94">
        <f>IFERROR(VLOOKUP(AF410,Criterios!$M$3:$N$6,2,FALSE),0) + IFERROR(VLOOKUP(AG410,Criterios!$O$3:$P$6,2,FALSE),0) + IFERROR(VLOOKUP(AH410,Criterios!$Q$3:$R$7,2,FALSE),0) + IFERROR(VLOOKUP(AI410,Criterios!$S$3:$T$6,2,FALSE),0) + IFERROR(VLOOKUP(AJ410,Criterios!$U$3:$V$5,2,FALSE),0) + IFERROR(VLOOKUP(AK410,Criterios!$W$3:$X$8,2,FALSE),0)</f>
        <v>0</v>
      </c>
      <c r="AM410" s="96" t="str">
        <f>IF(AND(AL410&gt;=Criterios!$AB$8,AL410&lt;Criterios!$AA$8),"Pobre",IF(AND(AL410&gt;=Criterios!$AB$7,AL410&lt;Criterios!$AA$7),"Insatisfactorio",IF(AND(AL410&gt;=Criterios!$AB$6,AL410&lt;Criterios!$AA$6),"Regular",IF(AND(AL410&gt;=Criterios!$AB$5,AL410&lt;Criterios!$AA$5),"Bueno",IF(AND(AL410&gt;=Criterios!$AB$4,AL410&lt;=Criterios!$AA$4),"Excelente",MID(Criterios!$Y$3,1,1))))))</f>
        <v/>
      </c>
      <c r="AN410" s="278"/>
      <c r="AO410" s="280"/>
      <c r="AP410" s="282"/>
      <c r="AQ410" s="273"/>
      <c r="AR410" s="273"/>
      <c r="AS410" s="273"/>
      <c r="AT410" s="273"/>
      <c r="AU410" s="284"/>
      <c r="AV410" s="88" t="s">
        <v>752</v>
      </c>
      <c r="AW410" s="106" t="str">
        <f>IF(AND(T406=1,V406=1),IF(AND(AQ406=1,AS406=1),"RiRr","Ri"),IF(AND(AQ406=1,AS406=1),"Rr",""))</f>
        <v/>
      </c>
      <c r="AX410" s="106" t="str">
        <f>IF(AND(T406=2,V406=1),IF(AND(AQ406=2,AS406=1),"RiRr","Ri"),IF(AND(AQ406=2,AS406=1),"Rr",""))</f>
        <v/>
      </c>
      <c r="AY410" s="101" t="str">
        <f>IF(AND(T406=3,V406=1),IF(AND(AQ406=3,AS406=1),"RiRr","Ri"),IF(AND(AQ406=3,AS406=1),"Rr",""))</f>
        <v/>
      </c>
      <c r="AZ410" s="102" t="str">
        <f>IF(AND(T406=4,V406=1),IF(AND(AQ406=4,AS406=1),"RiRr","Ri"),IF(AND(AQ406=4,AS406=1),"Rr",""))</f>
        <v/>
      </c>
      <c r="BA410" s="102" t="str">
        <f>IF(AND(T406=5,V406=1),IF(AND(AQ406=5,AS406=1),"RiRr","Ri"),IF(AND(AQ406=5,AS406=1),"Rr",""))</f>
        <v/>
      </c>
      <c r="BB410" s="105"/>
    </row>
    <row r="411" spans="1:54" ht="15.75" hidden="1" customHeight="1" thickBot="1" x14ac:dyDescent="0.25">
      <c r="A411" s="288"/>
      <c r="B411" s="291"/>
      <c r="C411" s="299"/>
      <c r="D411" s="302"/>
      <c r="E411" s="302"/>
      <c r="F411" s="302"/>
      <c r="G411" s="302"/>
      <c r="H411" s="302"/>
      <c r="I411" s="305"/>
      <c r="J411" s="308"/>
      <c r="K411" s="308"/>
      <c r="L411" s="331"/>
      <c r="M411" s="264"/>
      <c r="N411" s="264"/>
      <c r="O411" s="328"/>
      <c r="P411" s="311"/>
      <c r="Q411" s="267"/>
      <c r="R411" s="261"/>
      <c r="S411" s="258"/>
      <c r="T411" s="255"/>
      <c r="U411" s="249"/>
      <c r="V411" s="255"/>
      <c r="W411" s="255"/>
      <c r="X411" s="255"/>
      <c r="Y411" s="277"/>
      <c r="Z411" s="108"/>
      <c r="AA411" s="109"/>
      <c r="AB411" s="109"/>
      <c r="AC411" s="109"/>
      <c r="AD411" s="110"/>
      <c r="AE411" s="111">
        <f t="shared" si="63"/>
        <v>0</v>
      </c>
      <c r="AF411" s="110"/>
      <c r="AG411" s="110"/>
      <c r="AH411" s="110"/>
      <c r="AI411" s="110"/>
      <c r="AJ411" s="110"/>
      <c r="AK411" s="110"/>
      <c r="AL411" s="111">
        <f>IFERROR(VLOOKUP(AF411,Criterios!$M$3:$N$6,2,FALSE),0) + IFERROR(VLOOKUP(AG411,Criterios!$O$3:$P$6,2,FALSE),0) + IFERROR(VLOOKUP(AH411,Criterios!$Q$3:$R$7,2,FALSE),0) + IFERROR(VLOOKUP(AI411,Criterios!$S$3:$T$6,2,FALSE),0) + IFERROR(VLOOKUP(AJ411,Criterios!$U$3:$V$5,2,FALSE),0) + IFERROR(VLOOKUP(AK411,Criterios!$W$3:$X$8,2,FALSE),0)</f>
        <v>0</v>
      </c>
      <c r="AM411" s="112" t="str">
        <f>IF(AND(AL411&gt;=Criterios!$AB$8,AL411&lt;Criterios!$AA$8),"Pobre",IF(AND(AL411&gt;=Criterios!$AB$7,AL411&lt;Criterios!$AA$7),"Insatisfactorio",IF(AND(AL411&gt;=Criterios!$AB$6,AL411&lt;Criterios!$AA$6),"Regular",IF(AND(AL411&gt;=Criterios!$AB$5,AL411&lt;Criterios!$AA$5),"Bueno",IF(AND(AL411&gt;=Criterios!$AB$4,AL411&lt;=Criterios!$AA$4),"Excelente",MID(Criterios!$Y$3,1,1))))))</f>
        <v/>
      </c>
      <c r="AN411" s="279"/>
      <c r="AO411" s="281"/>
      <c r="AP411" s="283"/>
      <c r="AQ411" s="274"/>
      <c r="AR411" s="274"/>
      <c r="AS411" s="274"/>
      <c r="AT411" s="274"/>
      <c r="AU411" s="285"/>
      <c r="AW411" s="88" t="s">
        <v>123</v>
      </c>
      <c r="AX411" s="88" t="s">
        <v>124</v>
      </c>
      <c r="AY411" s="88" t="s">
        <v>125</v>
      </c>
      <c r="AZ411" s="88" t="s">
        <v>126</v>
      </c>
      <c r="BA411" s="88" t="s">
        <v>127</v>
      </c>
      <c r="BB411" s="113"/>
    </row>
    <row r="412" spans="1:54" ht="16.5" hidden="1" thickTop="1" x14ac:dyDescent="0.2">
      <c r="A412" s="286"/>
      <c r="B412" s="289"/>
      <c r="C412" s="297"/>
      <c r="D412" s="300"/>
      <c r="E412" s="300"/>
      <c r="F412" s="300"/>
      <c r="G412" s="300"/>
      <c r="H412" s="300"/>
      <c r="I412" s="303"/>
      <c r="J412" s="306"/>
      <c r="K412" s="306"/>
      <c r="L412" s="329"/>
      <c r="M412" s="262"/>
      <c r="N412" s="262"/>
      <c r="O412" s="326" t="s">
        <v>377</v>
      </c>
      <c r="P412" s="338"/>
      <c r="Q412" s="295"/>
      <c r="R412" s="259"/>
      <c r="S412" s="256"/>
      <c r="T412" s="253">
        <f>(IFERROR(VLOOKUP(S412,Criterios!$E$3:$F$8,2,FALSE),0))</f>
        <v>0</v>
      </c>
      <c r="U412" s="247"/>
      <c r="V412" s="253">
        <f>(IFERROR(VLOOKUP(U412,Criterios!$H$3:$I$8,2,FALSE),0))</f>
        <v>0</v>
      </c>
      <c r="W412" s="253">
        <f>(IFERROR(VLOOKUP(S412,Criterios!$E$3:$F$8,2,FALSE),0)) * (IFERROR(VLOOKUP(U412,Criterios!$H$3:$I$8,2,FALSE),0))</f>
        <v>0</v>
      </c>
      <c r="X412" s="253">
        <f>IFERROR(INDEX(Colorimetría!$D$4:$H$8,MATCH(V412,Colorimetría!$C$4:$C$8,0),MATCH(T412,Colorimetría!$D$3:$H$3,0)),0)</f>
        <v>0</v>
      </c>
      <c r="Y412" s="296"/>
      <c r="Z412" s="91"/>
      <c r="AA412" s="92"/>
      <c r="AB412" s="92"/>
      <c r="AC412" s="92"/>
      <c r="AD412" s="93"/>
      <c r="AE412" s="94">
        <f>IF(OR(AD412="Preventivo",AD412="Preventivo - Detectivo"),"Probabilidad",IF(OR(AD412="Detectivo - Correctivo",AD412="Correctivo"),"Impacto",0))</f>
        <v>0</v>
      </c>
      <c r="AF412" s="93"/>
      <c r="AG412" s="93"/>
      <c r="AH412" s="93"/>
      <c r="AI412" s="93"/>
      <c r="AJ412" s="93"/>
      <c r="AK412" s="93"/>
      <c r="AL412" s="95">
        <f>IFERROR(VLOOKUP(AF412,Criterios!$M$3:$N$6,2,FALSE),0) + IFERROR(VLOOKUP(AG412,Criterios!$O$3:$P$6,2,FALSE),0) + IFERROR(VLOOKUP(AH412,Criterios!$Q$3:$R$7,2,FALSE),0) + IFERROR(VLOOKUP(AI412,Criterios!$S$3:$T$6,2,FALSE),0) + IFERROR(VLOOKUP(AJ412,Criterios!$U$3:$V$5,2,FALSE),0) + IFERROR(VLOOKUP(AK412,Criterios!$W$3:$X$8,2,FALSE),0)</f>
        <v>0</v>
      </c>
      <c r="AM412" s="96" t="str">
        <f>IF(AND(AL412&gt;=Criterios!$AB$8,AL412&lt;Criterios!$AA$8),"Pobre",IF(AND(AL412&gt;=Criterios!$AB$7,AL412&lt;Criterios!$AA$7),"Insatisfactorio",IF(AND(AL412&gt;=Criterios!$AB$6,AL412&lt;Criterios!$AA$6),"Regular",IF(AND(AL412&gt;=Criterios!$AB$5,AL412&lt;Criterios!$AA$5),"Bueno",IF(AND(AL412&gt;=Criterios!$AB$4,AL412&lt;=Criterios!$AA$4),"Excelente",MID(Criterios!$Y$3,1,1))))))</f>
        <v/>
      </c>
      <c r="AN412" s="278">
        <f>(IFERROR(AVERAGEIFS(AL412:AL417,AE412:AE417,"Impacto"),0))/100</f>
        <v>0</v>
      </c>
      <c r="AO412" s="280">
        <f>(IFERROR(AVERAGEIFS(AL412:AL417,AE412:AE417,"Probabilidad"),0))/100</f>
        <v>0</v>
      </c>
      <c r="AP412" s="282" t="str">
        <f>IF(AN412=0,MID(S412,1,15),IF(T412 - AN412*T412&lt;1,VLOOKUP(1,Criterios!$D$4:$E$8,2,FALSE),IF(ROUND(T412 -( T412*AN412),0)=0,VLOOKUP(1,Criterios!$D$4:$E$8,2,FALSE),VLOOKUP(ROUND(T412 -( T412*AN412),0),Criterios!$D$4:$E$8,2,FALSE))))</f>
        <v/>
      </c>
      <c r="AQ412" s="273">
        <f>(IFERROR(VLOOKUP(AP412,Criterios!$E$3:$F$8,2,FALSE),0))</f>
        <v>0</v>
      </c>
      <c r="AR412" s="273" t="str">
        <f>IF(AO412=0,MID(U412,1,15),IF(V412 - AO412*V412&lt;1,VLOOKUP(1,Criterios!$G$4:$H$8,2,FALSE),IF(ROUND(V412 -(V412*AO412),0)=0,VLOOKUP(1,Criterios!$G$4:$H$8,2,FALSE),VLOOKUP(ROUND(V412 -( V412*AO412),0),Criterios!$G$4:$H$8,2,FALSE))))</f>
        <v/>
      </c>
      <c r="AS412" s="273">
        <f>(IFERROR(VLOOKUP(AR412,Criterios!$H$3:$I$8,2,FALSE),0))</f>
        <v>0</v>
      </c>
      <c r="AT412" s="273">
        <f>(IFERROR(VLOOKUP(AP412,Criterios!$E$3:$F$8,2,FALSE),0)) * (IFERROR(VLOOKUP(AR412,Criterios!$H$3:$I$8,2,FALSE),0))</f>
        <v>0</v>
      </c>
      <c r="AU412" s="284">
        <f>IFERROR(INDEX(Colorimetría!$D$4:$H$8,MATCH(AS412,Colorimetría!$C$4:$C$8,0),MATCH(AQ412,Colorimetría!$D$3:$H$3,0)),0)</f>
        <v>0</v>
      </c>
      <c r="AV412" s="88" t="s">
        <v>169</v>
      </c>
      <c r="AW412" s="97" t="str">
        <f>IF(AND(T412=1,V412=5),IF(AND(AQ412=1,AS412=5),"RiRr","Ri"),IF(AND(AQ412=1,AS412=5),"Rr",""))</f>
        <v/>
      </c>
      <c r="AX412" s="97" t="str">
        <f>IF(AND(T412=2,V412=5),IF(AND(AQ412=2,AS412=5),"RiRr","Ri"),IF(AND(AQ412=2,AS412=5),"Rr",""))</f>
        <v/>
      </c>
      <c r="AY412" s="98" t="str">
        <f>IF(AND(T412=3,V412=5),IF(AND(AQ412=3,AS412=5),"RiRr","Ri"),IF(AND(AQ412=3,AS412=5),"Rr",""))</f>
        <v/>
      </c>
      <c r="AZ412" s="98" t="str">
        <f>IF(AND(T412=4,V412=5),IF(AND(AQ412=4,AS412=5),"RiRr","Ri"),IF(AND(AQ412=4,AS412=5),"Rr",""))</f>
        <v/>
      </c>
      <c r="BA412" s="98" t="str">
        <f>IF(AND(T412=5,V412=5),IF(AND(AQ412=5,AS412=5),"RiRr","Ri"),IF(AND(AQ412=5,AS412=5),"Rr",""))</f>
        <v/>
      </c>
      <c r="BB412" s="100"/>
    </row>
    <row r="413" spans="1:54" hidden="1" x14ac:dyDescent="0.2">
      <c r="A413" s="287"/>
      <c r="B413" s="290"/>
      <c r="C413" s="298"/>
      <c r="D413" s="301"/>
      <c r="E413" s="301"/>
      <c r="F413" s="301"/>
      <c r="G413" s="301"/>
      <c r="H413" s="301"/>
      <c r="I413" s="304"/>
      <c r="J413" s="307"/>
      <c r="K413" s="307"/>
      <c r="L413" s="330"/>
      <c r="M413" s="263"/>
      <c r="N413" s="263"/>
      <c r="O413" s="327"/>
      <c r="P413" s="310"/>
      <c r="Q413" s="266"/>
      <c r="R413" s="260"/>
      <c r="S413" s="257"/>
      <c r="T413" s="254"/>
      <c r="U413" s="248"/>
      <c r="V413" s="254"/>
      <c r="W413" s="254"/>
      <c r="X413" s="254"/>
      <c r="Y413" s="276"/>
      <c r="Z413" s="91"/>
      <c r="AA413" s="92"/>
      <c r="AB413" s="92"/>
      <c r="AC413" s="92"/>
      <c r="AD413" s="93"/>
      <c r="AE413" s="94">
        <f t="shared" ref="AE413:AE417" si="64">IF(OR(AD413="Preventivo",AD413="Preventivo - Detectivo"),"Probabilidad",IF(OR(AD413="Detectivo - Correctivo",AD413="Correctivo"),"Impacto",0))</f>
        <v>0</v>
      </c>
      <c r="AF413" s="93"/>
      <c r="AG413" s="93"/>
      <c r="AH413" s="93"/>
      <c r="AI413" s="93"/>
      <c r="AJ413" s="93"/>
      <c r="AK413" s="93"/>
      <c r="AL413" s="95">
        <f>IFERROR(VLOOKUP(AF413,Criterios!$M$3:$N$6,2,FALSE),0) + IFERROR(VLOOKUP(AG413,Criterios!$O$3:$P$6,2,FALSE),0) + IFERROR(VLOOKUP(AH413,Criterios!$Q$3:$R$7,2,FALSE),0) + IFERROR(VLOOKUP(AI413,Criterios!$S$3:$T$6,2,FALSE),0) + IFERROR(VLOOKUP(AJ413,Criterios!$U$3:$V$5,2,FALSE),0) + IFERROR(VLOOKUP(AK413,Criterios!$W$3:$X$8,2,FALSE),0)</f>
        <v>0</v>
      </c>
      <c r="AM413" s="96" t="str">
        <f>IF(AND(AL413&gt;=Criterios!$AB$8,AL413&lt;Criterios!$AA$8),"Pobre",IF(AND(AL413&gt;=Criterios!$AB$7,AL413&lt;Criterios!$AA$7),"Insatisfactorio",IF(AND(AL413&gt;=Criterios!$AB$6,AL413&lt;Criterios!$AA$6),"Regular",IF(AND(AL413&gt;=Criterios!$AB$5,AL413&lt;Criterios!$AA$5),"Bueno",IF(AND(AL413&gt;=Criterios!$AB$4,AL413&lt;=Criterios!$AA$4),"Excelente",MID(Criterios!$Y$3,1,1))))))</f>
        <v/>
      </c>
      <c r="AN413" s="278"/>
      <c r="AO413" s="280"/>
      <c r="AP413" s="282"/>
      <c r="AQ413" s="273"/>
      <c r="AR413" s="273"/>
      <c r="AS413" s="273"/>
      <c r="AT413" s="273"/>
      <c r="AU413" s="284"/>
      <c r="AV413" s="88" t="s">
        <v>122</v>
      </c>
      <c r="AW413" s="101" t="str">
        <f>IF(AND(T412=1,V412=4),IF(AND(AQ412=1,AS412=4),"RiRr","Ri"),IF(AND(AQ412=1,AS412=4),"Rr",""))</f>
        <v/>
      </c>
      <c r="AX413" s="102" t="str">
        <f>IF(AND(T412=2,V412=4),IF(AND(AQ412=2,AS412=4),"RiRr","Ri"),IF(AND(AQ412=2,AS412=4),"Rr",""))</f>
        <v/>
      </c>
      <c r="AY413" s="102" t="str">
        <f>IF(AND(T412=3,V412=4),IF(AND(AQ412=3,AS412=4),"RiRr","Ri"),IF(AND(AQ412=3,AS412=4),"Rr",""))</f>
        <v/>
      </c>
      <c r="AZ413" s="103" t="str">
        <f>IF(AND(T412=4,V412=4),IF(AND(AQ412=4,AS412=4),"RiRr","Ri"),IF(AND(AQ412=4,AS412=4),"Rr",""))</f>
        <v/>
      </c>
      <c r="BA413" s="103" t="str">
        <f>IF(AND(T412=5,V412=4),IF(AND(AQ412=5,AS412=4),"RiRr","Ri"),IF(AND(AQ412=5,AS412=4),"Rr",""))</f>
        <v/>
      </c>
      <c r="BB413" s="105"/>
    </row>
    <row r="414" spans="1:54" hidden="1" x14ac:dyDescent="0.2">
      <c r="A414" s="287"/>
      <c r="B414" s="290"/>
      <c r="C414" s="298"/>
      <c r="D414" s="301"/>
      <c r="E414" s="301"/>
      <c r="F414" s="301"/>
      <c r="G414" s="301"/>
      <c r="H414" s="301"/>
      <c r="I414" s="304"/>
      <c r="J414" s="307"/>
      <c r="K414" s="307"/>
      <c r="L414" s="330"/>
      <c r="M414" s="263"/>
      <c r="N414" s="263"/>
      <c r="O414" s="327"/>
      <c r="P414" s="310"/>
      <c r="Q414" s="266"/>
      <c r="R414" s="260"/>
      <c r="S414" s="257"/>
      <c r="T414" s="254"/>
      <c r="U414" s="248"/>
      <c r="V414" s="254"/>
      <c r="W414" s="254"/>
      <c r="X414" s="254"/>
      <c r="Y414" s="276"/>
      <c r="Z414" s="91"/>
      <c r="AA414" s="92"/>
      <c r="AB414" s="92"/>
      <c r="AC414" s="92"/>
      <c r="AD414" s="93"/>
      <c r="AE414" s="94">
        <f t="shared" si="64"/>
        <v>0</v>
      </c>
      <c r="AF414" s="93"/>
      <c r="AG414" s="93"/>
      <c r="AH414" s="93"/>
      <c r="AI414" s="93"/>
      <c r="AJ414" s="93"/>
      <c r="AK414" s="93"/>
      <c r="AL414" s="95">
        <f>IFERROR(VLOOKUP(AF414,Criterios!$M$3:$N$6,2,FALSE),0) + IFERROR(VLOOKUP(AG414,Criterios!$O$3:$P$6,2,FALSE),0) + IFERROR(VLOOKUP(AH414,Criterios!$Q$3:$R$7,2,FALSE),0) + IFERROR(VLOOKUP(AI414,Criterios!$S$3:$T$6,2,FALSE),0) + IFERROR(VLOOKUP(AJ414,Criterios!$U$3:$V$5,2,FALSE),0) + IFERROR(VLOOKUP(AK414,Criterios!$W$3:$X$8,2,FALSE),0)</f>
        <v>0</v>
      </c>
      <c r="AM414" s="96" t="str">
        <f>IF(AND(AL414&gt;=Criterios!$AB$8,AL414&lt;Criterios!$AA$8),"Pobre",IF(AND(AL414&gt;=Criterios!$AB$7,AL414&lt;Criterios!$AA$7),"Insatisfactorio",IF(AND(AL414&gt;=Criterios!$AB$6,AL414&lt;Criterios!$AA$6),"Regular",IF(AND(AL414&gt;=Criterios!$AB$5,AL414&lt;Criterios!$AA$5),"Bueno",IF(AND(AL414&gt;=Criterios!$AB$4,AL414&lt;=Criterios!$AA$4),"Excelente",MID(Criterios!$Y$3,1,1))))))</f>
        <v/>
      </c>
      <c r="AN414" s="278"/>
      <c r="AO414" s="280"/>
      <c r="AP414" s="282"/>
      <c r="AQ414" s="273"/>
      <c r="AR414" s="273"/>
      <c r="AS414" s="273"/>
      <c r="AT414" s="273"/>
      <c r="AU414" s="284"/>
      <c r="AV414" s="88" t="s">
        <v>125</v>
      </c>
      <c r="AW414" s="106" t="str">
        <f>IF(AND(T412=1,V412=3),IF(AND(AQ412=1,AS412=3),"RiRr","Ri"),IF(AND(AQ412=1,AS412=3),"Rr",""))</f>
        <v/>
      </c>
      <c r="AX414" s="101" t="str">
        <f>IF(AND(T412=2,V412=3),IF(AND(AQ412=2,AS412=3),"RiRr","Ri"),IF(AND(AQ412=2,AS412=3),"Rr",""))</f>
        <v/>
      </c>
      <c r="AY414" s="102" t="str">
        <f>IF(AND(T412=3,V412=3),IF(AND(AQ412=3,AS412=3),"RiRr","Ri"),IF(AND(AQ412=3,AS412=3),"Rr",""))</f>
        <v/>
      </c>
      <c r="AZ414" s="103" t="str">
        <f>IF(AND(T412=4,V412=3),IF(AND(AQ412=4,AS412=3),"RiRr","Ri"),IF(AND(AQ412=4,AS412=3),"Rr",""))</f>
        <v/>
      </c>
      <c r="BA414" s="103" t="str">
        <f>IF(AND(T412=5,V412=3),IF(AND(AQ412=5,AS412=3),"RiRr","Ri"),IF(AND(AQ412=5,AS412=3),"Rr",""))</f>
        <v/>
      </c>
      <c r="BB414" s="105"/>
    </row>
    <row r="415" spans="1:54" hidden="1" x14ac:dyDescent="0.2">
      <c r="A415" s="287"/>
      <c r="B415" s="290"/>
      <c r="C415" s="298"/>
      <c r="D415" s="301"/>
      <c r="E415" s="301"/>
      <c r="F415" s="301"/>
      <c r="G415" s="301"/>
      <c r="H415" s="301"/>
      <c r="I415" s="304"/>
      <c r="J415" s="307"/>
      <c r="K415" s="307"/>
      <c r="L415" s="330"/>
      <c r="M415" s="263"/>
      <c r="N415" s="263"/>
      <c r="O415" s="327"/>
      <c r="P415" s="310"/>
      <c r="Q415" s="266"/>
      <c r="R415" s="260"/>
      <c r="S415" s="257"/>
      <c r="T415" s="254"/>
      <c r="U415" s="248"/>
      <c r="V415" s="254"/>
      <c r="W415" s="254"/>
      <c r="X415" s="254"/>
      <c r="Y415" s="276"/>
      <c r="Z415" s="91"/>
      <c r="AA415" s="92"/>
      <c r="AB415" s="92"/>
      <c r="AC415" s="92"/>
      <c r="AD415" s="93"/>
      <c r="AE415" s="94">
        <f t="shared" si="64"/>
        <v>0</v>
      </c>
      <c r="AF415" s="93"/>
      <c r="AG415" s="93"/>
      <c r="AH415" s="93"/>
      <c r="AI415" s="93"/>
      <c r="AJ415" s="93"/>
      <c r="AK415" s="93"/>
      <c r="AL415" s="94">
        <f>IFERROR(VLOOKUP(AF415,Criterios!$M$3:$N$6,2,FALSE),0) + IFERROR(VLOOKUP(AG415,Criterios!$O$3:$P$6,2,FALSE),0) + IFERROR(VLOOKUP(AH415,Criterios!$Q$3:$R$7,2,FALSE),0) + IFERROR(VLOOKUP(AI415,Criterios!$S$3:$T$6,2,FALSE),0) + IFERROR(VLOOKUP(AJ415,Criterios!$U$3:$V$5,2,FALSE),0) + IFERROR(VLOOKUP(AK415,Criterios!$W$3:$X$8,2,FALSE),0)</f>
        <v>0</v>
      </c>
      <c r="AM415" s="96" t="str">
        <f>IF(AND(AL415&gt;=Criterios!$AB$8,AL415&lt;Criterios!$AA$8),"Pobre",IF(AND(AL415&gt;=Criterios!$AB$7,AL415&lt;Criterios!$AA$7),"Insatisfactorio",IF(AND(AL415&gt;=Criterios!$AB$6,AL415&lt;Criterios!$AA$6),"Regular",IF(AND(AL415&gt;=Criterios!$AB$5,AL415&lt;Criterios!$AA$5),"Bueno",IF(AND(AL415&gt;=Criterios!$AB$4,AL415&lt;=Criterios!$AA$4),"Excelente",MID(Criterios!$Y$3,1,1))))))</f>
        <v/>
      </c>
      <c r="AN415" s="278"/>
      <c r="AO415" s="280"/>
      <c r="AP415" s="282"/>
      <c r="AQ415" s="273"/>
      <c r="AR415" s="273"/>
      <c r="AS415" s="273"/>
      <c r="AT415" s="273"/>
      <c r="AU415" s="284"/>
      <c r="AV415" s="88" t="s">
        <v>170</v>
      </c>
      <c r="AW415" s="106" t="str">
        <f>IF(AND(T412=1,V412=2),IF(AND(AQ412=1,AS412=2),"RiRr","Ri"),IF(AND(AQ412=1,AS412=2),"Rr",""))</f>
        <v/>
      </c>
      <c r="AX415" s="106" t="str">
        <f>IF(AND(T412=2,V412=2),IF(AND(AQ412=2,AS412=2),"RiRr","Ri"),IF(AND(AQ412=2,AS412=2),"Rr",""))</f>
        <v/>
      </c>
      <c r="AY415" s="101" t="str">
        <f>IF(AND(T412=3,V412=2),IF(AND(AQ412=3,AS412=2),"RiRr","Ri"),IF(AND(AQ412=3,AS412=2),"Rr",""))</f>
        <v/>
      </c>
      <c r="AZ415" s="102" t="str">
        <f>IF(AND(T412=4,V412=2),IF(AND(AQ412=4,AS412=2),"RiRr","Ri"),IF(AND(AQ412=4,AS412=2),"Rr",""))</f>
        <v/>
      </c>
      <c r="BA415" s="103" t="str">
        <f>IF(AND(T412=5,V412=2),IF(AND(AQ412=5,AS412=2),"RiRr","Ri"),IF(AND(AQ412=5,AS412=2),"Rr",""))</f>
        <v/>
      </c>
      <c r="BB415" s="105"/>
    </row>
    <row r="416" spans="1:54" hidden="1" x14ac:dyDescent="0.2">
      <c r="A416" s="287"/>
      <c r="B416" s="290"/>
      <c r="C416" s="298"/>
      <c r="D416" s="301"/>
      <c r="E416" s="301"/>
      <c r="F416" s="301"/>
      <c r="G416" s="301"/>
      <c r="H416" s="301"/>
      <c r="I416" s="304"/>
      <c r="J416" s="307"/>
      <c r="K416" s="307"/>
      <c r="L416" s="330"/>
      <c r="M416" s="263"/>
      <c r="N416" s="263"/>
      <c r="O416" s="327"/>
      <c r="P416" s="310"/>
      <c r="Q416" s="266"/>
      <c r="R416" s="260"/>
      <c r="S416" s="257"/>
      <c r="T416" s="254"/>
      <c r="U416" s="248"/>
      <c r="V416" s="254"/>
      <c r="W416" s="254"/>
      <c r="X416" s="254"/>
      <c r="Y416" s="276"/>
      <c r="Z416" s="91"/>
      <c r="AA416" s="92"/>
      <c r="AB416" s="92"/>
      <c r="AC416" s="92"/>
      <c r="AD416" s="93"/>
      <c r="AE416" s="94">
        <f t="shared" si="64"/>
        <v>0</v>
      </c>
      <c r="AF416" s="93"/>
      <c r="AG416" s="93"/>
      <c r="AH416" s="93"/>
      <c r="AI416" s="93"/>
      <c r="AJ416" s="93"/>
      <c r="AK416" s="93"/>
      <c r="AL416" s="94">
        <f>IFERROR(VLOOKUP(AF416,Criterios!$M$3:$N$6,2,FALSE),0) + IFERROR(VLOOKUP(AG416,Criterios!$O$3:$P$6,2,FALSE),0) + IFERROR(VLOOKUP(AH416,Criterios!$Q$3:$R$7,2,FALSE),0) + IFERROR(VLOOKUP(AI416,Criterios!$S$3:$T$6,2,FALSE),0) + IFERROR(VLOOKUP(AJ416,Criterios!$U$3:$V$5,2,FALSE),0) + IFERROR(VLOOKUP(AK416,Criterios!$W$3:$X$8,2,FALSE),0)</f>
        <v>0</v>
      </c>
      <c r="AM416" s="96" t="str">
        <f>IF(AND(AL416&gt;=Criterios!$AB$8,AL416&lt;Criterios!$AA$8),"Pobre",IF(AND(AL416&gt;=Criterios!$AB$7,AL416&lt;Criterios!$AA$7),"Insatisfactorio",IF(AND(AL416&gt;=Criterios!$AB$6,AL416&lt;Criterios!$AA$6),"Regular",IF(AND(AL416&gt;=Criterios!$AB$5,AL416&lt;Criterios!$AA$5),"Bueno",IF(AND(AL416&gt;=Criterios!$AB$4,AL416&lt;=Criterios!$AA$4),"Excelente",MID(Criterios!$Y$3,1,1))))))</f>
        <v/>
      </c>
      <c r="AN416" s="278"/>
      <c r="AO416" s="280"/>
      <c r="AP416" s="282"/>
      <c r="AQ416" s="273"/>
      <c r="AR416" s="273"/>
      <c r="AS416" s="273"/>
      <c r="AT416" s="273"/>
      <c r="AU416" s="284"/>
      <c r="AV416" s="88" t="s">
        <v>752</v>
      </c>
      <c r="AW416" s="106" t="str">
        <f>IF(AND(T412=1,V412=1),IF(AND(AQ412=1,AS412=1),"RiRr","Ri"),IF(AND(AQ412=1,AS412=1),"Rr",""))</f>
        <v/>
      </c>
      <c r="AX416" s="106" t="str">
        <f>IF(AND(T412=2,V412=1),IF(AND(AQ412=2,AS412=1),"RiRr","Ri"),IF(AND(AQ412=2,AS412=1),"Rr",""))</f>
        <v/>
      </c>
      <c r="AY416" s="101" t="str">
        <f>IF(AND(T412=3,V412=1),IF(AND(AQ412=3,AS412=1),"RiRr","Ri"),IF(AND(AQ412=3,AS412=1),"Rr",""))</f>
        <v/>
      </c>
      <c r="AZ416" s="102" t="str">
        <f>IF(AND(T412=4,V412=1),IF(AND(AQ412=4,AS412=1),"RiRr","Ri"),IF(AND(AQ412=4,AS412=1),"Rr",""))</f>
        <v/>
      </c>
      <c r="BA416" s="102" t="str">
        <f>IF(AND(T412=5,V412=1),IF(AND(AQ412=5,AS412=1),"RiRr","Ri"),IF(AND(AQ412=5,AS412=1),"Rr",""))</f>
        <v/>
      </c>
      <c r="BB416" s="105"/>
    </row>
    <row r="417" spans="1:54" ht="15.75" hidden="1" customHeight="1" thickBot="1" x14ac:dyDescent="0.25">
      <c r="A417" s="288"/>
      <c r="B417" s="291"/>
      <c r="C417" s="299"/>
      <c r="D417" s="302"/>
      <c r="E417" s="302"/>
      <c r="F417" s="302"/>
      <c r="G417" s="302"/>
      <c r="H417" s="302"/>
      <c r="I417" s="305"/>
      <c r="J417" s="308"/>
      <c r="K417" s="308"/>
      <c r="L417" s="331"/>
      <c r="M417" s="264"/>
      <c r="N417" s="264"/>
      <c r="O417" s="328"/>
      <c r="P417" s="311"/>
      <c r="Q417" s="267"/>
      <c r="R417" s="261"/>
      <c r="S417" s="258"/>
      <c r="T417" s="255"/>
      <c r="U417" s="249"/>
      <c r="V417" s="255"/>
      <c r="W417" s="255"/>
      <c r="X417" s="255"/>
      <c r="Y417" s="277"/>
      <c r="Z417" s="108"/>
      <c r="AA417" s="109"/>
      <c r="AB417" s="109"/>
      <c r="AC417" s="109"/>
      <c r="AD417" s="110"/>
      <c r="AE417" s="111">
        <f t="shared" si="64"/>
        <v>0</v>
      </c>
      <c r="AF417" s="110"/>
      <c r="AG417" s="110"/>
      <c r="AH417" s="110"/>
      <c r="AI417" s="110"/>
      <c r="AJ417" s="110"/>
      <c r="AK417" s="110"/>
      <c r="AL417" s="111">
        <f>IFERROR(VLOOKUP(AF417,Criterios!$M$3:$N$6,2,FALSE),0) + IFERROR(VLOOKUP(AG417,Criterios!$O$3:$P$6,2,FALSE),0) + IFERROR(VLOOKUP(AH417,Criterios!$Q$3:$R$7,2,FALSE),0) + IFERROR(VLOOKUP(AI417,Criterios!$S$3:$T$6,2,FALSE),0) + IFERROR(VLOOKUP(AJ417,Criterios!$U$3:$V$5,2,FALSE),0) + IFERROR(VLOOKUP(AK417,Criterios!$W$3:$X$8,2,FALSE),0)</f>
        <v>0</v>
      </c>
      <c r="AM417" s="112" t="str">
        <f>IF(AND(AL417&gt;=Criterios!$AB$8,AL417&lt;Criterios!$AA$8),"Pobre",IF(AND(AL417&gt;=Criterios!$AB$7,AL417&lt;Criterios!$AA$7),"Insatisfactorio",IF(AND(AL417&gt;=Criterios!$AB$6,AL417&lt;Criterios!$AA$6),"Regular",IF(AND(AL417&gt;=Criterios!$AB$5,AL417&lt;Criterios!$AA$5),"Bueno",IF(AND(AL417&gt;=Criterios!$AB$4,AL417&lt;=Criterios!$AA$4),"Excelente",MID(Criterios!$Y$3,1,1))))))</f>
        <v/>
      </c>
      <c r="AN417" s="279"/>
      <c r="AO417" s="281"/>
      <c r="AP417" s="283"/>
      <c r="AQ417" s="274"/>
      <c r="AR417" s="274"/>
      <c r="AS417" s="274"/>
      <c r="AT417" s="274"/>
      <c r="AU417" s="285"/>
      <c r="AW417" s="88" t="s">
        <v>123</v>
      </c>
      <c r="AX417" s="88" t="s">
        <v>124</v>
      </c>
      <c r="AY417" s="88" t="s">
        <v>125</v>
      </c>
      <c r="AZ417" s="88" t="s">
        <v>126</v>
      </c>
      <c r="BA417" s="88" t="s">
        <v>127</v>
      </c>
      <c r="BB417" s="113"/>
    </row>
    <row r="418" spans="1:54" ht="16.5" hidden="1" thickTop="1" x14ac:dyDescent="0.2">
      <c r="A418" s="286"/>
      <c r="B418" s="289"/>
      <c r="C418" s="297"/>
      <c r="D418" s="300"/>
      <c r="E418" s="300"/>
      <c r="F418" s="300"/>
      <c r="G418" s="300"/>
      <c r="H418" s="300"/>
      <c r="I418" s="303"/>
      <c r="J418" s="306"/>
      <c r="K418" s="306"/>
      <c r="L418" s="329"/>
      <c r="M418" s="262"/>
      <c r="N418" s="262"/>
      <c r="O418" s="326" t="s">
        <v>378</v>
      </c>
      <c r="P418" s="338"/>
      <c r="Q418" s="295"/>
      <c r="R418" s="259"/>
      <c r="S418" s="256"/>
      <c r="T418" s="253">
        <f>(IFERROR(VLOOKUP(S418,Criterios!$E$3:$F$8,2,FALSE),0))</f>
        <v>0</v>
      </c>
      <c r="U418" s="247"/>
      <c r="V418" s="253">
        <f>(IFERROR(VLOOKUP(U418,Criterios!$H$3:$I$8,2,FALSE),0))</f>
        <v>0</v>
      </c>
      <c r="W418" s="253">
        <f>(IFERROR(VLOOKUP(S418,Criterios!$E$3:$F$8,2,FALSE),0)) * (IFERROR(VLOOKUP(U418,Criterios!$H$3:$I$8,2,FALSE),0))</f>
        <v>0</v>
      </c>
      <c r="X418" s="253">
        <f>IFERROR(INDEX(Colorimetría!$D$4:$H$8,MATCH(V418,Colorimetría!$C$4:$C$8,0),MATCH(T418,Colorimetría!$D$3:$H$3,0)),0)</f>
        <v>0</v>
      </c>
      <c r="Y418" s="296"/>
      <c r="Z418" s="91"/>
      <c r="AA418" s="92"/>
      <c r="AB418" s="92"/>
      <c r="AC418" s="92"/>
      <c r="AD418" s="93"/>
      <c r="AE418" s="94">
        <f>IF(OR(AD418="Preventivo",AD418="Preventivo - Detectivo"),"Probabilidad",IF(OR(AD418="Detectivo - Correctivo",AD418="Correctivo"),"Impacto",0))</f>
        <v>0</v>
      </c>
      <c r="AF418" s="93"/>
      <c r="AG418" s="93"/>
      <c r="AH418" s="93"/>
      <c r="AI418" s="93"/>
      <c r="AJ418" s="93"/>
      <c r="AK418" s="93"/>
      <c r="AL418" s="95">
        <f>IFERROR(VLOOKUP(AF418,Criterios!$M$3:$N$6,2,FALSE),0) + IFERROR(VLOOKUP(AG418,Criterios!$O$3:$P$6,2,FALSE),0) + IFERROR(VLOOKUP(AH418,Criterios!$Q$3:$R$7,2,FALSE),0) + IFERROR(VLOOKUP(AI418,Criterios!$S$3:$T$6,2,FALSE),0) + IFERROR(VLOOKUP(AJ418,Criterios!$U$3:$V$5,2,FALSE),0) + IFERROR(VLOOKUP(AK418,Criterios!$W$3:$X$8,2,FALSE),0)</f>
        <v>0</v>
      </c>
      <c r="AM418" s="96" t="str">
        <f>IF(AND(AL418&gt;=Criterios!$AB$8,AL418&lt;Criterios!$AA$8),"Pobre",IF(AND(AL418&gt;=Criterios!$AB$7,AL418&lt;Criterios!$AA$7),"Insatisfactorio",IF(AND(AL418&gt;=Criterios!$AB$6,AL418&lt;Criterios!$AA$6),"Regular",IF(AND(AL418&gt;=Criterios!$AB$5,AL418&lt;Criterios!$AA$5),"Bueno",IF(AND(AL418&gt;=Criterios!$AB$4,AL418&lt;=Criterios!$AA$4),"Excelente",MID(Criterios!$Y$3,1,1))))))</f>
        <v/>
      </c>
      <c r="AN418" s="278">
        <f>(IFERROR(AVERAGEIFS(AL418:AL423,AE418:AE423,"Impacto"),0))/100</f>
        <v>0</v>
      </c>
      <c r="AO418" s="280">
        <f>(IFERROR(AVERAGEIFS(AL418:AL423,AE418:AE423,"Probabilidad"),0))/100</f>
        <v>0</v>
      </c>
      <c r="AP418" s="282" t="str">
        <f>IF(AN418=0,MID(S418,1,15),IF(T418 - AN418*T418&lt;1,VLOOKUP(1,Criterios!$D$4:$E$8,2,FALSE),IF(ROUND(T418 -( T418*AN418),0)=0,VLOOKUP(1,Criterios!$D$4:$E$8,2,FALSE),VLOOKUP(ROUND(T418 -( T418*AN418),0),Criterios!$D$4:$E$8,2,FALSE))))</f>
        <v/>
      </c>
      <c r="AQ418" s="273">
        <f>(IFERROR(VLOOKUP(AP418,Criterios!$E$3:$F$8,2,FALSE),0))</f>
        <v>0</v>
      </c>
      <c r="AR418" s="273" t="str">
        <f>IF(AO418=0,MID(U418,1,15),IF(V418 - AO418*V418&lt;1,VLOOKUP(1,Criterios!$G$4:$H$8,2,FALSE),IF(ROUND(V418 -(V418*AO418),0)=0,VLOOKUP(1,Criterios!$G$4:$H$8,2,FALSE),VLOOKUP(ROUND(V418 -( V418*AO418),0),Criterios!$G$4:$H$8,2,FALSE))))</f>
        <v/>
      </c>
      <c r="AS418" s="273">
        <f>(IFERROR(VLOOKUP(AR418,Criterios!$H$3:$I$8,2,FALSE),0))</f>
        <v>0</v>
      </c>
      <c r="AT418" s="273">
        <f>(IFERROR(VLOOKUP(AP418,Criterios!$E$3:$F$8,2,FALSE),0)) * (IFERROR(VLOOKUP(AR418,Criterios!$H$3:$I$8,2,FALSE),0))</f>
        <v>0</v>
      </c>
      <c r="AU418" s="284">
        <f>IFERROR(INDEX(Colorimetría!$D$4:$H$8,MATCH(AS418,Colorimetría!$C$4:$C$8,0),MATCH(AQ418,Colorimetría!$D$3:$H$3,0)),0)</f>
        <v>0</v>
      </c>
      <c r="AV418" s="88" t="s">
        <v>169</v>
      </c>
      <c r="AW418" s="97" t="str">
        <f>IF(AND(T418=1,V418=5),IF(AND(AQ418=1,AS418=5),"RiRr","Ri"),IF(AND(AQ418=1,AS418=5),"Rr",""))</f>
        <v/>
      </c>
      <c r="AX418" s="97" t="str">
        <f>IF(AND(T418=2,V418=5),IF(AND(AQ418=2,AS418=5),"RiRr","Ri"),IF(AND(AQ418=2,AS418=5),"Rr",""))</f>
        <v/>
      </c>
      <c r="AY418" s="98" t="str">
        <f>IF(AND(T418=3,V418=5),IF(AND(AQ418=3,AS418=5),"RiRr","Ri"),IF(AND(AQ418=3,AS418=5),"Rr",""))</f>
        <v/>
      </c>
      <c r="AZ418" s="98" t="str">
        <f>IF(AND(T418=4,V418=5),IF(AND(AQ418=4,AS418=5),"RiRr","Ri"),IF(AND(AQ418=4,AS418=5),"Rr",""))</f>
        <v/>
      </c>
      <c r="BA418" s="98" t="str">
        <f>IF(AND(T418=5,V418=5),IF(AND(AQ418=5,AS418=5),"RiRr","Ri"),IF(AND(AQ418=5,AS418=5),"Rr",""))</f>
        <v/>
      </c>
      <c r="BB418" s="100"/>
    </row>
    <row r="419" spans="1:54" hidden="1" x14ac:dyDescent="0.2">
      <c r="A419" s="287"/>
      <c r="B419" s="290"/>
      <c r="C419" s="298"/>
      <c r="D419" s="301"/>
      <c r="E419" s="301"/>
      <c r="F419" s="301"/>
      <c r="G419" s="301"/>
      <c r="H419" s="301"/>
      <c r="I419" s="304"/>
      <c r="J419" s="307"/>
      <c r="K419" s="307"/>
      <c r="L419" s="330"/>
      <c r="M419" s="263"/>
      <c r="N419" s="263"/>
      <c r="O419" s="327"/>
      <c r="P419" s="310"/>
      <c r="Q419" s="266"/>
      <c r="R419" s="260"/>
      <c r="S419" s="257"/>
      <c r="T419" s="254"/>
      <c r="U419" s="248"/>
      <c r="V419" s="254"/>
      <c r="W419" s="254"/>
      <c r="X419" s="254"/>
      <c r="Y419" s="276"/>
      <c r="Z419" s="91"/>
      <c r="AA419" s="92"/>
      <c r="AB419" s="92"/>
      <c r="AC419" s="92"/>
      <c r="AD419" s="93"/>
      <c r="AE419" s="94">
        <f t="shared" ref="AE419:AE423" si="65">IF(OR(AD419="Preventivo",AD419="Preventivo - Detectivo"),"Probabilidad",IF(OR(AD419="Detectivo - Correctivo",AD419="Correctivo"),"Impacto",0))</f>
        <v>0</v>
      </c>
      <c r="AF419" s="93"/>
      <c r="AG419" s="93"/>
      <c r="AH419" s="93"/>
      <c r="AI419" s="93"/>
      <c r="AJ419" s="93"/>
      <c r="AK419" s="93"/>
      <c r="AL419" s="95">
        <f>IFERROR(VLOOKUP(AF419,Criterios!$M$3:$N$6,2,FALSE),0) + IFERROR(VLOOKUP(AG419,Criterios!$O$3:$P$6,2,FALSE),0) + IFERROR(VLOOKUP(AH419,Criterios!$Q$3:$R$7,2,FALSE),0) + IFERROR(VLOOKUP(AI419,Criterios!$S$3:$T$6,2,FALSE),0) + IFERROR(VLOOKUP(AJ419,Criterios!$U$3:$V$5,2,FALSE),0) + IFERROR(VLOOKUP(AK419,Criterios!$W$3:$X$8,2,FALSE),0)</f>
        <v>0</v>
      </c>
      <c r="AM419" s="96" t="str">
        <f>IF(AND(AL419&gt;=Criterios!$AB$8,AL419&lt;Criterios!$AA$8),"Pobre",IF(AND(AL419&gt;=Criterios!$AB$7,AL419&lt;Criterios!$AA$7),"Insatisfactorio",IF(AND(AL419&gt;=Criterios!$AB$6,AL419&lt;Criterios!$AA$6),"Regular",IF(AND(AL419&gt;=Criterios!$AB$5,AL419&lt;Criterios!$AA$5),"Bueno",IF(AND(AL419&gt;=Criterios!$AB$4,AL419&lt;=Criterios!$AA$4),"Excelente",MID(Criterios!$Y$3,1,1))))))</f>
        <v/>
      </c>
      <c r="AN419" s="278"/>
      <c r="AO419" s="280"/>
      <c r="AP419" s="282"/>
      <c r="AQ419" s="273"/>
      <c r="AR419" s="273"/>
      <c r="AS419" s="273"/>
      <c r="AT419" s="273"/>
      <c r="AU419" s="284"/>
      <c r="AV419" s="88" t="s">
        <v>122</v>
      </c>
      <c r="AW419" s="101" t="str">
        <f>IF(AND(T418=1,V418=4),IF(AND(AQ418=1,AS418=4),"RiRr","Ri"),IF(AND(AQ418=1,AS418=4),"Rr",""))</f>
        <v/>
      </c>
      <c r="AX419" s="102" t="str">
        <f>IF(AND(T418=2,V418=4),IF(AND(AQ418=2,AS418=4),"RiRr","Ri"),IF(AND(AQ418=2,AS418=4),"Rr",""))</f>
        <v/>
      </c>
      <c r="AY419" s="102" t="str">
        <f>IF(AND(T418=3,V418=4),IF(AND(AQ418=3,AS418=4),"RiRr","Ri"),IF(AND(AQ418=3,AS418=4),"Rr",""))</f>
        <v/>
      </c>
      <c r="AZ419" s="103" t="str">
        <f>IF(AND(T418=4,V418=4),IF(AND(AQ418=4,AS418=4),"RiRr","Ri"),IF(AND(AQ418=4,AS418=4),"Rr",""))</f>
        <v/>
      </c>
      <c r="BA419" s="103" t="str">
        <f>IF(AND(T418=5,V418=4),IF(AND(AQ418=5,AS418=4),"RiRr","Ri"),IF(AND(AQ418=5,AS418=4),"Rr",""))</f>
        <v/>
      </c>
      <c r="BB419" s="105"/>
    </row>
    <row r="420" spans="1:54" hidden="1" x14ac:dyDescent="0.2">
      <c r="A420" s="287"/>
      <c r="B420" s="290"/>
      <c r="C420" s="298"/>
      <c r="D420" s="301"/>
      <c r="E420" s="301"/>
      <c r="F420" s="301"/>
      <c r="G420" s="301"/>
      <c r="H420" s="301"/>
      <c r="I420" s="304"/>
      <c r="J420" s="307"/>
      <c r="K420" s="307"/>
      <c r="L420" s="330"/>
      <c r="M420" s="263"/>
      <c r="N420" s="263"/>
      <c r="O420" s="327"/>
      <c r="P420" s="310"/>
      <c r="Q420" s="266"/>
      <c r="R420" s="260"/>
      <c r="S420" s="257"/>
      <c r="T420" s="254"/>
      <c r="U420" s="248"/>
      <c r="V420" s="254"/>
      <c r="W420" s="254"/>
      <c r="X420" s="254"/>
      <c r="Y420" s="276"/>
      <c r="Z420" s="91"/>
      <c r="AA420" s="92"/>
      <c r="AB420" s="92"/>
      <c r="AC420" s="92"/>
      <c r="AD420" s="93"/>
      <c r="AE420" s="94">
        <f t="shared" si="65"/>
        <v>0</v>
      </c>
      <c r="AF420" s="93"/>
      <c r="AG420" s="93"/>
      <c r="AH420" s="93"/>
      <c r="AI420" s="93"/>
      <c r="AJ420" s="93"/>
      <c r="AK420" s="93"/>
      <c r="AL420" s="95">
        <f>IFERROR(VLOOKUP(AF420,Criterios!$M$3:$N$6,2,FALSE),0) + IFERROR(VLOOKUP(AG420,Criterios!$O$3:$P$6,2,FALSE),0) + IFERROR(VLOOKUP(AH420,Criterios!$Q$3:$R$7,2,FALSE),0) + IFERROR(VLOOKUP(AI420,Criterios!$S$3:$T$6,2,FALSE),0) + IFERROR(VLOOKUP(AJ420,Criterios!$U$3:$V$5,2,FALSE),0) + IFERROR(VLOOKUP(AK420,Criterios!$W$3:$X$8,2,FALSE),0)</f>
        <v>0</v>
      </c>
      <c r="AM420" s="96" t="str">
        <f>IF(AND(AL420&gt;=Criterios!$AB$8,AL420&lt;Criterios!$AA$8),"Pobre",IF(AND(AL420&gt;=Criterios!$AB$7,AL420&lt;Criterios!$AA$7),"Insatisfactorio",IF(AND(AL420&gt;=Criterios!$AB$6,AL420&lt;Criterios!$AA$6),"Regular",IF(AND(AL420&gt;=Criterios!$AB$5,AL420&lt;Criterios!$AA$5),"Bueno",IF(AND(AL420&gt;=Criterios!$AB$4,AL420&lt;=Criterios!$AA$4),"Excelente",MID(Criterios!$Y$3,1,1))))))</f>
        <v/>
      </c>
      <c r="AN420" s="278"/>
      <c r="AO420" s="280"/>
      <c r="AP420" s="282"/>
      <c r="AQ420" s="273"/>
      <c r="AR420" s="273"/>
      <c r="AS420" s="273"/>
      <c r="AT420" s="273"/>
      <c r="AU420" s="284"/>
      <c r="AV420" s="88" t="s">
        <v>125</v>
      </c>
      <c r="AW420" s="106" t="str">
        <f>IF(AND(T418=1,V418=3),IF(AND(AQ418=1,AS418=3),"RiRr","Ri"),IF(AND(AQ418=1,AS418=3),"Rr",""))</f>
        <v/>
      </c>
      <c r="AX420" s="101" t="str">
        <f>IF(AND(T418=2,V418=3),IF(AND(AQ418=2,AS418=3),"RiRr","Ri"),IF(AND(AQ418=2,AS418=3),"Rr",""))</f>
        <v/>
      </c>
      <c r="AY420" s="102" t="str">
        <f>IF(AND(T418=3,V418=3),IF(AND(AQ418=3,AS418=3),"RiRr","Ri"),IF(AND(AQ418=3,AS418=3),"Rr",""))</f>
        <v/>
      </c>
      <c r="AZ420" s="103" t="str">
        <f>IF(AND(T418=4,V418=3),IF(AND(AQ418=4,AS418=3),"RiRr","Ri"),IF(AND(AQ418=4,AS418=3),"Rr",""))</f>
        <v/>
      </c>
      <c r="BA420" s="103" t="str">
        <f>IF(AND(T418=5,V418=3),IF(AND(AQ418=5,AS418=3),"RiRr","Ri"),IF(AND(AQ418=5,AS418=3),"Rr",""))</f>
        <v/>
      </c>
      <c r="BB420" s="105"/>
    </row>
    <row r="421" spans="1:54" hidden="1" x14ac:dyDescent="0.2">
      <c r="A421" s="287"/>
      <c r="B421" s="290"/>
      <c r="C421" s="298"/>
      <c r="D421" s="301"/>
      <c r="E421" s="301"/>
      <c r="F421" s="301"/>
      <c r="G421" s="301"/>
      <c r="H421" s="301"/>
      <c r="I421" s="304"/>
      <c r="J421" s="307"/>
      <c r="K421" s="307"/>
      <c r="L421" s="330"/>
      <c r="M421" s="263"/>
      <c r="N421" s="263"/>
      <c r="O421" s="327"/>
      <c r="P421" s="310"/>
      <c r="Q421" s="266"/>
      <c r="R421" s="260"/>
      <c r="S421" s="257"/>
      <c r="T421" s="254"/>
      <c r="U421" s="248"/>
      <c r="V421" s="254"/>
      <c r="W421" s="254"/>
      <c r="X421" s="254"/>
      <c r="Y421" s="276"/>
      <c r="Z421" s="91"/>
      <c r="AA421" s="92"/>
      <c r="AB421" s="92"/>
      <c r="AC421" s="92"/>
      <c r="AD421" s="93"/>
      <c r="AE421" s="94">
        <f t="shared" si="65"/>
        <v>0</v>
      </c>
      <c r="AF421" s="93"/>
      <c r="AG421" s="93"/>
      <c r="AH421" s="93"/>
      <c r="AI421" s="93"/>
      <c r="AJ421" s="93"/>
      <c r="AK421" s="93"/>
      <c r="AL421" s="94">
        <f>IFERROR(VLOOKUP(AF421,Criterios!$M$3:$N$6,2,FALSE),0) + IFERROR(VLOOKUP(AG421,Criterios!$O$3:$P$6,2,FALSE),0) + IFERROR(VLOOKUP(AH421,Criterios!$Q$3:$R$7,2,FALSE),0) + IFERROR(VLOOKUP(AI421,Criterios!$S$3:$T$6,2,FALSE),0) + IFERROR(VLOOKUP(AJ421,Criterios!$U$3:$V$5,2,FALSE),0) + IFERROR(VLOOKUP(AK421,Criterios!$W$3:$X$8,2,FALSE),0)</f>
        <v>0</v>
      </c>
      <c r="AM421" s="96" t="str">
        <f>IF(AND(AL421&gt;=Criterios!$AB$8,AL421&lt;Criterios!$AA$8),"Pobre",IF(AND(AL421&gt;=Criterios!$AB$7,AL421&lt;Criterios!$AA$7),"Insatisfactorio",IF(AND(AL421&gt;=Criterios!$AB$6,AL421&lt;Criterios!$AA$6),"Regular",IF(AND(AL421&gt;=Criterios!$AB$5,AL421&lt;Criterios!$AA$5),"Bueno",IF(AND(AL421&gt;=Criterios!$AB$4,AL421&lt;=Criterios!$AA$4),"Excelente",MID(Criterios!$Y$3,1,1))))))</f>
        <v/>
      </c>
      <c r="AN421" s="278"/>
      <c r="AO421" s="280"/>
      <c r="AP421" s="282"/>
      <c r="AQ421" s="273"/>
      <c r="AR421" s="273"/>
      <c r="AS421" s="273"/>
      <c r="AT421" s="273"/>
      <c r="AU421" s="284"/>
      <c r="AV421" s="88" t="s">
        <v>170</v>
      </c>
      <c r="AW421" s="106" t="str">
        <f>IF(AND(T418=1,V418=2),IF(AND(AQ418=1,AS418=2),"RiRr","Ri"),IF(AND(AQ418=1,AS418=2),"Rr",""))</f>
        <v/>
      </c>
      <c r="AX421" s="106" t="str">
        <f>IF(AND(T418=2,V418=2),IF(AND(AQ418=2,AS418=2),"RiRr","Ri"),IF(AND(AQ418=2,AS418=2),"Rr",""))</f>
        <v/>
      </c>
      <c r="AY421" s="101" t="str">
        <f>IF(AND(T418=3,V418=2),IF(AND(AQ418=3,AS418=2),"RiRr","Ri"),IF(AND(AQ418=3,AS418=2),"Rr",""))</f>
        <v/>
      </c>
      <c r="AZ421" s="102" t="str">
        <f>IF(AND(T418=4,V418=2),IF(AND(AQ418=4,AS418=2),"RiRr","Ri"),IF(AND(AQ418=4,AS418=2),"Rr",""))</f>
        <v/>
      </c>
      <c r="BA421" s="103" t="str">
        <f>IF(AND(T418=5,V418=2),IF(AND(AQ418=5,AS418=2),"RiRr","Ri"),IF(AND(AQ418=5,AS418=2),"Rr",""))</f>
        <v/>
      </c>
      <c r="BB421" s="105"/>
    </row>
    <row r="422" spans="1:54" hidden="1" x14ac:dyDescent="0.2">
      <c r="A422" s="287"/>
      <c r="B422" s="290"/>
      <c r="C422" s="298"/>
      <c r="D422" s="301"/>
      <c r="E422" s="301"/>
      <c r="F422" s="301"/>
      <c r="G422" s="301"/>
      <c r="H422" s="301"/>
      <c r="I422" s="304"/>
      <c r="J422" s="307"/>
      <c r="K422" s="307"/>
      <c r="L422" s="330"/>
      <c r="M422" s="263"/>
      <c r="N422" s="263"/>
      <c r="O422" s="327"/>
      <c r="P422" s="310"/>
      <c r="Q422" s="266"/>
      <c r="R422" s="260"/>
      <c r="S422" s="257"/>
      <c r="T422" s="254"/>
      <c r="U422" s="248"/>
      <c r="V422" s="254"/>
      <c r="W422" s="254"/>
      <c r="X422" s="254"/>
      <c r="Y422" s="276"/>
      <c r="Z422" s="91"/>
      <c r="AA422" s="92"/>
      <c r="AB422" s="92"/>
      <c r="AC422" s="92"/>
      <c r="AD422" s="93"/>
      <c r="AE422" s="94">
        <f t="shared" si="65"/>
        <v>0</v>
      </c>
      <c r="AF422" s="93"/>
      <c r="AG422" s="93"/>
      <c r="AH422" s="93"/>
      <c r="AI422" s="93"/>
      <c r="AJ422" s="93"/>
      <c r="AK422" s="93"/>
      <c r="AL422" s="94">
        <f>IFERROR(VLOOKUP(AF422,Criterios!$M$3:$N$6,2,FALSE),0) + IFERROR(VLOOKUP(AG422,Criterios!$O$3:$P$6,2,FALSE),0) + IFERROR(VLOOKUP(AH422,Criterios!$Q$3:$R$7,2,FALSE),0) + IFERROR(VLOOKUP(AI422,Criterios!$S$3:$T$6,2,FALSE),0) + IFERROR(VLOOKUP(AJ422,Criterios!$U$3:$V$5,2,FALSE),0) + IFERROR(VLOOKUP(AK422,Criterios!$W$3:$X$8,2,FALSE),0)</f>
        <v>0</v>
      </c>
      <c r="AM422" s="96" t="str">
        <f>IF(AND(AL422&gt;=Criterios!$AB$8,AL422&lt;Criterios!$AA$8),"Pobre",IF(AND(AL422&gt;=Criterios!$AB$7,AL422&lt;Criterios!$AA$7),"Insatisfactorio",IF(AND(AL422&gt;=Criterios!$AB$6,AL422&lt;Criterios!$AA$6),"Regular",IF(AND(AL422&gt;=Criterios!$AB$5,AL422&lt;Criterios!$AA$5),"Bueno",IF(AND(AL422&gt;=Criterios!$AB$4,AL422&lt;=Criterios!$AA$4),"Excelente",MID(Criterios!$Y$3,1,1))))))</f>
        <v/>
      </c>
      <c r="AN422" s="278"/>
      <c r="AO422" s="280"/>
      <c r="AP422" s="282"/>
      <c r="AQ422" s="273"/>
      <c r="AR422" s="273"/>
      <c r="AS422" s="273"/>
      <c r="AT422" s="273"/>
      <c r="AU422" s="284"/>
      <c r="AV422" s="88" t="s">
        <v>752</v>
      </c>
      <c r="AW422" s="106" t="str">
        <f>IF(AND(T418=1,V418=1),IF(AND(AQ418=1,AS418=1),"RiRr","Ri"),IF(AND(AQ418=1,AS418=1),"Rr",""))</f>
        <v/>
      </c>
      <c r="AX422" s="106" t="str">
        <f>IF(AND(T418=2,V418=1),IF(AND(AQ418=2,AS418=1),"RiRr","Ri"),IF(AND(AQ418=2,AS418=1),"Rr",""))</f>
        <v/>
      </c>
      <c r="AY422" s="101" t="str">
        <f>IF(AND(T418=3,V418=1),IF(AND(AQ418=3,AS418=1),"RiRr","Ri"),IF(AND(AQ418=3,AS418=1),"Rr",""))</f>
        <v/>
      </c>
      <c r="AZ422" s="102" t="str">
        <f>IF(AND(T418=4,V418=1),IF(AND(AQ418=4,AS418=1),"RiRr","Ri"),IF(AND(AQ418=4,AS418=1),"Rr",""))</f>
        <v/>
      </c>
      <c r="BA422" s="102" t="str">
        <f>IF(AND(T418=5,V418=1),IF(AND(AQ418=5,AS418=1),"RiRr","Ri"),IF(AND(AQ418=5,AS418=1),"Rr",""))</f>
        <v/>
      </c>
      <c r="BB422" s="105"/>
    </row>
    <row r="423" spans="1:54" ht="15.75" hidden="1" customHeight="1" thickBot="1" x14ac:dyDescent="0.25">
      <c r="A423" s="288"/>
      <c r="B423" s="291"/>
      <c r="C423" s="299"/>
      <c r="D423" s="302"/>
      <c r="E423" s="302"/>
      <c r="F423" s="302"/>
      <c r="G423" s="302"/>
      <c r="H423" s="302"/>
      <c r="I423" s="305"/>
      <c r="J423" s="308"/>
      <c r="K423" s="308"/>
      <c r="L423" s="331"/>
      <c r="M423" s="264"/>
      <c r="N423" s="264"/>
      <c r="O423" s="328"/>
      <c r="P423" s="311"/>
      <c r="Q423" s="267"/>
      <c r="R423" s="261"/>
      <c r="S423" s="258"/>
      <c r="T423" s="255"/>
      <c r="U423" s="249"/>
      <c r="V423" s="255"/>
      <c r="W423" s="255"/>
      <c r="X423" s="255"/>
      <c r="Y423" s="277"/>
      <c r="Z423" s="108"/>
      <c r="AA423" s="109"/>
      <c r="AB423" s="109"/>
      <c r="AC423" s="109"/>
      <c r="AD423" s="110"/>
      <c r="AE423" s="111">
        <f t="shared" si="65"/>
        <v>0</v>
      </c>
      <c r="AF423" s="110"/>
      <c r="AG423" s="110"/>
      <c r="AH423" s="110"/>
      <c r="AI423" s="110"/>
      <c r="AJ423" s="110"/>
      <c r="AK423" s="110"/>
      <c r="AL423" s="111">
        <f>IFERROR(VLOOKUP(AF423,Criterios!$M$3:$N$6,2,FALSE),0) + IFERROR(VLOOKUP(AG423,Criterios!$O$3:$P$6,2,FALSE),0) + IFERROR(VLOOKUP(AH423,Criterios!$Q$3:$R$7,2,FALSE),0) + IFERROR(VLOOKUP(AI423,Criterios!$S$3:$T$6,2,FALSE),0) + IFERROR(VLOOKUP(AJ423,Criterios!$U$3:$V$5,2,FALSE),0) + IFERROR(VLOOKUP(AK423,Criterios!$W$3:$X$8,2,FALSE),0)</f>
        <v>0</v>
      </c>
      <c r="AM423" s="112" t="str">
        <f>IF(AND(AL423&gt;=Criterios!$AB$8,AL423&lt;Criterios!$AA$8),"Pobre",IF(AND(AL423&gt;=Criterios!$AB$7,AL423&lt;Criterios!$AA$7),"Insatisfactorio",IF(AND(AL423&gt;=Criterios!$AB$6,AL423&lt;Criterios!$AA$6),"Regular",IF(AND(AL423&gt;=Criterios!$AB$5,AL423&lt;Criterios!$AA$5),"Bueno",IF(AND(AL423&gt;=Criterios!$AB$4,AL423&lt;=Criterios!$AA$4),"Excelente",MID(Criterios!$Y$3,1,1))))))</f>
        <v/>
      </c>
      <c r="AN423" s="279"/>
      <c r="AO423" s="281"/>
      <c r="AP423" s="283"/>
      <c r="AQ423" s="274"/>
      <c r="AR423" s="274"/>
      <c r="AS423" s="274"/>
      <c r="AT423" s="274"/>
      <c r="AU423" s="285"/>
      <c r="AW423" s="88" t="s">
        <v>123</v>
      </c>
      <c r="AX423" s="88" t="s">
        <v>124</v>
      </c>
      <c r="AY423" s="88" t="s">
        <v>125</v>
      </c>
      <c r="AZ423" s="88" t="s">
        <v>126</v>
      </c>
      <c r="BA423" s="88" t="s">
        <v>127</v>
      </c>
      <c r="BB423" s="113"/>
    </row>
    <row r="424" spans="1:54" ht="16.5" hidden="1" thickTop="1" x14ac:dyDescent="0.2">
      <c r="A424" s="286"/>
      <c r="B424" s="289"/>
      <c r="C424" s="297"/>
      <c r="D424" s="300"/>
      <c r="E424" s="300"/>
      <c r="F424" s="300"/>
      <c r="G424" s="300"/>
      <c r="H424" s="300"/>
      <c r="I424" s="303"/>
      <c r="J424" s="306"/>
      <c r="K424" s="306"/>
      <c r="L424" s="329"/>
      <c r="M424" s="262"/>
      <c r="N424" s="262"/>
      <c r="O424" s="326" t="s">
        <v>379</v>
      </c>
      <c r="P424" s="338"/>
      <c r="Q424" s="295"/>
      <c r="R424" s="259"/>
      <c r="S424" s="256"/>
      <c r="T424" s="253">
        <f>(IFERROR(VLOOKUP(S424,Criterios!$E$3:$F$8,2,FALSE),0))</f>
        <v>0</v>
      </c>
      <c r="U424" s="247"/>
      <c r="V424" s="253">
        <f>(IFERROR(VLOOKUP(U424,Criterios!$H$3:$I$8,2,FALSE),0))</f>
        <v>0</v>
      </c>
      <c r="W424" s="253">
        <f>(IFERROR(VLOOKUP(S424,Criterios!$E$3:$F$8,2,FALSE),0)) * (IFERROR(VLOOKUP(U424,Criterios!$H$3:$I$8,2,FALSE),0))</f>
        <v>0</v>
      </c>
      <c r="X424" s="253">
        <f>IFERROR(INDEX(Colorimetría!$D$4:$H$8,MATCH(V424,Colorimetría!$C$4:$C$8,0),MATCH(T424,Colorimetría!$D$3:$H$3,0)),0)</f>
        <v>0</v>
      </c>
      <c r="Y424" s="296"/>
      <c r="Z424" s="91"/>
      <c r="AA424" s="92"/>
      <c r="AB424" s="92"/>
      <c r="AC424" s="92"/>
      <c r="AD424" s="93"/>
      <c r="AE424" s="94">
        <f>IF(OR(AD424="Preventivo",AD424="Preventivo - Detectivo"),"Probabilidad",IF(OR(AD424="Detectivo - Correctivo",AD424="Correctivo"),"Impacto",0))</f>
        <v>0</v>
      </c>
      <c r="AF424" s="93"/>
      <c r="AG424" s="93"/>
      <c r="AH424" s="93"/>
      <c r="AI424" s="93"/>
      <c r="AJ424" s="93"/>
      <c r="AK424" s="93"/>
      <c r="AL424" s="95">
        <f>IFERROR(VLOOKUP(AF424,Criterios!$M$3:$N$6,2,FALSE),0) + IFERROR(VLOOKUP(AG424,Criterios!$O$3:$P$6,2,FALSE),0) + IFERROR(VLOOKUP(AH424,Criterios!$Q$3:$R$7,2,FALSE),0) + IFERROR(VLOOKUP(AI424,Criterios!$S$3:$T$6,2,FALSE),0) + IFERROR(VLOOKUP(AJ424,Criterios!$U$3:$V$5,2,FALSE),0) + IFERROR(VLOOKUP(AK424,Criterios!$W$3:$X$8,2,FALSE),0)</f>
        <v>0</v>
      </c>
      <c r="AM424" s="96" t="str">
        <f>IF(AND(AL424&gt;=Criterios!$AB$8,AL424&lt;Criterios!$AA$8),"Pobre",IF(AND(AL424&gt;=Criterios!$AB$7,AL424&lt;Criterios!$AA$7),"Insatisfactorio",IF(AND(AL424&gt;=Criterios!$AB$6,AL424&lt;Criterios!$AA$6),"Regular",IF(AND(AL424&gt;=Criterios!$AB$5,AL424&lt;Criterios!$AA$5),"Bueno",IF(AND(AL424&gt;=Criterios!$AB$4,AL424&lt;=Criterios!$AA$4),"Excelente",MID(Criterios!$Y$3,1,1))))))</f>
        <v/>
      </c>
      <c r="AN424" s="278">
        <f>(IFERROR(AVERAGEIFS(AL424:AL429,AE424:AE429,"Impacto"),0))/100</f>
        <v>0</v>
      </c>
      <c r="AO424" s="280">
        <f>(IFERROR(AVERAGEIFS(AL424:AL429,AE424:AE429,"Probabilidad"),0))/100</f>
        <v>0</v>
      </c>
      <c r="AP424" s="282" t="str">
        <f>IF(AN424=0,MID(S424,1,15),IF(T424 - AN424*T424&lt;1,VLOOKUP(1,Criterios!$D$4:$E$8,2,FALSE),IF(ROUND(T424 -( T424*AN424),0)=0,VLOOKUP(1,Criterios!$D$4:$E$8,2,FALSE),VLOOKUP(ROUND(T424 -( T424*AN424),0),Criterios!$D$4:$E$8,2,FALSE))))</f>
        <v/>
      </c>
      <c r="AQ424" s="273">
        <f>(IFERROR(VLOOKUP(AP424,Criterios!$E$3:$F$8,2,FALSE),0))</f>
        <v>0</v>
      </c>
      <c r="AR424" s="273" t="str">
        <f>IF(AO424=0,MID(U424,1,15),IF(V424 - AO424*V424&lt;1,VLOOKUP(1,Criterios!$G$4:$H$8,2,FALSE),IF(ROUND(V424 -(V424*AO424),0)=0,VLOOKUP(1,Criterios!$G$4:$H$8,2,FALSE),VLOOKUP(ROUND(V424 -( V424*AO424),0),Criterios!$G$4:$H$8,2,FALSE))))</f>
        <v/>
      </c>
      <c r="AS424" s="273">
        <f>(IFERROR(VLOOKUP(AR424,Criterios!$H$3:$I$8,2,FALSE),0))</f>
        <v>0</v>
      </c>
      <c r="AT424" s="273">
        <f>(IFERROR(VLOOKUP(AP424,Criterios!$E$3:$F$8,2,FALSE),0)) * (IFERROR(VLOOKUP(AR424,Criterios!$H$3:$I$8,2,FALSE),0))</f>
        <v>0</v>
      </c>
      <c r="AU424" s="284">
        <f>IFERROR(INDEX(Colorimetría!$D$4:$H$8,MATCH(AS424,Colorimetría!$C$4:$C$8,0),MATCH(AQ424,Colorimetría!$D$3:$H$3,0)),0)</f>
        <v>0</v>
      </c>
      <c r="AV424" s="88" t="s">
        <v>169</v>
      </c>
      <c r="AW424" s="97" t="str">
        <f>IF(AND(T424=1,V424=5),IF(AND(AQ424=1,AS424=5),"RiRr","Ri"),IF(AND(AQ424=1,AS424=5),"Rr",""))</f>
        <v/>
      </c>
      <c r="AX424" s="97" t="str">
        <f>IF(AND(T424=2,V424=5),IF(AND(AQ424=2,AS424=5),"RiRr","Ri"),IF(AND(AQ424=2,AS424=5),"Rr",""))</f>
        <v/>
      </c>
      <c r="AY424" s="98" t="str">
        <f>IF(AND(T424=3,V424=5),IF(AND(AQ424=3,AS424=5),"RiRr","Ri"),IF(AND(AQ424=3,AS424=5),"Rr",""))</f>
        <v/>
      </c>
      <c r="AZ424" s="98" t="str">
        <f>IF(AND(T424=4,V424=5),IF(AND(AQ424=4,AS424=5),"RiRr","Ri"),IF(AND(AQ424=4,AS424=5),"Rr",""))</f>
        <v/>
      </c>
      <c r="BA424" s="98" t="str">
        <f>IF(AND(T424=5,V424=5),IF(AND(AQ424=5,AS424=5),"RiRr","Ri"),IF(AND(AQ424=5,AS424=5),"Rr",""))</f>
        <v/>
      </c>
      <c r="BB424" s="100"/>
    </row>
    <row r="425" spans="1:54" hidden="1" x14ac:dyDescent="0.2">
      <c r="A425" s="287"/>
      <c r="B425" s="290"/>
      <c r="C425" s="298"/>
      <c r="D425" s="301"/>
      <c r="E425" s="301"/>
      <c r="F425" s="301"/>
      <c r="G425" s="301"/>
      <c r="H425" s="301"/>
      <c r="I425" s="304"/>
      <c r="J425" s="307"/>
      <c r="K425" s="307"/>
      <c r="L425" s="330"/>
      <c r="M425" s="263"/>
      <c r="N425" s="263"/>
      <c r="O425" s="327"/>
      <c r="P425" s="310"/>
      <c r="Q425" s="266"/>
      <c r="R425" s="260"/>
      <c r="S425" s="257"/>
      <c r="T425" s="254"/>
      <c r="U425" s="248"/>
      <c r="V425" s="254"/>
      <c r="W425" s="254"/>
      <c r="X425" s="254"/>
      <c r="Y425" s="276"/>
      <c r="Z425" s="91"/>
      <c r="AA425" s="92"/>
      <c r="AB425" s="92"/>
      <c r="AC425" s="92"/>
      <c r="AD425" s="93"/>
      <c r="AE425" s="94">
        <f t="shared" ref="AE425:AE429" si="66">IF(OR(AD425="Preventivo",AD425="Preventivo - Detectivo"),"Probabilidad",IF(OR(AD425="Detectivo - Correctivo",AD425="Correctivo"),"Impacto",0))</f>
        <v>0</v>
      </c>
      <c r="AF425" s="93"/>
      <c r="AG425" s="93"/>
      <c r="AH425" s="93"/>
      <c r="AI425" s="93"/>
      <c r="AJ425" s="93"/>
      <c r="AK425" s="93"/>
      <c r="AL425" s="95">
        <f>IFERROR(VLOOKUP(AF425,Criterios!$M$3:$N$6,2,FALSE),0) + IFERROR(VLOOKUP(AG425,Criterios!$O$3:$P$6,2,FALSE),0) + IFERROR(VLOOKUP(AH425,Criterios!$Q$3:$R$7,2,FALSE),0) + IFERROR(VLOOKUP(AI425,Criterios!$S$3:$T$6,2,FALSE),0) + IFERROR(VLOOKUP(AJ425,Criterios!$U$3:$V$5,2,FALSE),0) + IFERROR(VLOOKUP(AK425,Criterios!$W$3:$X$8,2,FALSE),0)</f>
        <v>0</v>
      </c>
      <c r="AM425" s="96" t="str">
        <f>IF(AND(AL425&gt;=Criterios!$AB$8,AL425&lt;Criterios!$AA$8),"Pobre",IF(AND(AL425&gt;=Criterios!$AB$7,AL425&lt;Criterios!$AA$7),"Insatisfactorio",IF(AND(AL425&gt;=Criterios!$AB$6,AL425&lt;Criterios!$AA$6),"Regular",IF(AND(AL425&gt;=Criterios!$AB$5,AL425&lt;Criterios!$AA$5),"Bueno",IF(AND(AL425&gt;=Criterios!$AB$4,AL425&lt;=Criterios!$AA$4),"Excelente",MID(Criterios!$Y$3,1,1))))))</f>
        <v/>
      </c>
      <c r="AN425" s="278"/>
      <c r="AO425" s="280"/>
      <c r="AP425" s="282"/>
      <c r="AQ425" s="273"/>
      <c r="AR425" s="273"/>
      <c r="AS425" s="273"/>
      <c r="AT425" s="273"/>
      <c r="AU425" s="284"/>
      <c r="AV425" s="88" t="s">
        <v>122</v>
      </c>
      <c r="AW425" s="101" t="str">
        <f>IF(AND(T424=1,V424=4),IF(AND(AQ424=1,AS424=4),"RiRr","Ri"),IF(AND(AQ424=1,AS424=4),"Rr",""))</f>
        <v/>
      </c>
      <c r="AX425" s="102" t="str">
        <f>IF(AND(T424=2,V424=4),IF(AND(AQ424=2,AS424=4),"RiRr","Ri"),IF(AND(AQ424=2,AS424=4),"Rr",""))</f>
        <v/>
      </c>
      <c r="AY425" s="102" t="str">
        <f>IF(AND(T424=3,V424=4),IF(AND(AQ424=3,AS424=4),"RiRr","Ri"),IF(AND(AQ424=3,AS424=4),"Rr",""))</f>
        <v/>
      </c>
      <c r="AZ425" s="103" t="str">
        <f>IF(AND(T424=4,V424=4),IF(AND(AQ424=4,AS424=4),"RiRr","Ri"),IF(AND(AQ424=4,AS424=4),"Rr",""))</f>
        <v/>
      </c>
      <c r="BA425" s="103" t="str">
        <f>IF(AND(T424=5,V424=4),IF(AND(AQ424=5,AS424=4),"RiRr","Ri"),IF(AND(AQ424=5,AS424=4),"Rr",""))</f>
        <v/>
      </c>
      <c r="BB425" s="105"/>
    </row>
    <row r="426" spans="1:54" hidden="1" x14ac:dyDescent="0.2">
      <c r="A426" s="287"/>
      <c r="B426" s="290"/>
      <c r="C426" s="298"/>
      <c r="D426" s="301"/>
      <c r="E426" s="301"/>
      <c r="F426" s="301"/>
      <c r="G426" s="301"/>
      <c r="H426" s="301"/>
      <c r="I426" s="304"/>
      <c r="J426" s="307"/>
      <c r="K426" s="307"/>
      <c r="L426" s="330"/>
      <c r="M426" s="263"/>
      <c r="N426" s="263"/>
      <c r="O426" s="327"/>
      <c r="P426" s="310"/>
      <c r="Q426" s="266"/>
      <c r="R426" s="260"/>
      <c r="S426" s="257"/>
      <c r="T426" s="254"/>
      <c r="U426" s="248"/>
      <c r="V426" s="254"/>
      <c r="W426" s="254"/>
      <c r="X426" s="254"/>
      <c r="Y426" s="276"/>
      <c r="Z426" s="91"/>
      <c r="AA426" s="92"/>
      <c r="AB426" s="92"/>
      <c r="AC426" s="92"/>
      <c r="AD426" s="93"/>
      <c r="AE426" s="94">
        <f t="shared" si="66"/>
        <v>0</v>
      </c>
      <c r="AF426" s="93"/>
      <c r="AG426" s="93"/>
      <c r="AH426" s="93"/>
      <c r="AI426" s="93"/>
      <c r="AJ426" s="93"/>
      <c r="AK426" s="93"/>
      <c r="AL426" s="95">
        <f>IFERROR(VLOOKUP(AF426,Criterios!$M$3:$N$6,2,FALSE),0) + IFERROR(VLOOKUP(AG426,Criterios!$O$3:$P$6,2,FALSE),0) + IFERROR(VLOOKUP(AH426,Criterios!$Q$3:$R$7,2,FALSE),0) + IFERROR(VLOOKUP(AI426,Criterios!$S$3:$T$6,2,FALSE),0) + IFERROR(VLOOKUP(AJ426,Criterios!$U$3:$V$5,2,FALSE),0) + IFERROR(VLOOKUP(AK426,Criterios!$W$3:$X$8,2,FALSE),0)</f>
        <v>0</v>
      </c>
      <c r="AM426" s="96" t="str">
        <f>IF(AND(AL426&gt;=Criterios!$AB$8,AL426&lt;Criterios!$AA$8),"Pobre",IF(AND(AL426&gt;=Criterios!$AB$7,AL426&lt;Criterios!$AA$7),"Insatisfactorio",IF(AND(AL426&gt;=Criterios!$AB$6,AL426&lt;Criterios!$AA$6),"Regular",IF(AND(AL426&gt;=Criterios!$AB$5,AL426&lt;Criterios!$AA$5),"Bueno",IF(AND(AL426&gt;=Criterios!$AB$4,AL426&lt;=Criterios!$AA$4),"Excelente",MID(Criterios!$Y$3,1,1))))))</f>
        <v/>
      </c>
      <c r="AN426" s="278"/>
      <c r="AO426" s="280"/>
      <c r="AP426" s="282"/>
      <c r="AQ426" s="273"/>
      <c r="AR426" s="273"/>
      <c r="AS426" s="273"/>
      <c r="AT426" s="273"/>
      <c r="AU426" s="284"/>
      <c r="AV426" s="88" t="s">
        <v>125</v>
      </c>
      <c r="AW426" s="106" t="str">
        <f>IF(AND(T424=1,V424=3),IF(AND(AQ424=1,AS424=3),"RiRr","Ri"),IF(AND(AQ424=1,AS424=3),"Rr",""))</f>
        <v/>
      </c>
      <c r="AX426" s="101" t="str">
        <f>IF(AND(T424=2,V424=3),IF(AND(AQ424=2,AS424=3),"RiRr","Ri"),IF(AND(AQ424=2,AS424=3),"Rr",""))</f>
        <v/>
      </c>
      <c r="AY426" s="102" t="str">
        <f>IF(AND(T424=3,V424=3),IF(AND(AQ424=3,AS424=3),"RiRr","Ri"),IF(AND(AQ424=3,AS424=3),"Rr",""))</f>
        <v/>
      </c>
      <c r="AZ426" s="103" t="str">
        <f>IF(AND(T424=4,V424=3),IF(AND(AQ424=4,AS424=3),"RiRr","Ri"),IF(AND(AQ424=4,AS424=3),"Rr",""))</f>
        <v/>
      </c>
      <c r="BA426" s="103" t="str">
        <f>IF(AND(T424=5,V424=3),IF(AND(AQ424=5,AS424=3),"RiRr","Ri"),IF(AND(AQ424=5,AS424=3),"Rr",""))</f>
        <v/>
      </c>
      <c r="BB426" s="105"/>
    </row>
    <row r="427" spans="1:54" hidden="1" x14ac:dyDescent="0.2">
      <c r="A427" s="287"/>
      <c r="B427" s="290"/>
      <c r="C427" s="298"/>
      <c r="D427" s="301"/>
      <c r="E427" s="301"/>
      <c r="F427" s="301"/>
      <c r="G427" s="301"/>
      <c r="H427" s="301"/>
      <c r="I427" s="304"/>
      <c r="J427" s="307"/>
      <c r="K427" s="307"/>
      <c r="L427" s="330"/>
      <c r="M427" s="263"/>
      <c r="N427" s="263"/>
      <c r="O427" s="327"/>
      <c r="P427" s="310"/>
      <c r="Q427" s="266"/>
      <c r="R427" s="260"/>
      <c r="S427" s="257"/>
      <c r="T427" s="254"/>
      <c r="U427" s="248"/>
      <c r="V427" s="254"/>
      <c r="W427" s="254"/>
      <c r="X427" s="254"/>
      <c r="Y427" s="276"/>
      <c r="Z427" s="91"/>
      <c r="AA427" s="92"/>
      <c r="AB427" s="92"/>
      <c r="AC427" s="92"/>
      <c r="AD427" s="93"/>
      <c r="AE427" s="94">
        <f t="shared" si="66"/>
        <v>0</v>
      </c>
      <c r="AF427" s="93"/>
      <c r="AG427" s="93"/>
      <c r="AH427" s="93"/>
      <c r="AI427" s="93"/>
      <c r="AJ427" s="93"/>
      <c r="AK427" s="93"/>
      <c r="AL427" s="94">
        <f>IFERROR(VLOOKUP(AF427,Criterios!$M$3:$N$6,2,FALSE),0) + IFERROR(VLOOKUP(AG427,Criterios!$O$3:$P$6,2,FALSE),0) + IFERROR(VLOOKUP(AH427,Criterios!$Q$3:$R$7,2,FALSE),0) + IFERROR(VLOOKUP(AI427,Criterios!$S$3:$T$6,2,FALSE),0) + IFERROR(VLOOKUP(AJ427,Criterios!$U$3:$V$5,2,FALSE),0) + IFERROR(VLOOKUP(AK427,Criterios!$W$3:$X$8,2,FALSE),0)</f>
        <v>0</v>
      </c>
      <c r="AM427" s="96" t="str">
        <f>IF(AND(AL427&gt;=Criterios!$AB$8,AL427&lt;Criterios!$AA$8),"Pobre",IF(AND(AL427&gt;=Criterios!$AB$7,AL427&lt;Criterios!$AA$7),"Insatisfactorio",IF(AND(AL427&gt;=Criterios!$AB$6,AL427&lt;Criterios!$AA$6),"Regular",IF(AND(AL427&gt;=Criterios!$AB$5,AL427&lt;Criterios!$AA$5),"Bueno",IF(AND(AL427&gt;=Criterios!$AB$4,AL427&lt;=Criterios!$AA$4),"Excelente",MID(Criterios!$Y$3,1,1))))))</f>
        <v/>
      </c>
      <c r="AN427" s="278"/>
      <c r="AO427" s="280"/>
      <c r="AP427" s="282"/>
      <c r="AQ427" s="273"/>
      <c r="AR427" s="273"/>
      <c r="AS427" s="273"/>
      <c r="AT427" s="273"/>
      <c r="AU427" s="284"/>
      <c r="AV427" s="88" t="s">
        <v>170</v>
      </c>
      <c r="AW427" s="106" t="str">
        <f>IF(AND(T424=1,V424=2),IF(AND(AQ424=1,AS424=2),"RiRr","Ri"),IF(AND(AQ424=1,AS424=2),"Rr",""))</f>
        <v/>
      </c>
      <c r="AX427" s="106" t="str">
        <f>IF(AND(T424=2,V424=2),IF(AND(AQ424=2,AS424=2),"RiRr","Ri"),IF(AND(AQ424=2,AS424=2),"Rr",""))</f>
        <v/>
      </c>
      <c r="AY427" s="101" t="str">
        <f>IF(AND(T424=3,V424=2),IF(AND(AQ424=3,AS424=2),"RiRr","Ri"),IF(AND(AQ424=3,AS424=2),"Rr",""))</f>
        <v/>
      </c>
      <c r="AZ427" s="102" t="str">
        <f>IF(AND(T424=4,V424=2),IF(AND(AQ424=4,AS424=2),"RiRr","Ri"),IF(AND(AQ424=4,AS424=2),"Rr",""))</f>
        <v/>
      </c>
      <c r="BA427" s="103" t="str">
        <f>IF(AND(T424=5,V424=2),IF(AND(AQ424=5,AS424=2),"RiRr","Ri"),IF(AND(AQ424=5,AS424=2),"Rr",""))</f>
        <v/>
      </c>
      <c r="BB427" s="105"/>
    </row>
    <row r="428" spans="1:54" hidden="1" x14ac:dyDescent="0.2">
      <c r="A428" s="287"/>
      <c r="B428" s="290"/>
      <c r="C428" s="298"/>
      <c r="D428" s="301"/>
      <c r="E428" s="301"/>
      <c r="F428" s="301"/>
      <c r="G428" s="301"/>
      <c r="H428" s="301"/>
      <c r="I428" s="304"/>
      <c r="J428" s="307"/>
      <c r="K428" s="307"/>
      <c r="L428" s="330"/>
      <c r="M428" s="263"/>
      <c r="N428" s="263"/>
      <c r="O428" s="327"/>
      <c r="P428" s="310"/>
      <c r="Q428" s="266"/>
      <c r="R428" s="260"/>
      <c r="S428" s="257"/>
      <c r="T428" s="254"/>
      <c r="U428" s="248"/>
      <c r="V428" s="254"/>
      <c r="W428" s="254"/>
      <c r="X428" s="254"/>
      <c r="Y428" s="276"/>
      <c r="Z428" s="91"/>
      <c r="AA428" s="92"/>
      <c r="AB428" s="92"/>
      <c r="AC428" s="92"/>
      <c r="AD428" s="93"/>
      <c r="AE428" s="94">
        <f t="shared" si="66"/>
        <v>0</v>
      </c>
      <c r="AF428" s="93"/>
      <c r="AG428" s="93"/>
      <c r="AH428" s="93"/>
      <c r="AI428" s="93"/>
      <c r="AJ428" s="93"/>
      <c r="AK428" s="93"/>
      <c r="AL428" s="94">
        <f>IFERROR(VLOOKUP(AF428,Criterios!$M$3:$N$6,2,FALSE),0) + IFERROR(VLOOKUP(AG428,Criterios!$O$3:$P$6,2,FALSE),0) + IFERROR(VLOOKUP(AH428,Criterios!$Q$3:$R$7,2,FALSE),0) + IFERROR(VLOOKUP(AI428,Criterios!$S$3:$T$6,2,FALSE),0) + IFERROR(VLOOKUP(AJ428,Criterios!$U$3:$V$5,2,FALSE),0) + IFERROR(VLOOKUP(AK428,Criterios!$W$3:$X$8,2,FALSE),0)</f>
        <v>0</v>
      </c>
      <c r="AM428" s="96" t="str">
        <f>IF(AND(AL428&gt;=Criterios!$AB$8,AL428&lt;Criterios!$AA$8),"Pobre",IF(AND(AL428&gt;=Criterios!$AB$7,AL428&lt;Criterios!$AA$7),"Insatisfactorio",IF(AND(AL428&gt;=Criterios!$AB$6,AL428&lt;Criterios!$AA$6),"Regular",IF(AND(AL428&gt;=Criterios!$AB$5,AL428&lt;Criterios!$AA$5),"Bueno",IF(AND(AL428&gt;=Criterios!$AB$4,AL428&lt;=Criterios!$AA$4),"Excelente",MID(Criterios!$Y$3,1,1))))))</f>
        <v/>
      </c>
      <c r="AN428" s="278"/>
      <c r="AO428" s="280"/>
      <c r="AP428" s="282"/>
      <c r="AQ428" s="273"/>
      <c r="AR428" s="273"/>
      <c r="AS428" s="273"/>
      <c r="AT428" s="273"/>
      <c r="AU428" s="284"/>
      <c r="AV428" s="88" t="s">
        <v>752</v>
      </c>
      <c r="AW428" s="106" t="str">
        <f>IF(AND(T424=1,V424=1),IF(AND(AQ424=1,AS424=1),"RiRr","Ri"),IF(AND(AQ424=1,AS424=1),"Rr",""))</f>
        <v/>
      </c>
      <c r="AX428" s="106" t="str">
        <f>IF(AND(T424=2,V424=1),IF(AND(AQ424=2,AS424=1),"RiRr","Ri"),IF(AND(AQ424=2,AS424=1),"Rr",""))</f>
        <v/>
      </c>
      <c r="AY428" s="101" t="str">
        <f>IF(AND(T424=3,V424=1),IF(AND(AQ424=3,AS424=1),"RiRr","Ri"),IF(AND(AQ424=3,AS424=1),"Rr",""))</f>
        <v/>
      </c>
      <c r="AZ428" s="102" t="str">
        <f>IF(AND(T424=4,V424=1),IF(AND(AQ424=4,AS424=1),"RiRr","Ri"),IF(AND(AQ424=4,AS424=1),"Rr",""))</f>
        <v/>
      </c>
      <c r="BA428" s="102" t="str">
        <f>IF(AND(T424=5,V424=1),IF(AND(AQ424=5,AS424=1),"RiRr","Ri"),IF(AND(AQ424=5,AS424=1),"Rr",""))</f>
        <v/>
      </c>
      <c r="BB428" s="105"/>
    </row>
    <row r="429" spans="1:54" ht="15.75" hidden="1" customHeight="1" thickBot="1" x14ac:dyDescent="0.25">
      <c r="A429" s="288"/>
      <c r="B429" s="291"/>
      <c r="C429" s="299"/>
      <c r="D429" s="302"/>
      <c r="E429" s="302"/>
      <c r="F429" s="302"/>
      <c r="G429" s="302"/>
      <c r="H429" s="302"/>
      <c r="I429" s="305"/>
      <c r="J429" s="308"/>
      <c r="K429" s="308"/>
      <c r="L429" s="331"/>
      <c r="M429" s="264"/>
      <c r="N429" s="264"/>
      <c r="O429" s="328"/>
      <c r="P429" s="311"/>
      <c r="Q429" s="267"/>
      <c r="R429" s="261"/>
      <c r="S429" s="258"/>
      <c r="T429" s="255"/>
      <c r="U429" s="249"/>
      <c r="V429" s="255"/>
      <c r="W429" s="255"/>
      <c r="X429" s="255"/>
      <c r="Y429" s="277"/>
      <c r="Z429" s="108"/>
      <c r="AA429" s="109"/>
      <c r="AB429" s="109"/>
      <c r="AC429" s="109"/>
      <c r="AD429" s="110"/>
      <c r="AE429" s="111">
        <f t="shared" si="66"/>
        <v>0</v>
      </c>
      <c r="AF429" s="110"/>
      <c r="AG429" s="110"/>
      <c r="AH429" s="110"/>
      <c r="AI429" s="110"/>
      <c r="AJ429" s="110"/>
      <c r="AK429" s="110"/>
      <c r="AL429" s="111">
        <f>IFERROR(VLOOKUP(AF429,Criterios!$M$3:$N$6,2,FALSE),0) + IFERROR(VLOOKUP(AG429,Criterios!$O$3:$P$6,2,FALSE),0) + IFERROR(VLOOKUP(AH429,Criterios!$Q$3:$R$7,2,FALSE),0) + IFERROR(VLOOKUP(AI429,Criterios!$S$3:$T$6,2,FALSE),0) + IFERROR(VLOOKUP(AJ429,Criterios!$U$3:$V$5,2,FALSE),0) + IFERROR(VLOOKUP(AK429,Criterios!$W$3:$X$8,2,FALSE),0)</f>
        <v>0</v>
      </c>
      <c r="AM429" s="112" t="str">
        <f>IF(AND(AL429&gt;=Criterios!$AB$8,AL429&lt;Criterios!$AA$8),"Pobre",IF(AND(AL429&gt;=Criterios!$AB$7,AL429&lt;Criterios!$AA$7),"Insatisfactorio",IF(AND(AL429&gt;=Criterios!$AB$6,AL429&lt;Criterios!$AA$6),"Regular",IF(AND(AL429&gt;=Criterios!$AB$5,AL429&lt;Criterios!$AA$5),"Bueno",IF(AND(AL429&gt;=Criterios!$AB$4,AL429&lt;=Criterios!$AA$4),"Excelente",MID(Criterios!$Y$3,1,1))))))</f>
        <v/>
      </c>
      <c r="AN429" s="279"/>
      <c r="AO429" s="281"/>
      <c r="AP429" s="283"/>
      <c r="AQ429" s="274"/>
      <c r="AR429" s="274"/>
      <c r="AS429" s="274"/>
      <c r="AT429" s="274"/>
      <c r="AU429" s="285"/>
      <c r="AW429" s="88" t="s">
        <v>123</v>
      </c>
      <c r="AX429" s="88" t="s">
        <v>124</v>
      </c>
      <c r="AY429" s="88" t="s">
        <v>125</v>
      </c>
      <c r="AZ429" s="88" t="s">
        <v>126</v>
      </c>
      <c r="BA429" s="88" t="s">
        <v>127</v>
      </c>
      <c r="BB429" s="113"/>
    </row>
    <row r="430" spans="1:54" ht="16.5" hidden="1" thickTop="1" x14ac:dyDescent="0.2">
      <c r="A430" s="286"/>
      <c r="B430" s="289"/>
      <c r="C430" s="297"/>
      <c r="D430" s="300"/>
      <c r="E430" s="300"/>
      <c r="F430" s="300"/>
      <c r="G430" s="300"/>
      <c r="H430" s="300"/>
      <c r="I430" s="303"/>
      <c r="J430" s="306"/>
      <c r="K430" s="306"/>
      <c r="L430" s="329"/>
      <c r="M430" s="262"/>
      <c r="N430" s="262"/>
      <c r="O430" s="326" t="s">
        <v>380</v>
      </c>
      <c r="P430" s="338"/>
      <c r="Q430" s="295"/>
      <c r="R430" s="259"/>
      <c r="S430" s="256"/>
      <c r="T430" s="253">
        <f>(IFERROR(VLOOKUP(S430,Criterios!$E$3:$F$8,2,FALSE),0))</f>
        <v>0</v>
      </c>
      <c r="U430" s="247"/>
      <c r="V430" s="253">
        <f>(IFERROR(VLOOKUP(U430,Criterios!$H$3:$I$8,2,FALSE),0))</f>
        <v>0</v>
      </c>
      <c r="W430" s="253">
        <f>(IFERROR(VLOOKUP(S430,Criterios!$E$3:$F$8,2,FALSE),0)) * (IFERROR(VLOOKUP(U430,Criterios!$H$3:$I$8,2,FALSE),0))</f>
        <v>0</v>
      </c>
      <c r="X430" s="253">
        <f>IFERROR(INDEX(Colorimetría!$D$4:$H$8,MATCH(V430,Colorimetría!$C$4:$C$8,0),MATCH(T430,Colorimetría!$D$3:$H$3,0)),0)</f>
        <v>0</v>
      </c>
      <c r="Y430" s="296"/>
      <c r="Z430" s="91"/>
      <c r="AA430" s="92"/>
      <c r="AB430" s="92"/>
      <c r="AC430" s="92"/>
      <c r="AD430" s="93"/>
      <c r="AE430" s="94">
        <f>IF(OR(AD430="Preventivo",AD430="Preventivo - Detectivo"),"Probabilidad",IF(OR(AD430="Detectivo - Correctivo",AD430="Correctivo"),"Impacto",0))</f>
        <v>0</v>
      </c>
      <c r="AF430" s="93"/>
      <c r="AG430" s="93"/>
      <c r="AH430" s="93"/>
      <c r="AI430" s="93"/>
      <c r="AJ430" s="93"/>
      <c r="AK430" s="93"/>
      <c r="AL430" s="95">
        <f>IFERROR(VLOOKUP(AF430,Criterios!$M$3:$N$6,2,FALSE),0) + IFERROR(VLOOKUP(AG430,Criterios!$O$3:$P$6,2,FALSE),0) + IFERROR(VLOOKUP(AH430,Criterios!$Q$3:$R$7,2,FALSE),0) + IFERROR(VLOOKUP(AI430,Criterios!$S$3:$T$6,2,FALSE),0) + IFERROR(VLOOKUP(AJ430,Criterios!$U$3:$V$5,2,FALSE),0) + IFERROR(VLOOKUP(AK430,Criterios!$W$3:$X$8,2,FALSE),0)</f>
        <v>0</v>
      </c>
      <c r="AM430" s="96" t="str">
        <f>IF(AND(AL430&gt;=Criterios!$AB$8,AL430&lt;Criterios!$AA$8),"Pobre",IF(AND(AL430&gt;=Criterios!$AB$7,AL430&lt;Criterios!$AA$7),"Insatisfactorio",IF(AND(AL430&gt;=Criterios!$AB$6,AL430&lt;Criterios!$AA$6),"Regular",IF(AND(AL430&gt;=Criterios!$AB$5,AL430&lt;Criterios!$AA$5),"Bueno",IF(AND(AL430&gt;=Criterios!$AB$4,AL430&lt;=Criterios!$AA$4),"Excelente",MID(Criterios!$Y$3,1,1))))))</f>
        <v/>
      </c>
      <c r="AN430" s="278">
        <f>(IFERROR(AVERAGEIFS(AL430:AL435,AE430:AE435,"Impacto"),0))/100</f>
        <v>0</v>
      </c>
      <c r="AO430" s="280">
        <f>(IFERROR(AVERAGEIFS(AL430:AL435,AE430:AE435,"Probabilidad"),0))/100</f>
        <v>0</v>
      </c>
      <c r="AP430" s="282" t="str">
        <f>IF(AN430=0,MID(S430,1,15),IF(T430 - AN430*T430&lt;1,VLOOKUP(1,Criterios!$D$4:$E$8,2,FALSE),IF(ROUND(T430 -( T430*AN430),0)=0,VLOOKUP(1,Criterios!$D$4:$E$8,2,FALSE),VLOOKUP(ROUND(T430 -( T430*AN430),0),Criterios!$D$4:$E$8,2,FALSE))))</f>
        <v/>
      </c>
      <c r="AQ430" s="273">
        <f>(IFERROR(VLOOKUP(AP430,Criterios!$E$3:$F$8,2,FALSE),0))</f>
        <v>0</v>
      </c>
      <c r="AR430" s="273" t="str">
        <f>IF(AO430=0,MID(U430,1,15),IF(V430 - AO430*V430&lt;1,VLOOKUP(1,Criterios!$G$4:$H$8,2,FALSE),IF(ROUND(V430 -(V430*AO430),0)=0,VLOOKUP(1,Criterios!$G$4:$H$8,2,FALSE),VLOOKUP(ROUND(V430 -( V430*AO430),0),Criterios!$G$4:$H$8,2,FALSE))))</f>
        <v/>
      </c>
      <c r="AS430" s="273">
        <f>(IFERROR(VLOOKUP(AR430,Criterios!$H$3:$I$8,2,FALSE),0))</f>
        <v>0</v>
      </c>
      <c r="AT430" s="273">
        <f>(IFERROR(VLOOKUP(AP430,Criterios!$E$3:$F$8,2,FALSE),0)) * (IFERROR(VLOOKUP(AR430,Criterios!$H$3:$I$8,2,FALSE),0))</f>
        <v>0</v>
      </c>
      <c r="AU430" s="284">
        <f>IFERROR(INDEX(Colorimetría!$D$4:$H$8,MATCH(AS430,Colorimetría!$C$4:$C$8,0),MATCH(AQ430,Colorimetría!$D$3:$H$3,0)),0)</f>
        <v>0</v>
      </c>
      <c r="AV430" s="88" t="s">
        <v>169</v>
      </c>
      <c r="AW430" s="97" t="str">
        <f>IF(AND(T430=1,V430=5),IF(AND(AQ430=1,AS430=5),"RiRr","Ri"),IF(AND(AQ430=1,AS430=5),"Rr",""))</f>
        <v/>
      </c>
      <c r="AX430" s="97" t="str">
        <f>IF(AND(T430=2,V430=5),IF(AND(AQ430=2,AS430=5),"RiRr","Ri"),IF(AND(AQ430=2,AS430=5),"Rr",""))</f>
        <v/>
      </c>
      <c r="AY430" s="98" t="str">
        <f>IF(AND(T430=3,V430=5),IF(AND(AQ430=3,AS430=5),"RiRr","Ri"),IF(AND(AQ430=3,AS430=5),"Rr",""))</f>
        <v/>
      </c>
      <c r="AZ430" s="98" t="str">
        <f>IF(AND(T430=4,V430=5),IF(AND(AQ430=4,AS430=5),"RiRr","Ri"),IF(AND(AQ430=4,AS430=5),"Rr",""))</f>
        <v/>
      </c>
      <c r="BA430" s="98" t="str">
        <f>IF(AND(T430=5,V430=5),IF(AND(AQ430=5,AS430=5),"RiRr","Ri"),IF(AND(AQ430=5,AS430=5),"Rr",""))</f>
        <v/>
      </c>
      <c r="BB430" s="100"/>
    </row>
    <row r="431" spans="1:54" hidden="1" x14ac:dyDescent="0.2">
      <c r="A431" s="287"/>
      <c r="B431" s="290"/>
      <c r="C431" s="298"/>
      <c r="D431" s="301"/>
      <c r="E431" s="301"/>
      <c r="F431" s="301"/>
      <c r="G431" s="301"/>
      <c r="H431" s="301"/>
      <c r="I431" s="304"/>
      <c r="J431" s="307"/>
      <c r="K431" s="307"/>
      <c r="L431" s="330"/>
      <c r="M431" s="263"/>
      <c r="N431" s="263"/>
      <c r="O431" s="327"/>
      <c r="P431" s="310"/>
      <c r="Q431" s="266"/>
      <c r="R431" s="260"/>
      <c r="S431" s="257"/>
      <c r="T431" s="254"/>
      <c r="U431" s="248"/>
      <c r="V431" s="254"/>
      <c r="W431" s="254"/>
      <c r="X431" s="254"/>
      <c r="Y431" s="276"/>
      <c r="Z431" s="91"/>
      <c r="AA431" s="92"/>
      <c r="AB431" s="92"/>
      <c r="AC431" s="92"/>
      <c r="AD431" s="93"/>
      <c r="AE431" s="94">
        <f t="shared" ref="AE431:AE435" si="67">IF(OR(AD431="Preventivo",AD431="Preventivo - Detectivo"),"Probabilidad",IF(OR(AD431="Detectivo - Correctivo",AD431="Correctivo"),"Impacto",0))</f>
        <v>0</v>
      </c>
      <c r="AF431" s="93"/>
      <c r="AG431" s="93"/>
      <c r="AH431" s="93"/>
      <c r="AI431" s="93"/>
      <c r="AJ431" s="93"/>
      <c r="AK431" s="93"/>
      <c r="AL431" s="95">
        <f>IFERROR(VLOOKUP(AF431,Criterios!$M$3:$N$6,2,FALSE),0) + IFERROR(VLOOKUP(AG431,Criterios!$O$3:$P$6,2,FALSE),0) + IFERROR(VLOOKUP(AH431,Criterios!$Q$3:$R$7,2,FALSE),0) + IFERROR(VLOOKUP(AI431,Criterios!$S$3:$T$6,2,FALSE),0) + IFERROR(VLOOKUP(AJ431,Criterios!$U$3:$V$5,2,FALSE),0) + IFERROR(VLOOKUP(AK431,Criterios!$W$3:$X$8,2,FALSE),0)</f>
        <v>0</v>
      </c>
      <c r="AM431" s="96" t="str">
        <f>IF(AND(AL431&gt;=Criterios!$AB$8,AL431&lt;Criterios!$AA$8),"Pobre",IF(AND(AL431&gt;=Criterios!$AB$7,AL431&lt;Criterios!$AA$7),"Insatisfactorio",IF(AND(AL431&gt;=Criterios!$AB$6,AL431&lt;Criterios!$AA$6),"Regular",IF(AND(AL431&gt;=Criterios!$AB$5,AL431&lt;Criterios!$AA$5),"Bueno",IF(AND(AL431&gt;=Criterios!$AB$4,AL431&lt;=Criterios!$AA$4),"Excelente",MID(Criterios!$Y$3,1,1))))))</f>
        <v/>
      </c>
      <c r="AN431" s="278"/>
      <c r="AO431" s="280"/>
      <c r="AP431" s="282"/>
      <c r="AQ431" s="273"/>
      <c r="AR431" s="273"/>
      <c r="AS431" s="273"/>
      <c r="AT431" s="273"/>
      <c r="AU431" s="284"/>
      <c r="AV431" s="88" t="s">
        <v>122</v>
      </c>
      <c r="AW431" s="101" t="str">
        <f>IF(AND(T430=1,V430=4),IF(AND(AQ430=1,AS430=4),"RiRr","Ri"),IF(AND(AQ430=1,AS430=4),"Rr",""))</f>
        <v/>
      </c>
      <c r="AX431" s="102" t="str">
        <f>IF(AND(T430=2,V430=4),IF(AND(AQ430=2,AS430=4),"RiRr","Ri"),IF(AND(AQ430=2,AS430=4),"Rr",""))</f>
        <v/>
      </c>
      <c r="AY431" s="102" t="str">
        <f>IF(AND(T430=3,V430=4),IF(AND(AQ430=3,AS430=4),"RiRr","Ri"),IF(AND(AQ430=3,AS430=4),"Rr",""))</f>
        <v/>
      </c>
      <c r="AZ431" s="103" t="str">
        <f>IF(AND(T430=4,V430=4),IF(AND(AQ430=4,AS430=4),"RiRr","Ri"),IF(AND(AQ430=4,AS430=4),"Rr",""))</f>
        <v/>
      </c>
      <c r="BA431" s="103" t="str">
        <f>IF(AND(T430=5,V430=4),IF(AND(AQ430=5,AS430=4),"RiRr","Ri"),IF(AND(AQ430=5,AS430=4),"Rr",""))</f>
        <v/>
      </c>
      <c r="BB431" s="105"/>
    </row>
    <row r="432" spans="1:54" hidden="1" x14ac:dyDescent="0.2">
      <c r="A432" s="287"/>
      <c r="B432" s="290"/>
      <c r="C432" s="298"/>
      <c r="D432" s="301"/>
      <c r="E432" s="301"/>
      <c r="F432" s="301"/>
      <c r="G432" s="301"/>
      <c r="H432" s="301"/>
      <c r="I432" s="304"/>
      <c r="J432" s="307"/>
      <c r="K432" s="307"/>
      <c r="L432" s="330"/>
      <c r="M432" s="263"/>
      <c r="N432" s="263"/>
      <c r="O432" s="327"/>
      <c r="P432" s="310"/>
      <c r="Q432" s="266"/>
      <c r="R432" s="260"/>
      <c r="S432" s="257"/>
      <c r="T432" s="254"/>
      <c r="U432" s="248"/>
      <c r="V432" s="254"/>
      <c r="W432" s="254"/>
      <c r="X432" s="254"/>
      <c r="Y432" s="276"/>
      <c r="Z432" s="91"/>
      <c r="AA432" s="92"/>
      <c r="AB432" s="92"/>
      <c r="AC432" s="92"/>
      <c r="AD432" s="93"/>
      <c r="AE432" s="94">
        <f t="shared" si="67"/>
        <v>0</v>
      </c>
      <c r="AF432" s="93"/>
      <c r="AG432" s="93"/>
      <c r="AH432" s="93"/>
      <c r="AI432" s="93"/>
      <c r="AJ432" s="93"/>
      <c r="AK432" s="93"/>
      <c r="AL432" s="95">
        <f>IFERROR(VLOOKUP(AF432,Criterios!$M$3:$N$6,2,FALSE),0) + IFERROR(VLOOKUP(AG432,Criterios!$O$3:$P$6,2,FALSE),0) + IFERROR(VLOOKUP(AH432,Criterios!$Q$3:$R$7,2,FALSE),0) + IFERROR(VLOOKUP(AI432,Criterios!$S$3:$T$6,2,FALSE),0) + IFERROR(VLOOKUP(AJ432,Criterios!$U$3:$V$5,2,FALSE),0) + IFERROR(VLOOKUP(AK432,Criterios!$W$3:$X$8,2,FALSE),0)</f>
        <v>0</v>
      </c>
      <c r="AM432" s="96" t="str">
        <f>IF(AND(AL432&gt;=Criterios!$AB$8,AL432&lt;Criterios!$AA$8),"Pobre",IF(AND(AL432&gt;=Criterios!$AB$7,AL432&lt;Criterios!$AA$7),"Insatisfactorio",IF(AND(AL432&gt;=Criterios!$AB$6,AL432&lt;Criterios!$AA$6),"Regular",IF(AND(AL432&gt;=Criterios!$AB$5,AL432&lt;Criterios!$AA$5),"Bueno",IF(AND(AL432&gt;=Criterios!$AB$4,AL432&lt;=Criterios!$AA$4),"Excelente",MID(Criterios!$Y$3,1,1))))))</f>
        <v/>
      </c>
      <c r="AN432" s="278"/>
      <c r="AO432" s="280"/>
      <c r="AP432" s="282"/>
      <c r="AQ432" s="273"/>
      <c r="AR432" s="273"/>
      <c r="AS432" s="273"/>
      <c r="AT432" s="273"/>
      <c r="AU432" s="284"/>
      <c r="AV432" s="88" t="s">
        <v>125</v>
      </c>
      <c r="AW432" s="106" t="str">
        <f>IF(AND(T430=1,V430=3),IF(AND(AQ430=1,AS430=3),"RiRr","Ri"),IF(AND(AQ430=1,AS430=3),"Rr",""))</f>
        <v/>
      </c>
      <c r="AX432" s="101" t="str">
        <f>IF(AND(T430=2,V430=3),IF(AND(AQ430=2,AS430=3),"RiRr","Ri"),IF(AND(AQ430=2,AS430=3),"Rr",""))</f>
        <v/>
      </c>
      <c r="AY432" s="102" t="str">
        <f>IF(AND(T430=3,V430=3),IF(AND(AQ430=3,AS430=3),"RiRr","Ri"),IF(AND(AQ430=3,AS430=3),"Rr",""))</f>
        <v/>
      </c>
      <c r="AZ432" s="103" t="str">
        <f>IF(AND(T430=4,V430=3),IF(AND(AQ430=4,AS430=3),"RiRr","Ri"),IF(AND(AQ430=4,AS430=3),"Rr",""))</f>
        <v/>
      </c>
      <c r="BA432" s="103" t="str">
        <f>IF(AND(T430=5,V430=3),IF(AND(AQ430=5,AS430=3),"RiRr","Ri"),IF(AND(AQ430=5,AS430=3),"Rr",""))</f>
        <v/>
      </c>
      <c r="BB432" s="105"/>
    </row>
    <row r="433" spans="1:54" hidden="1" x14ac:dyDescent="0.2">
      <c r="A433" s="287"/>
      <c r="B433" s="290"/>
      <c r="C433" s="298"/>
      <c r="D433" s="301"/>
      <c r="E433" s="301"/>
      <c r="F433" s="301"/>
      <c r="G433" s="301"/>
      <c r="H433" s="301"/>
      <c r="I433" s="304"/>
      <c r="J433" s="307"/>
      <c r="K433" s="307"/>
      <c r="L433" s="330"/>
      <c r="M433" s="263"/>
      <c r="N433" s="263"/>
      <c r="O433" s="327"/>
      <c r="P433" s="310"/>
      <c r="Q433" s="266"/>
      <c r="R433" s="260"/>
      <c r="S433" s="257"/>
      <c r="T433" s="254"/>
      <c r="U433" s="248"/>
      <c r="V433" s="254"/>
      <c r="W433" s="254"/>
      <c r="X433" s="254"/>
      <c r="Y433" s="276"/>
      <c r="Z433" s="91"/>
      <c r="AA433" s="92"/>
      <c r="AB433" s="92"/>
      <c r="AC433" s="92"/>
      <c r="AD433" s="93"/>
      <c r="AE433" s="94">
        <f t="shared" si="67"/>
        <v>0</v>
      </c>
      <c r="AF433" s="93"/>
      <c r="AG433" s="93"/>
      <c r="AH433" s="93"/>
      <c r="AI433" s="93"/>
      <c r="AJ433" s="93"/>
      <c r="AK433" s="93"/>
      <c r="AL433" s="94">
        <f>IFERROR(VLOOKUP(AF433,Criterios!$M$3:$N$6,2,FALSE),0) + IFERROR(VLOOKUP(AG433,Criterios!$O$3:$P$6,2,FALSE),0) + IFERROR(VLOOKUP(AH433,Criterios!$Q$3:$R$7,2,FALSE),0) + IFERROR(VLOOKUP(AI433,Criterios!$S$3:$T$6,2,FALSE),0) + IFERROR(VLOOKUP(AJ433,Criterios!$U$3:$V$5,2,FALSE),0) + IFERROR(VLOOKUP(AK433,Criterios!$W$3:$X$8,2,FALSE),0)</f>
        <v>0</v>
      </c>
      <c r="AM433" s="96" t="str">
        <f>IF(AND(AL433&gt;=Criterios!$AB$8,AL433&lt;Criterios!$AA$8),"Pobre",IF(AND(AL433&gt;=Criterios!$AB$7,AL433&lt;Criterios!$AA$7),"Insatisfactorio",IF(AND(AL433&gt;=Criterios!$AB$6,AL433&lt;Criterios!$AA$6),"Regular",IF(AND(AL433&gt;=Criterios!$AB$5,AL433&lt;Criterios!$AA$5),"Bueno",IF(AND(AL433&gt;=Criterios!$AB$4,AL433&lt;=Criterios!$AA$4),"Excelente",MID(Criterios!$Y$3,1,1))))))</f>
        <v/>
      </c>
      <c r="AN433" s="278"/>
      <c r="AO433" s="280"/>
      <c r="AP433" s="282"/>
      <c r="AQ433" s="273"/>
      <c r="AR433" s="273"/>
      <c r="AS433" s="273"/>
      <c r="AT433" s="273"/>
      <c r="AU433" s="284"/>
      <c r="AV433" s="88" t="s">
        <v>170</v>
      </c>
      <c r="AW433" s="106" t="str">
        <f>IF(AND(T430=1,V430=2),IF(AND(AQ430=1,AS430=2),"RiRr","Ri"),IF(AND(AQ430=1,AS430=2),"Rr",""))</f>
        <v/>
      </c>
      <c r="AX433" s="106" t="str">
        <f>IF(AND(T430=2,V430=2),IF(AND(AQ430=2,AS430=2),"RiRr","Ri"),IF(AND(AQ430=2,AS430=2),"Rr",""))</f>
        <v/>
      </c>
      <c r="AY433" s="101" t="str">
        <f>IF(AND(T430=3,V430=2),IF(AND(AQ430=3,AS430=2),"RiRr","Ri"),IF(AND(AQ430=3,AS430=2),"Rr",""))</f>
        <v/>
      </c>
      <c r="AZ433" s="102" t="str">
        <f>IF(AND(T430=4,V430=2),IF(AND(AQ430=4,AS430=2),"RiRr","Ri"),IF(AND(AQ430=4,AS430=2),"Rr",""))</f>
        <v/>
      </c>
      <c r="BA433" s="103" t="str">
        <f>IF(AND(T430=5,V430=2),IF(AND(AQ430=5,AS430=2),"RiRr","Ri"),IF(AND(AQ430=5,AS430=2),"Rr",""))</f>
        <v/>
      </c>
      <c r="BB433" s="105"/>
    </row>
    <row r="434" spans="1:54" hidden="1" x14ac:dyDescent="0.2">
      <c r="A434" s="287"/>
      <c r="B434" s="290"/>
      <c r="C434" s="298"/>
      <c r="D434" s="301"/>
      <c r="E434" s="301"/>
      <c r="F434" s="301"/>
      <c r="G434" s="301"/>
      <c r="H434" s="301"/>
      <c r="I434" s="304"/>
      <c r="J434" s="307"/>
      <c r="K434" s="307"/>
      <c r="L434" s="330"/>
      <c r="M434" s="263"/>
      <c r="N434" s="263"/>
      <c r="O434" s="327"/>
      <c r="P434" s="310"/>
      <c r="Q434" s="266"/>
      <c r="R434" s="260"/>
      <c r="S434" s="257"/>
      <c r="T434" s="254"/>
      <c r="U434" s="248"/>
      <c r="V434" s="254"/>
      <c r="W434" s="254"/>
      <c r="X434" s="254"/>
      <c r="Y434" s="276"/>
      <c r="Z434" s="91"/>
      <c r="AA434" s="92"/>
      <c r="AB434" s="92"/>
      <c r="AC434" s="92"/>
      <c r="AD434" s="93"/>
      <c r="AE434" s="94">
        <f t="shared" si="67"/>
        <v>0</v>
      </c>
      <c r="AF434" s="93"/>
      <c r="AG434" s="93"/>
      <c r="AH434" s="93"/>
      <c r="AI434" s="93"/>
      <c r="AJ434" s="93"/>
      <c r="AK434" s="93"/>
      <c r="AL434" s="94">
        <f>IFERROR(VLOOKUP(AF434,Criterios!$M$3:$N$6,2,FALSE),0) + IFERROR(VLOOKUP(AG434,Criterios!$O$3:$P$6,2,FALSE),0) + IFERROR(VLOOKUP(AH434,Criterios!$Q$3:$R$7,2,FALSE),0) + IFERROR(VLOOKUP(AI434,Criterios!$S$3:$T$6,2,FALSE),0) + IFERROR(VLOOKUP(AJ434,Criterios!$U$3:$V$5,2,FALSE),0) + IFERROR(VLOOKUP(AK434,Criterios!$W$3:$X$8,2,FALSE),0)</f>
        <v>0</v>
      </c>
      <c r="AM434" s="96" t="str">
        <f>IF(AND(AL434&gt;=Criterios!$AB$8,AL434&lt;Criterios!$AA$8),"Pobre",IF(AND(AL434&gt;=Criterios!$AB$7,AL434&lt;Criterios!$AA$7),"Insatisfactorio",IF(AND(AL434&gt;=Criterios!$AB$6,AL434&lt;Criterios!$AA$6),"Regular",IF(AND(AL434&gt;=Criterios!$AB$5,AL434&lt;Criterios!$AA$5),"Bueno",IF(AND(AL434&gt;=Criterios!$AB$4,AL434&lt;=Criterios!$AA$4),"Excelente",MID(Criterios!$Y$3,1,1))))))</f>
        <v/>
      </c>
      <c r="AN434" s="278"/>
      <c r="AO434" s="280"/>
      <c r="AP434" s="282"/>
      <c r="AQ434" s="273"/>
      <c r="AR434" s="273"/>
      <c r="AS434" s="273"/>
      <c r="AT434" s="273"/>
      <c r="AU434" s="284"/>
      <c r="AV434" s="88" t="s">
        <v>752</v>
      </c>
      <c r="AW434" s="106" t="str">
        <f>IF(AND(T430=1,V430=1),IF(AND(AQ430=1,AS430=1),"RiRr","Ri"),IF(AND(AQ430=1,AS430=1),"Rr",""))</f>
        <v/>
      </c>
      <c r="AX434" s="106" t="str">
        <f>IF(AND(T430=2,V430=1),IF(AND(AQ430=2,AS430=1),"RiRr","Ri"),IF(AND(AQ430=2,AS430=1),"Rr",""))</f>
        <v/>
      </c>
      <c r="AY434" s="101" t="str">
        <f>IF(AND(T430=3,V430=1),IF(AND(AQ430=3,AS430=1),"RiRr","Ri"),IF(AND(AQ430=3,AS430=1),"Rr",""))</f>
        <v/>
      </c>
      <c r="AZ434" s="102" t="str">
        <f>IF(AND(T430=4,V430=1),IF(AND(AQ430=4,AS430=1),"RiRr","Ri"),IF(AND(AQ430=4,AS430=1),"Rr",""))</f>
        <v/>
      </c>
      <c r="BA434" s="102" t="str">
        <f>IF(AND(T430=5,V430=1),IF(AND(AQ430=5,AS430=1),"RiRr","Ri"),IF(AND(AQ430=5,AS430=1),"Rr",""))</f>
        <v/>
      </c>
      <c r="BB434" s="105"/>
    </row>
    <row r="435" spans="1:54" ht="15.75" hidden="1" customHeight="1" thickBot="1" x14ac:dyDescent="0.25">
      <c r="A435" s="288"/>
      <c r="B435" s="291"/>
      <c r="C435" s="299"/>
      <c r="D435" s="302"/>
      <c r="E435" s="302"/>
      <c r="F435" s="302"/>
      <c r="G435" s="302"/>
      <c r="H435" s="302"/>
      <c r="I435" s="305"/>
      <c r="J435" s="308"/>
      <c r="K435" s="308"/>
      <c r="L435" s="331"/>
      <c r="M435" s="264"/>
      <c r="N435" s="264"/>
      <c r="O435" s="328"/>
      <c r="P435" s="311"/>
      <c r="Q435" s="267"/>
      <c r="R435" s="261"/>
      <c r="S435" s="258"/>
      <c r="T435" s="255"/>
      <c r="U435" s="249"/>
      <c r="V435" s="255"/>
      <c r="W435" s="255"/>
      <c r="X435" s="255"/>
      <c r="Y435" s="277"/>
      <c r="Z435" s="108"/>
      <c r="AA435" s="109"/>
      <c r="AB435" s="109"/>
      <c r="AC435" s="109"/>
      <c r="AD435" s="110"/>
      <c r="AE435" s="111">
        <f t="shared" si="67"/>
        <v>0</v>
      </c>
      <c r="AF435" s="110"/>
      <c r="AG435" s="110"/>
      <c r="AH435" s="110"/>
      <c r="AI435" s="110"/>
      <c r="AJ435" s="110"/>
      <c r="AK435" s="110"/>
      <c r="AL435" s="111">
        <f>IFERROR(VLOOKUP(AF435,Criterios!$M$3:$N$6,2,FALSE),0) + IFERROR(VLOOKUP(AG435,Criterios!$O$3:$P$6,2,FALSE),0) + IFERROR(VLOOKUP(AH435,Criterios!$Q$3:$R$7,2,FALSE),0) + IFERROR(VLOOKUP(AI435,Criterios!$S$3:$T$6,2,FALSE),0) + IFERROR(VLOOKUP(AJ435,Criterios!$U$3:$V$5,2,FALSE),0) + IFERROR(VLOOKUP(AK435,Criterios!$W$3:$X$8,2,FALSE),0)</f>
        <v>0</v>
      </c>
      <c r="AM435" s="112" t="str">
        <f>IF(AND(AL435&gt;=Criterios!$AB$8,AL435&lt;Criterios!$AA$8),"Pobre",IF(AND(AL435&gt;=Criterios!$AB$7,AL435&lt;Criterios!$AA$7),"Insatisfactorio",IF(AND(AL435&gt;=Criterios!$AB$6,AL435&lt;Criterios!$AA$6),"Regular",IF(AND(AL435&gt;=Criterios!$AB$5,AL435&lt;Criterios!$AA$5),"Bueno",IF(AND(AL435&gt;=Criterios!$AB$4,AL435&lt;=Criterios!$AA$4),"Excelente",MID(Criterios!$Y$3,1,1))))))</f>
        <v/>
      </c>
      <c r="AN435" s="279"/>
      <c r="AO435" s="281"/>
      <c r="AP435" s="283"/>
      <c r="AQ435" s="274"/>
      <c r="AR435" s="274"/>
      <c r="AS435" s="274"/>
      <c r="AT435" s="274"/>
      <c r="AU435" s="285"/>
      <c r="AW435" s="88" t="s">
        <v>123</v>
      </c>
      <c r="AX435" s="88" t="s">
        <v>124</v>
      </c>
      <c r="AY435" s="88" t="s">
        <v>125</v>
      </c>
      <c r="AZ435" s="88" t="s">
        <v>126</v>
      </c>
      <c r="BA435" s="88" t="s">
        <v>127</v>
      </c>
      <c r="BB435" s="113"/>
    </row>
    <row r="436" spans="1:54" ht="16.5" hidden="1" thickTop="1" x14ac:dyDescent="0.2">
      <c r="A436" s="286"/>
      <c r="B436" s="289"/>
      <c r="C436" s="297"/>
      <c r="D436" s="300"/>
      <c r="E436" s="300"/>
      <c r="F436" s="300"/>
      <c r="G436" s="300"/>
      <c r="H436" s="300"/>
      <c r="I436" s="303"/>
      <c r="J436" s="306"/>
      <c r="K436" s="306"/>
      <c r="L436" s="329"/>
      <c r="M436" s="262"/>
      <c r="N436" s="262"/>
      <c r="O436" s="326" t="s">
        <v>381</v>
      </c>
      <c r="P436" s="338"/>
      <c r="Q436" s="295"/>
      <c r="R436" s="259"/>
      <c r="S436" s="256"/>
      <c r="T436" s="253">
        <f>(IFERROR(VLOOKUP(S436,Criterios!$E$3:$F$8,2,FALSE),0))</f>
        <v>0</v>
      </c>
      <c r="U436" s="247"/>
      <c r="V436" s="253">
        <f>(IFERROR(VLOOKUP(U436,Criterios!$H$3:$I$8,2,FALSE),0))</f>
        <v>0</v>
      </c>
      <c r="W436" s="253">
        <f>(IFERROR(VLOOKUP(S436,Criterios!$E$3:$F$8,2,FALSE),0)) * (IFERROR(VLOOKUP(U436,Criterios!$H$3:$I$8,2,FALSE),0))</f>
        <v>0</v>
      </c>
      <c r="X436" s="253">
        <f>IFERROR(INDEX(Colorimetría!$D$4:$H$8,MATCH(V436,Colorimetría!$C$4:$C$8,0),MATCH(T436,Colorimetría!$D$3:$H$3,0)),0)</f>
        <v>0</v>
      </c>
      <c r="Y436" s="296"/>
      <c r="Z436" s="91"/>
      <c r="AA436" s="92"/>
      <c r="AB436" s="92"/>
      <c r="AC436" s="92"/>
      <c r="AD436" s="93"/>
      <c r="AE436" s="94">
        <f>IF(OR(AD436="Preventivo",AD436="Preventivo - Detectivo"),"Probabilidad",IF(OR(AD436="Detectivo - Correctivo",AD436="Correctivo"),"Impacto",0))</f>
        <v>0</v>
      </c>
      <c r="AF436" s="93"/>
      <c r="AG436" s="93"/>
      <c r="AH436" s="93"/>
      <c r="AI436" s="93"/>
      <c r="AJ436" s="93"/>
      <c r="AK436" s="93"/>
      <c r="AL436" s="95">
        <f>IFERROR(VLOOKUP(AF436,Criterios!$M$3:$N$6,2,FALSE),0) + IFERROR(VLOOKUP(AG436,Criterios!$O$3:$P$6,2,FALSE),0) + IFERROR(VLOOKUP(AH436,Criterios!$Q$3:$R$7,2,FALSE),0) + IFERROR(VLOOKUP(AI436,Criterios!$S$3:$T$6,2,FALSE),0) + IFERROR(VLOOKUP(AJ436,Criterios!$U$3:$V$5,2,FALSE),0) + IFERROR(VLOOKUP(AK436,Criterios!$W$3:$X$8,2,FALSE),0)</f>
        <v>0</v>
      </c>
      <c r="AM436" s="96" t="str">
        <f>IF(AND(AL436&gt;=Criterios!$AB$8,AL436&lt;Criterios!$AA$8),"Pobre",IF(AND(AL436&gt;=Criterios!$AB$7,AL436&lt;Criterios!$AA$7),"Insatisfactorio",IF(AND(AL436&gt;=Criterios!$AB$6,AL436&lt;Criterios!$AA$6),"Regular",IF(AND(AL436&gt;=Criterios!$AB$5,AL436&lt;Criterios!$AA$5),"Bueno",IF(AND(AL436&gt;=Criterios!$AB$4,AL436&lt;=Criterios!$AA$4),"Excelente",MID(Criterios!$Y$3,1,1))))))</f>
        <v/>
      </c>
      <c r="AN436" s="278">
        <f>(IFERROR(AVERAGEIFS(AL436:AL441,AE436:AE441,"Impacto"),0))/100</f>
        <v>0</v>
      </c>
      <c r="AO436" s="280">
        <f>(IFERROR(AVERAGEIFS(AL436:AL441,AE436:AE441,"Probabilidad"),0))/100</f>
        <v>0</v>
      </c>
      <c r="AP436" s="282" t="str">
        <f>IF(AN436=0,MID(S436,1,15),IF(T436 - AN436*T436&lt;1,VLOOKUP(1,Criterios!$D$4:$E$8,2,FALSE),IF(ROUND(T436 -( T436*AN436),0)=0,VLOOKUP(1,Criterios!$D$4:$E$8,2,FALSE),VLOOKUP(ROUND(T436 -( T436*AN436),0),Criterios!$D$4:$E$8,2,FALSE))))</f>
        <v/>
      </c>
      <c r="AQ436" s="273">
        <f>(IFERROR(VLOOKUP(AP436,Criterios!$E$3:$F$8,2,FALSE),0))</f>
        <v>0</v>
      </c>
      <c r="AR436" s="273" t="str">
        <f>IF(AO436=0,MID(U436,1,15),IF(V436 - AO436*V436&lt;1,VLOOKUP(1,Criterios!$G$4:$H$8,2,FALSE),IF(ROUND(V436 -(V436*AO436),0)=0,VLOOKUP(1,Criterios!$G$4:$H$8,2,FALSE),VLOOKUP(ROUND(V436 -( V436*AO436),0),Criterios!$G$4:$H$8,2,FALSE))))</f>
        <v/>
      </c>
      <c r="AS436" s="273">
        <f>(IFERROR(VLOOKUP(AR436,Criterios!$H$3:$I$8,2,FALSE),0))</f>
        <v>0</v>
      </c>
      <c r="AT436" s="273">
        <f>(IFERROR(VLOOKUP(AP436,Criterios!$E$3:$F$8,2,FALSE),0)) * (IFERROR(VLOOKUP(AR436,Criterios!$H$3:$I$8,2,FALSE),0))</f>
        <v>0</v>
      </c>
      <c r="AU436" s="284">
        <f>IFERROR(INDEX(Colorimetría!$D$4:$H$8,MATCH(AS436,Colorimetría!$C$4:$C$8,0),MATCH(AQ436,Colorimetría!$D$3:$H$3,0)),0)</f>
        <v>0</v>
      </c>
      <c r="AV436" s="88" t="s">
        <v>169</v>
      </c>
      <c r="AW436" s="97" t="str">
        <f>IF(AND(T436=1,V436=5),IF(AND(AQ436=1,AS436=5),"RiRr","Ri"),IF(AND(AQ436=1,AS436=5),"Rr",""))</f>
        <v/>
      </c>
      <c r="AX436" s="97" t="str">
        <f>IF(AND(T436=2,V436=5),IF(AND(AQ436=2,AS436=5),"RiRr","Ri"),IF(AND(AQ436=2,AS436=5),"Rr",""))</f>
        <v/>
      </c>
      <c r="AY436" s="98" t="str">
        <f>IF(AND(T436=3,V436=5),IF(AND(AQ436=3,AS436=5),"RiRr","Ri"),IF(AND(AQ436=3,AS436=5),"Rr",""))</f>
        <v/>
      </c>
      <c r="AZ436" s="98" t="str">
        <f>IF(AND(T436=4,V436=5),IF(AND(AQ436=4,AS436=5),"RiRr","Ri"),IF(AND(AQ436=4,AS436=5),"Rr",""))</f>
        <v/>
      </c>
      <c r="BA436" s="98" t="str">
        <f>IF(AND(T436=5,V436=5),IF(AND(AQ436=5,AS436=5),"RiRr","Ri"),IF(AND(AQ436=5,AS436=5),"Rr",""))</f>
        <v/>
      </c>
      <c r="BB436" s="100"/>
    </row>
    <row r="437" spans="1:54" hidden="1" x14ac:dyDescent="0.2">
      <c r="A437" s="287"/>
      <c r="B437" s="290"/>
      <c r="C437" s="298"/>
      <c r="D437" s="301"/>
      <c r="E437" s="301"/>
      <c r="F437" s="301"/>
      <c r="G437" s="301"/>
      <c r="H437" s="301"/>
      <c r="I437" s="304"/>
      <c r="J437" s="307"/>
      <c r="K437" s="307"/>
      <c r="L437" s="330"/>
      <c r="M437" s="263"/>
      <c r="N437" s="263"/>
      <c r="O437" s="327"/>
      <c r="P437" s="310"/>
      <c r="Q437" s="266"/>
      <c r="R437" s="260"/>
      <c r="S437" s="257"/>
      <c r="T437" s="254"/>
      <c r="U437" s="248"/>
      <c r="V437" s="254"/>
      <c r="W437" s="254"/>
      <c r="X437" s="254"/>
      <c r="Y437" s="276"/>
      <c r="Z437" s="91"/>
      <c r="AA437" s="92"/>
      <c r="AB437" s="92"/>
      <c r="AC437" s="92"/>
      <c r="AD437" s="93"/>
      <c r="AE437" s="94">
        <f t="shared" ref="AE437:AE441" si="68">IF(OR(AD437="Preventivo",AD437="Preventivo - Detectivo"),"Probabilidad",IF(OR(AD437="Detectivo - Correctivo",AD437="Correctivo"),"Impacto",0))</f>
        <v>0</v>
      </c>
      <c r="AF437" s="93"/>
      <c r="AG437" s="93"/>
      <c r="AH437" s="93"/>
      <c r="AI437" s="93"/>
      <c r="AJ437" s="93"/>
      <c r="AK437" s="93"/>
      <c r="AL437" s="95">
        <f>IFERROR(VLOOKUP(AF437,Criterios!$M$3:$N$6,2,FALSE),0) + IFERROR(VLOOKUP(AG437,Criterios!$O$3:$P$6,2,FALSE),0) + IFERROR(VLOOKUP(AH437,Criterios!$Q$3:$R$7,2,FALSE),0) + IFERROR(VLOOKUP(AI437,Criterios!$S$3:$T$6,2,FALSE),0) + IFERROR(VLOOKUP(AJ437,Criterios!$U$3:$V$5,2,FALSE),0) + IFERROR(VLOOKUP(AK437,Criterios!$W$3:$X$8,2,FALSE),0)</f>
        <v>0</v>
      </c>
      <c r="AM437" s="96" t="str">
        <f>IF(AND(AL437&gt;=Criterios!$AB$8,AL437&lt;Criterios!$AA$8),"Pobre",IF(AND(AL437&gt;=Criterios!$AB$7,AL437&lt;Criterios!$AA$7),"Insatisfactorio",IF(AND(AL437&gt;=Criterios!$AB$6,AL437&lt;Criterios!$AA$6),"Regular",IF(AND(AL437&gt;=Criterios!$AB$5,AL437&lt;Criterios!$AA$5),"Bueno",IF(AND(AL437&gt;=Criterios!$AB$4,AL437&lt;=Criterios!$AA$4),"Excelente",MID(Criterios!$Y$3,1,1))))))</f>
        <v/>
      </c>
      <c r="AN437" s="278"/>
      <c r="AO437" s="280"/>
      <c r="AP437" s="282"/>
      <c r="AQ437" s="273"/>
      <c r="AR437" s="273"/>
      <c r="AS437" s="273"/>
      <c r="AT437" s="273"/>
      <c r="AU437" s="284"/>
      <c r="AV437" s="88" t="s">
        <v>122</v>
      </c>
      <c r="AW437" s="101" t="str">
        <f>IF(AND(T436=1,V436=4),IF(AND(AQ436=1,AS436=4),"RiRr","Ri"),IF(AND(AQ436=1,AS436=4),"Rr",""))</f>
        <v/>
      </c>
      <c r="AX437" s="102" t="str">
        <f>IF(AND(T436=2,V436=4),IF(AND(AQ436=2,AS436=4),"RiRr","Ri"),IF(AND(AQ436=2,AS436=4),"Rr",""))</f>
        <v/>
      </c>
      <c r="AY437" s="102" t="str">
        <f>IF(AND(T436=3,V436=4),IF(AND(AQ436=3,AS436=4),"RiRr","Ri"),IF(AND(AQ436=3,AS436=4),"Rr",""))</f>
        <v/>
      </c>
      <c r="AZ437" s="103" t="str">
        <f>IF(AND(T436=4,V436=4),IF(AND(AQ436=4,AS436=4),"RiRr","Ri"),IF(AND(AQ436=4,AS436=4),"Rr",""))</f>
        <v/>
      </c>
      <c r="BA437" s="103" t="str">
        <f>IF(AND(T436=5,V436=4),IF(AND(AQ436=5,AS436=4),"RiRr","Ri"),IF(AND(AQ436=5,AS436=4),"Rr",""))</f>
        <v/>
      </c>
      <c r="BB437" s="105"/>
    </row>
    <row r="438" spans="1:54" hidden="1" x14ac:dyDescent="0.2">
      <c r="A438" s="287"/>
      <c r="B438" s="290"/>
      <c r="C438" s="298"/>
      <c r="D438" s="301"/>
      <c r="E438" s="301"/>
      <c r="F438" s="301"/>
      <c r="G438" s="301"/>
      <c r="H438" s="301"/>
      <c r="I438" s="304"/>
      <c r="J438" s="307"/>
      <c r="K438" s="307"/>
      <c r="L438" s="330"/>
      <c r="M438" s="263"/>
      <c r="N438" s="263"/>
      <c r="O438" s="327"/>
      <c r="P438" s="310"/>
      <c r="Q438" s="266"/>
      <c r="R438" s="260"/>
      <c r="S438" s="257"/>
      <c r="T438" s="254"/>
      <c r="U438" s="248"/>
      <c r="V438" s="254"/>
      <c r="W438" s="254"/>
      <c r="X438" s="254"/>
      <c r="Y438" s="276"/>
      <c r="Z438" s="91"/>
      <c r="AA438" s="92"/>
      <c r="AB438" s="92"/>
      <c r="AC438" s="92"/>
      <c r="AD438" s="93"/>
      <c r="AE438" s="94">
        <f t="shared" si="68"/>
        <v>0</v>
      </c>
      <c r="AF438" s="93"/>
      <c r="AG438" s="93"/>
      <c r="AH438" s="93"/>
      <c r="AI438" s="93"/>
      <c r="AJ438" s="93"/>
      <c r="AK438" s="93"/>
      <c r="AL438" s="95">
        <f>IFERROR(VLOOKUP(AF438,Criterios!$M$3:$N$6,2,FALSE),0) + IFERROR(VLOOKUP(AG438,Criterios!$O$3:$P$6,2,FALSE),0) + IFERROR(VLOOKUP(AH438,Criterios!$Q$3:$R$7,2,FALSE),0) + IFERROR(VLOOKUP(AI438,Criterios!$S$3:$T$6,2,FALSE),0) + IFERROR(VLOOKUP(AJ438,Criterios!$U$3:$V$5,2,FALSE),0) + IFERROR(VLOOKUP(AK438,Criterios!$W$3:$X$8,2,FALSE),0)</f>
        <v>0</v>
      </c>
      <c r="AM438" s="96" t="str">
        <f>IF(AND(AL438&gt;=Criterios!$AB$8,AL438&lt;Criterios!$AA$8),"Pobre",IF(AND(AL438&gt;=Criterios!$AB$7,AL438&lt;Criterios!$AA$7),"Insatisfactorio",IF(AND(AL438&gt;=Criterios!$AB$6,AL438&lt;Criterios!$AA$6),"Regular",IF(AND(AL438&gt;=Criterios!$AB$5,AL438&lt;Criterios!$AA$5),"Bueno",IF(AND(AL438&gt;=Criterios!$AB$4,AL438&lt;=Criterios!$AA$4),"Excelente",MID(Criterios!$Y$3,1,1))))))</f>
        <v/>
      </c>
      <c r="AN438" s="278"/>
      <c r="AO438" s="280"/>
      <c r="AP438" s="282"/>
      <c r="AQ438" s="273"/>
      <c r="AR438" s="273"/>
      <c r="AS438" s="273"/>
      <c r="AT438" s="273"/>
      <c r="AU438" s="284"/>
      <c r="AV438" s="88" t="s">
        <v>125</v>
      </c>
      <c r="AW438" s="106" t="str">
        <f>IF(AND(T436=1,V436=3),IF(AND(AQ436=1,AS436=3),"RiRr","Ri"),IF(AND(AQ436=1,AS436=3),"Rr",""))</f>
        <v/>
      </c>
      <c r="AX438" s="101" t="str">
        <f>IF(AND(T436=2,V436=3),IF(AND(AQ436=2,AS436=3),"RiRr","Ri"),IF(AND(AQ436=2,AS436=3),"Rr",""))</f>
        <v/>
      </c>
      <c r="AY438" s="102" t="str">
        <f>IF(AND(T436=3,V436=3),IF(AND(AQ436=3,AS436=3),"RiRr","Ri"),IF(AND(AQ436=3,AS436=3),"Rr",""))</f>
        <v/>
      </c>
      <c r="AZ438" s="103" t="str">
        <f>IF(AND(T436=4,V436=3),IF(AND(AQ436=4,AS436=3),"RiRr","Ri"),IF(AND(AQ436=4,AS436=3),"Rr",""))</f>
        <v/>
      </c>
      <c r="BA438" s="103" t="str">
        <f>IF(AND(T436=5,V436=3),IF(AND(AQ436=5,AS436=3),"RiRr","Ri"),IF(AND(AQ436=5,AS436=3),"Rr",""))</f>
        <v/>
      </c>
      <c r="BB438" s="105"/>
    </row>
    <row r="439" spans="1:54" hidden="1" x14ac:dyDescent="0.2">
      <c r="A439" s="287"/>
      <c r="B439" s="290"/>
      <c r="C439" s="298"/>
      <c r="D439" s="301"/>
      <c r="E439" s="301"/>
      <c r="F439" s="301"/>
      <c r="G439" s="301"/>
      <c r="H439" s="301"/>
      <c r="I439" s="304"/>
      <c r="J439" s="307"/>
      <c r="K439" s="307"/>
      <c r="L439" s="330"/>
      <c r="M439" s="263"/>
      <c r="N439" s="263"/>
      <c r="O439" s="327"/>
      <c r="P439" s="310"/>
      <c r="Q439" s="266"/>
      <c r="R439" s="260"/>
      <c r="S439" s="257"/>
      <c r="T439" s="254"/>
      <c r="U439" s="248"/>
      <c r="V439" s="254"/>
      <c r="W439" s="254"/>
      <c r="X439" s="254"/>
      <c r="Y439" s="276"/>
      <c r="Z439" s="91"/>
      <c r="AA439" s="92"/>
      <c r="AB439" s="92"/>
      <c r="AC439" s="92"/>
      <c r="AD439" s="93"/>
      <c r="AE439" s="94">
        <f t="shared" si="68"/>
        <v>0</v>
      </c>
      <c r="AF439" s="93"/>
      <c r="AG439" s="93"/>
      <c r="AH439" s="93"/>
      <c r="AI439" s="93"/>
      <c r="AJ439" s="93"/>
      <c r="AK439" s="93"/>
      <c r="AL439" s="94">
        <f>IFERROR(VLOOKUP(AF439,Criterios!$M$3:$N$6,2,FALSE),0) + IFERROR(VLOOKUP(AG439,Criterios!$O$3:$P$6,2,FALSE),0) + IFERROR(VLOOKUP(AH439,Criterios!$Q$3:$R$7,2,FALSE),0) + IFERROR(VLOOKUP(AI439,Criterios!$S$3:$T$6,2,FALSE),0) + IFERROR(VLOOKUP(AJ439,Criterios!$U$3:$V$5,2,FALSE),0) + IFERROR(VLOOKUP(AK439,Criterios!$W$3:$X$8,2,FALSE),0)</f>
        <v>0</v>
      </c>
      <c r="AM439" s="96" t="str">
        <f>IF(AND(AL439&gt;=Criterios!$AB$8,AL439&lt;Criterios!$AA$8),"Pobre",IF(AND(AL439&gt;=Criterios!$AB$7,AL439&lt;Criterios!$AA$7),"Insatisfactorio",IF(AND(AL439&gt;=Criterios!$AB$6,AL439&lt;Criterios!$AA$6),"Regular",IF(AND(AL439&gt;=Criterios!$AB$5,AL439&lt;Criterios!$AA$5),"Bueno",IF(AND(AL439&gt;=Criterios!$AB$4,AL439&lt;=Criterios!$AA$4),"Excelente",MID(Criterios!$Y$3,1,1))))))</f>
        <v/>
      </c>
      <c r="AN439" s="278"/>
      <c r="AO439" s="280"/>
      <c r="AP439" s="282"/>
      <c r="AQ439" s="273"/>
      <c r="AR439" s="273"/>
      <c r="AS439" s="273"/>
      <c r="AT439" s="273"/>
      <c r="AU439" s="284"/>
      <c r="AV439" s="88" t="s">
        <v>170</v>
      </c>
      <c r="AW439" s="106" t="str">
        <f>IF(AND(T436=1,V436=2),IF(AND(AQ436=1,AS436=2),"RiRr","Ri"),IF(AND(AQ436=1,AS436=2),"Rr",""))</f>
        <v/>
      </c>
      <c r="AX439" s="106" t="str">
        <f>IF(AND(T436=2,V436=2),IF(AND(AQ436=2,AS436=2),"RiRr","Ri"),IF(AND(AQ436=2,AS436=2),"Rr",""))</f>
        <v/>
      </c>
      <c r="AY439" s="101" t="str">
        <f>IF(AND(T436=3,V436=2),IF(AND(AQ436=3,AS436=2),"RiRr","Ri"),IF(AND(AQ436=3,AS436=2),"Rr",""))</f>
        <v/>
      </c>
      <c r="AZ439" s="102" t="str">
        <f>IF(AND(T436=4,V436=2),IF(AND(AQ436=4,AS436=2),"RiRr","Ri"),IF(AND(AQ436=4,AS436=2),"Rr",""))</f>
        <v/>
      </c>
      <c r="BA439" s="103" t="str">
        <f>IF(AND(T436=5,V436=2),IF(AND(AQ436=5,AS436=2),"RiRr","Ri"),IF(AND(AQ436=5,AS436=2),"Rr",""))</f>
        <v/>
      </c>
      <c r="BB439" s="105"/>
    </row>
    <row r="440" spans="1:54" hidden="1" x14ac:dyDescent="0.2">
      <c r="A440" s="287"/>
      <c r="B440" s="290"/>
      <c r="C440" s="298"/>
      <c r="D440" s="301"/>
      <c r="E440" s="301"/>
      <c r="F440" s="301"/>
      <c r="G440" s="301"/>
      <c r="H440" s="301"/>
      <c r="I440" s="304"/>
      <c r="J440" s="307"/>
      <c r="K440" s="307"/>
      <c r="L440" s="330"/>
      <c r="M440" s="263"/>
      <c r="N440" s="263"/>
      <c r="O440" s="327"/>
      <c r="P440" s="310"/>
      <c r="Q440" s="266"/>
      <c r="R440" s="260"/>
      <c r="S440" s="257"/>
      <c r="T440" s="254"/>
      <c r="U440" s="248"/>
      <c r="V440" s="254"/>
      <c r="W440" s="254"/>
      <c r="X440" s="254"/>
      <c r="Y440" s="276"/>
      <c r="Z440" s="91"/>
      <c r="AA440" s="92"/>
      <c r="AB440" s="92"/>
      <c r="AC440" s="92"/>
      <c r="AD440" s="93"/>
      <c r="AE440" s="94">
        <f t="shared" si="68"/>
        <v>0</v>
      </c>
      <c r="AF440" s="93"/>
      <c r="AG440" s="93"/>
      <c r="AH440" s="93"/>
      <c r="AI440" s="93"/>
      <c r="AJ440" s="93"/>
      <c r="AK440" s="93"/>
      <c r="AL440" s="94">
        <f>IFERROR(VLOOKUP(AF440,Criterios!$M$3:$N$6,2,FALSE),0) + IFERROR(VLOOKUP(AG440,Criterios!$O$3:$P$6,2,FALSE),0) + IFERROR(VLOOKUP(AH440,Criterios!$Q$3:$R$7,2,FALSE),0) + IFERROR(VLOOKUP(AI440,Criterios!$S$3:$T$6,2,FALSE),0) + IFERROR(VLOOKUP(AJ440,Criterios!$U$3:$V$5,2,FALSE),0) + IFERROR(VLOOKUP(AK440,Criterios!$W$3:$X$8,2,FALSE),0)</f>
        <v>0</v>
      </c>
      <c r="AM440" s="96" t="str">
        <f>IF(AND(AL440&gt;=Criterios!$AB$8,AL440&lt;Criterios!$AA$8),"Pobre",IF(AND(AL440&gt;=Criterios!$AB$7,AL440&lt;Criterios!$AA$7),"Insatisfactorio",IF(AND(AL440&gt;=Criterios!$AB$6,AL440&lt;Criterios!$AA$6),"Regular",IF(AND(AL440&gt;=Criterios!$AB$5,AL440&lt;Criterios!$AA$5),"Bueno",IF(AND(AL440&gt;=Criterios!$AB$4,AL440&lt;=Criterios!$AA$4),"Excelente",MID(Criterios!$Y$3,1,1))))))</f>
        <v/>
      </c>
      <c r="AN440" s="278"/>
      <c r="AO440" s="280"/>
      <c r="AP440" s="282"/>
      <c r="AQ440" s="273"/>
      <c r="AR440" s="273"/>
      <c r="AS440" s="273"/>
      <c r="AT440" s="273"/>
      <c r="AU440" s="284"/>
      <c r="AV440" s="88" t="s">
        <v>752</v>
      </c>
      <c r="AW440" s="106" t="str">
        <f>IF(AND(T436=1,V436=1),IF(AND(AQ436=1,AS436=1),"RiRr","Ri"),IF(AND(AQ436=1,AS436=1),"Rr",""))</f>
        <v/>
      </c>
      <c r="AX440" s="106" t="str">
        <f>IF(AND(T436=2,V436=1),IF(AND(AQ436=2,AS436=1),"RiRr","Ri"),IF(AND(AQ436=2,AS436=1),"Rr",""))</f>
        <v/>
      </c>
      <c r="AY440" s="101" t="str">
        <f>IF(AND(T436=3,V436=1),IF(AND(AQ436=3,AS436=1),"RiRr","Ri"),IF(AND(AQ436=3,AS436=1),"Rr",""))</f>
        <v/>
      </c>
      <c r="AZ440" s="102" t="str">
        <f>IF(AND(T436=4,V436=1),IF(AND(AQ436=4,AS436=1),"RiRr","Ri"),IF(AND(AQ436=4,AS436=1),"Rr",""))</f>
        <v/>
      </c>
      <c r="BA440" s="102" t="str">
        <f>IF(AND(T436=5,V436=1),IF(AND(AQ436=5,AS436=1),"RiRr","Ri"),IF(AND(AQ436=5,AS436=1),"Rr",""))</f>
        <v/>
      </c>
      <c r="BB440" s="105"/>
    </row>
    <row r="441" spans="1:54" ht="15.75" hidden="1" customHeight="1" thickBot="1" x14ac:dyDescent="0.25">
      <c r="A441" s="288"/>
      <c r="B441" s="291"/>
      <c r="C441" s="299"/>
      <c r="D441" s="302"/>
      <c r="E441" s="302"/>
      <c r="F441" s="302"/>
      <c r="G441" s="302"/>
      <c r="H441" s="302"/>
      <c r="I441" s="305"/>
      <c r="J441" s="308"/>
      <c r="K441" s="308"/>
      <c r="L441" s="331"/>
      <c r="M441" s="264"/>
      <c r="N441" s="264"/>
      <c r="O441" s="328"/>
      <c r="P441" s="311"/>
      <c r="Q441" s="267"/>
      <c r="R441" s="261"/>
      <c r="S441" s="258"/>
      <c r="T441" s="255"/>
      <c r="U441" s="249"/>
      <c r="V441" s="255"/>
      <c r="W441" s="255"/>
      <c r="X441" s="255"/>
      <c r="Y441" s="277"/>
      <c r="Z441" s="108"/>
      <c r="AA441" s="109"/>
      <c r="AB441" s="109"/>
      <c r="AC441" s="109"/>
      <c r="AD441" s="110"/>
      <c r="AE441" s="111">
        <f t="shared" si="68"/>
        <v>0</v>
      </c>
      <c r="AF441" s="110"/>
      <c r="AG441" s="110"/>
      <c r="AH441" s="110"/>
      <c r="AI441" s="110"/>
      <c r="AJ441" s="110"/>
      <c r="AK441" s="110"/>
      <c r="AL441" s="111">
        <f>IFERROR(VLOOKUP(AF441,Criterios!$M$3:$N$6,2,FALSE),0) + IFERROR(VLOOKUP(AG441,Criterios!$O$3:$P$6,2,FALSE),0) + IFERROR(VLOOKUP(AH441,Criterios!$Q$3:$R$7,2,FALSE),0) + IFERROR(VLOOKUP(AI441,Criterios!$S$3:$T$6,2,FALSE),0) + IFERROR(VLOOKUP(AJ441,Criterios!$U$3:$V$5,2,FALSE),0) + IFERROR(VLOOKUP(AK441,Criterios!$W$3:$X$8,2,FALSE),0)</f>
        <v>0</v>
      </c>
      <c r="AM441" s="112" t="str">
        <f>IF(AND(AL441&gt;=Criterios!$AB$8,AL441&lt;Criterios!$AA$8),"Pobre",IF(AND(AL441&gt;=Criterios!$AB$7,AL441&lt;Criterios!$AA$7),"Insatisfactorio",IF(AND(AL441&gt;=Criterios!$AB$6,AL441&lt;Criterios!$AA$6),"Regular",IF(AND(AL441&gt;=Criterios!$AB$5,AL441&lt;Criterios!$AA$5),"Bueno",IF(AND(AL441&gt;=Criterios!$AB$4,AL441&lt;=Criterios!$AA$4),"Excelente",MID(Criterios!$Y$3,1,1))))))</f>
        <v/>
      </c>
      <c r="AN441" s="279"/>
      <c r="AO441" s="281"/>
      <c r="AP441" s="283"/>
      <c r="AQ441" s="274"/>
      <c r="AR441" s="274"/>
      <c r="AS441" s="274"/>
      <c r="AT441" s="274"/>
      <c r="AU441" s="285"/>
      <c r="AW441" s="88" t="s">
        <v>123</v>
      </c>
      <c r="AX441" s="88" t="s">
        <v>124</v>
      </c>
      <c r="AY441" s="88" t="s">
        <v>125</v>
      </c>
      <c r="AZ441" s="88" t="s">
        <v>126</v>
      </c>
      <c r="BA441" s="88" t="s">
        <v>127</v>
      </c>
      <c r="BB441" s="113"/>
    </row>
    <row r="442" spans="1:54" ht="16.5" hidden="1" thickTop="1" x14ac:dyDescent="0.2">
      <c r="A442" s="286"/>
      <c r="B442" s="289"/>
      <c r="C442" s="297"/>
      <c r="D442" s="300"/>
      <c r="E442" s="300"/>
      <c r="F442" s="300"/>
      <c r="G442" s="300"/>
      <c r="H442" s="300"/>
      <c r="I442" s="303"/>
      <c r="J442" s="306"/>
      <c r="K442" s="306"/>
      <c r="L442" s="329"/>
      <c r="M442" s="262"/>
      <c r="N442" s="262"/>
      <c r="O442" s="326" t="s">
        <v>382</v>
      </c>
      <c r="P442" s="338"/>
      <c r="Q442" s="295"/>
      <c r="R442" s="259"/>
      <c r="S442" s="256"/>
      <c r="T442" s="253">
        <f>(IFERROR(VLOOKUP(S442,Criterios!$E$3:$F$8,2,FALSE),0))</f>
        <v>0</v>
      </c>
      <c r="U442" s="247"/>
      <c r="V442" s="253">
        <f>(IFERROR(VLOOKUP(U442,Criterios!$H$3:$I$8,2,FALSE),0))</f>
        <v>0</v>
      </c>
      <c r="W442" s="253">
        <f>(IFERROR(VLOOKUP(S442,Criterios!$E$3:$F$8,2,FALSE),0)) * (IFERROR(VLOOKUP(U442,Criterios!$H$3:$I$8,2,FALSE),0))</f>
        <v>0</v>
      </c>
      <c r="X442" s="253">
        <f>IFERROR(INDEX(Colorimetría!$D$4:$H$8,MATCH(V442,Colorimetría!$C$4:$C$8,0),MATCH(T442,Colorimetría!$D$3:$H$3,0)),0)</f>
        <v>0</v>
      </c>
      <c r="Y442" s="296"/>
      <c r="Z442" s="91"/>
      <c r="AA442" s="92"/>
      <c r="AB442" s="92"/>
      <c r="AC442" s="92"/>
      <c r="AD442" s="93"/>
      <c r="AE442" s="94">
        <f>IF(OR(AD442="Preventivo",AD442="Preventivo - Detectivo"),"Probabilidad",IF(OR(AD442="Detectivo - Correctivo",AD442="Correctivo"),"Impacto",0))</f>
        <v>0</v>
      </c>
      <c r="AF442" s="93"/>
      <c r="AG442" s="93"/>
      <c r="AH442" s="93"/>
      <c r="AI442" s="93"/>
      <c r="AJ442" s="93"/>
      <c r="AK442" s="93"/>
      <c r="AL442" s="95">
        <f>IFERROR(VLOOKUP(AF442,Criterios!$M$3:$N$6,2,FALSE),0) + IFERROR(VLOOKUP(AG442,Criterios!$O$3:$P$6,2,FALSE),0) + IFERROR(VLOOKUP(AH442,Criterios!$Q$3:$R$7,2,FALSE),0) + IFERROR(VLOOKUP(AI442,Criterios!$S$3:$T$6,2,FALSE),0) + IFERROR(VLOOKUP(AJ442,Criterios!$U$3:$V$5,2,FALSE),0) + IFERROR(VLOOKUP(AK442,Criterios!$W$3:$X$8,2,FALSE),0)</f>
        <v>0</v>
      </c>
      <c r="AM442" s="96" t="str">
        <f>IF(AND(AL442&gt;=Criterios!$AB$8,AL442&lt;Criterios!$AA$8),"Pobre",IF(AND(AL442&gt;=Criterios!$AB$7,AL442&lt;Criterios!$AA$7),"Insatisfactorio",IF(AND(AL442&gt;=Criterios!$AB$6,AL442&lt;Criterios!$AA$6),"Regular",IF(AND(AL442&gt;=Criterios!$AB$5,AL442&lt;Criterios!$AA$5),"Bueno",IF(AND(AL442&gt;=Criterios!$AB$4,AL442&lt;=Criterios!$AA$4),"Excelente",MID(Criterios!$Y$3,1,1))))))</f>
        <v/>
      </c>
      <c r="AN442" s="278">
        <f>(IFERROR(AVERAGEIFS(AL442:AL447,AE442:AE447,"Impacto"),0))/100</f>
        <v>0</v>
      </c>
      <c r="AO442" s="280">
        <f>(IFERROR(AVERAGEIFS(AL442:AL447,AE442:AE447,"Probabilidad"),0))/100</f>
        <v>0</v>
      </c>
      <c r="AP442" s="282" t="str">
        <f>IF(AN442=0,MID(S442,1,15),IF(T442 - AN442*T442&lt;1,VLOOKUP(1,Criterios!$D$4:$E$8,2,FALSE),IF(ROUND(T442 -( T442*AN442),0)=0,VLOOKUP(1,Criterios!$D$4:$E$8,2,FALSE),VLOOKUP(ROUND(T442 -( T442*AN442),0),Criterios!$D$4:$E$8,2,FALSE))))</f>
        <v/>
      </c>
      <c r="AQ442" s="273">
        <f>(IFERROR(VLOOKUP(AP442,Criterios!$E$3:$F$8,2,FALSE),0))</f>
        <v>0</v>
      </c>
      <c r="AR442" s="273" t="str">
        <f>IF(AO442=0,MID(U442,1,15),IF(V442 - AO442*V442&lt;1,VLOOKUP(1,Criterios!$G$4:$H$8,2,FALSE),IF(ROUND(V442 -(V442*AO442),0)=0,VLOOKUP(1,Criterios!$G$4:$H$8,2,FALSE),VLOOKUP(ROUND(V442 -( V442*AO442),0),Criterios!$G$4:$H$8,2,FALSE))))</f>
        <v/>
      </c>
      <c r="AS442" s="273">
        <f>(IFERROR(VLOOKUP(AR442,Criterios!$H$3:$I$8,2,FALSE),0))</f>
        <v>0</v>
      </c>
      <c r="AT442" s="273">
        <f>(IFERROR(VLOOKUP(AP442,Criterios!$E$3:$F$8,2,FALSE),0)) * (IFERROR(VLOOKUP(AR442,Criterios!$H$3:$I$8,2,FALSE),0))</f>
        <v>0</v>
      </c>
      <c r="AU442" s="284">
        <f>IFERROR(INDEX(Colorimetría!$D$4:$H$8,MATCH(AS442,Colorimetría!$C$4:$C$8,0),MATCH(AQ442,Colorimetría!$D$3:$H$3,0)),0)</f>
        <v>0</v>
      </c>
      <c r="AV442" s="88" t="s">
        <v>169</v>
      </c>
      <c r="AW442" s="97" t="str">
        <f>IF(AND(T442=1,V442=5),IF(AND(AQ442=1,AS442=5),"RiRr","Ri"),IF(AND(AQ442=1,AS442=5),"Rr",""))</f>
        <v/>
      </c>
      <c r="AX442" s="97" t="str">
        <f>IF(AND(T442=2,V442=5),IF(AND(AQ442=2,AS442=5),"RiRr","Ri"),IF(AND(AQ442=2,AS442=5),"Rr",""))</f>
        <v/>
      </c>
      <c r="AY442" s="98" t="str">
        <f>IF(AND(T442=3,V442=5),IF(AND(AQ442=3,AS442=5),"RiRr","Ri"),IF(AND(AQ442=3,AS442=5),"Rr",""))</f>
        <v/>
      </c>
      <c r="AZ442" s="98" t="str">
        <f>IF(AND(T442=4,V442=5),IF(AND(AQ442=4,AS442=5),"RiRr","Ri"),IF(AND(AQ442=4,AS442=5),"Rr",""))</f>
        <v/>
      </c>
      <c r="BA442" s="98" t="str">
        <f>IF(AND(T442=5,V442=5),IF(AND(AQ442=5,AS442=5),"RiRr","Ri"),IF(AND(AQ442=5,AS442=5),"Rr",""))</f>
        <v/>
      </c>
      <c r="BB442" s="100"/>
    </row>
    <row r="443" spans="1:54" hidden="1" x14ac:dyDescent="0.2">
      <c r="A443" s="287"/>
      <c r="B443" s="290"/>
      <c r="C443" s="298"/>
      <c r="D443" s="301"/>
      <c r="E443" s="301"/>
      <c r="F443" s="301"/>
      <c r="G443" s="301"/>
      <c r="H443" s="301"/>
      <c r="I443" s="304"/>
      <c r="J443" s="307"/>
      <c r="K443" s="307"/>
      <c r="L443" s="330"/>
      <c r="M443" s="263"/>
      <c r="N443" s="263"/>
      <c r="O443" s="327"/>
      <c r="P443" s="310"/>
      <c r="Q443" s="266"/>
      <c r="R443" s="260"/>
      <c r="S443" s="257"/>
      <c r="T443" s="254"/>
      <c r="U443" s="248"/>
      <c r="V443" s="254"/>
      <c r="W443" s="254"/>
      <c r="X443" s="254"/>
      <c r="Y443" s="276"/>
      <c r="Z443" s="91"/>
      <c r="AA443" s="92"/>
      <c r="AB443" s="92"/>
      <c r="AC443" s="92"/>
      <c r="AD443" s="93"/>
      <c r="AE443" s="94">
        <f t="shared" ref="AE443:AE447" si="69">IF(OR(AD443="Preventivo",AD443="Preventivo - Detectivo"),"Probabilidad",IF(OR(AD443="Detectivo - Correctivo",AD443="Correctivo"),"Impacto",0))</f>
        <v>0</v>
      </c>
      <c r="AF443" s="93"/>
      <c r="AG443" s="93"/>
      <c r="AH443" s="93"/>
      <c r="AI443" s="93"/>
      <c r="AJ443" s="93"/>
      <c r="AK443" s="93"/>
      <c r="AL443" s="95">
        <f>IFERROR(VLOOKUP(AF443,Criterios!$M$3:$N$6,2,FALSE),0) + IFERROR(VLOOKUP(AG443,Criterios!$O$3:$P$6,2,FALSE),0) + IFERROR(VLOOKUP(AH443,Criterios!$Q$3:$R$7,2,FALSE),0) + IFERROR(VLOOKUP(AI443,Criterios!$S$3:$T$6,2,FALSE),0) + IFERROR(VLOOKUP(AJ443,Criterios!$U$3:$V$5,2,FALSE),0) + IFERROR(VLOOKUP(AK443,Criterios!$W$3:$X$8,2,FALSE),0)</f>
        <v>0</v>
      </c>
      <c r="AM443" s="96" t="str">
        <f>IF(AND(AL443&gt;=Criterios!$AB$8,AL443&lt;Criterios!$AA$8),"Pobre",IF(AND(AL443&gt;=Criterios!$AB$7,AL443&lt;Criterios!$AA$7),"Insatisfactorio",IF(AND(AL443&gt;=Criterios!$AB$6,AL443&lt;Criterios!$AA$6),"Regular",IF(AND(AL443&gt;=Criterios!$AB$5,AL443&lt;Criterios!$AA$5),"Bueno",IF(AND(AL443&gt;=Criterios!$AB$4,AL443&lt;=Criterios!$AA$4),"Excelente",MID(Criterios!$Y$3,1,1))))))</f>
        <v/>
      </c>
      <c r="AN443" s="278"/>
      <c r="AO443" s="280"/>
      <c r="AP443" s="282"/>
      <c r="AQ443" s="273"/>
      <c r="AR443" s="273"/>
      <c r="AS443" s="273"/>
      <c r="AT443" s="273"/>
      <c r="AU443" s="284"/>
      <c r="AV443" s="88" t="s">
        <v>122</v>
      </c>
      <c r="AW443" s="101" t="str">
        <f>IF(AND(T442=1,V442=4),IF(AND(AQ442=1,AS442=4),"RiRr","Ri"),IF(AND(AQ442=1,AS442=4),"Rr",""))</f>
        <v/>
      </c>
      <c r="AX443" s="102" t="str">
        <f>IF(AND(T442=2,V442=4),IF(AND(AQ442=2,AS442=4),"RiRr","Ri"),IF(AND(AQ442=2,AS442=4),"Rr",""))</f>
        <v/>
      </c>
      <c r="AY443" s="102" t="str">
        <f>IF(AND(T442=3,V442=4),IF(AND(AQ442=3,AS442=4),"RiRr","Ri"),IF(AND(AQ442=3,AS442=4),"Rr",""))</f>
        <v/>
      </c>
      <c r="AZ443" s="103" t="str">
        <f>IF(AND(T442=4,V442=4),IF(AND(AQ442=4,AS442=4),"RiRr","Ri"),IF(AND(AQ442=4,AS442=4),"Rr",""))</f>
        <v/>
      </c>
      <c r="BA443" s="103" t="str">
        <f>IF(AND(T442=5,V442=4),IF(AND(AQ442=5,AS442=4),"RiRr","Ri"),IF(AND(AQ442=5,AS442=4),"Rr",""))</f>
        <v/>
      </c>
      <c r="BB443" s="105"/>
    </row>
    <row r="444" spans="1:54" hidden="1" x14ac:dyDescent="0.2">
      <c r="A444" s="287"/>
      <c r="B444" s="290"/>
      <c r="C444" s="298"/>
      <c r="D444" s="301"/>
      <c r="E444" s="301"/>
      <c r="F444" s="301"/>
      <c r="G444" s="301"/>
      <c r="H444" s="301"/>
      <c r="I444" s="304"/>
      <c r="J444" s="307"/>
      <c r="K444" s="307"/>
      <c r="L444" s="330"/>
      <c r="M444" s="263"/>
      <c r="N444" s="263"/>
      <c r="O444" s="327"/>
      <c r="P444" s="310"/>
      <c r="Q444" s="266"/>
      <c r="R444" s="260"/>
      <c r="S444" s="257"/>
      <c r="T444" s="254"/>
      <c r="U444" s="248"/>
      <c r="V444" s="254"/>
      <c r="W444" s="254"/>
      <c r="X444" s="254"/>
      <c r="Y444" s="276"/>
      <c r="Z444" s="91"/>
      <c r="AA444" s="92"/>
      <c r="AB444" s="92"/>
      <c r="AC444" s="92"/>
      <c r="AD444" s="93"/>
      <c r="AE444" s="94">
        <f t="shared" si="69"/>
        <v>0</v>
      </c>
      <c r="AF444" s="93"/>
      <c r="AG444" s="93"/>
      <c r="AH444" s="93"/>
      <c r="AI444" s="93"/>
      <c r="AJ444" s="93"/>
      <c r="AK444" s="93"/>
      <c r="AL444" s="95">
        <f>IFERROR(VLOOKUP(AF444,Criterios!$M$3:$N$6,2,FALSE),0) + IFERROR(VLOOKUP(AG444,Criterios!$O$3:$P$6,2,FALSE),0) + IFERROR(VLOOKUP(AH444,Criterios!$Q$3:$R$7,2,FALSE),0) + IFERROR(VLOOKUP(AI444,Criterios!$S$3:$T$6,2,FALSE),0) + IFERROR(VLOOKUP(AJ444,Criterios!$U$3:$V$5,2,FALSE),0) + IFERROR(VLOOKUP(AK444,Criterios!$W$3:$X$8,2,FALSE),0)</f>
        <v>0</v>
      </c>
      <c r="AM444" s="96" t="str">
        <f>IF(AND(AL444&gt;=Criterios!$AB$8,AL444&lt;Criterios!$AA$8),"Pobre",IF(AND(AL444&gt;=Criterios!$AB$7,AL444&lt;Criterios!$AA$7),"Insatisfactorio",IF(AND(AL444&gt;=Criterios!$AB$6,AL444&lt;Criterios!$AA$6),"Regular",IF(AND(AL444&gt;=Criterios!$AB$5,AL444&lt;Criterios!$AA$5),"Bueno",IF(AND(AL444&gt;=Criterios!$AB$4,AL444&lt;=Criterios!$AA$4),"Excelente",MID(Criterios!$Y$3,1,1))))))</f>
        <v/>
      </c>
      <c r="AN444" s="278"/>
      <c r="AO444" s="280"/>
      <c r="AP444" s="282"/>
      <c r="AQ444" s="273"/>
      <c r="AR444" s="273"/>
      <c r="AS444" s="273"/>
      <c r="AT444" s="273"/>
      <c r="AU444" s="284"/>
      <c r="AV444" s="88" t="s">
        <v>125</v>
      </c>
      <c r="AW444" s="106" t="str">
        <f>IF(AND(T442=1,V442=3),IF(AND(AQ442=1,AS442=3),"RiRr","Ri"),IF(AND(AQ442=1,AS442=3),"Rr",""))</f>
        <v/>
      </c>
      <c r="AX444" s="101" t="str">
        <f>IF(AND(T442=2,V442=3),IF(AND(AQ442=2,AS442=3),"RiRr","Ri"),IF(AND(AQ442=2,AS442=3),"Rr",""))</f>
        <v/>
      </c>
      <c r="AY444" s="102" t="str">
        <f>IF(AND(T442=3,V442=3),IF(AND(AQ442=3,AS442=3),"RiRr","Ri"),IF(AND(AQ442=3,AS442=3),"Rr",""))</f>
        <v/>
      </c>
      <c r="AZ444" s="103" t="str">
        <f>IF(AND(T442=4,V442=3),IF(AND(AQ442=4,AS442=3),"RiRr","Ri"),IF(AND(AQ442=4,AS442=3),"Rr",""))</f>
        <v/>
      </c>
      <c r="BA444" s="103" t="str">
        <f>IF(AND(T442=5,V442=3),IF(AND(AQ442=5,AS442=3),"RiRr","Ri"),IF(AND(AQ442=5,AS442=3),"Rr",""))</f>
        <v/>
      </c>
      <c r="BB444" s="105"/>
    </row>
    <row r="445" spans="1:54" hidden="1" x14ac:dyDescent="0.2">
      <c r="A445" s="287"/>
      <c r="B445" s="290"/>
      <c r="C445" s="298"/>
      <c r="D445" s="301"/>
      <c r="E445" s="301"/>
      <c r="F445" s="301"/>
      <c r="G445" s="301"/>
      <c r="H445" s="301"/>
      <c r="I445" s="304"/>
      <c r="J445" s="307"/>
      <c r="K445" s="307"/>
      <c r="L445" s="330"/>
      <c r="M445" s="263"/>
      <c r="N445" s="263"/>
      <c r="O445" s="327"/>
      <c r="P445" s="310"/>
      <c r="Q445" s="266"/>
      <c r="R445" s="260"/>
      <c r="S445" s="257"/>
      <c r="T445" s="254"/>
      <c r="U445" s="248"/>
      <c r="V445" s="254"/>
      <c r="W445" s="254"/>
      <c r="X445" s="254"/>
      <c r="Y445" s="276"/>
      <c r="Z445" s="91"/>
      <c r="AA445" s="92"/>
      <c r="AB445" s="92"/>
      <c r="AC445" s="92"/>
      <c r="AD445" s="93"/>
      <c r="AE445" s="94">
        <f t="shared" si="69"/>
        <v>0</v>
      </c>
      <c r="AF445" s="93"/>
      <c r="AG445" s="93"/>
      <c r="AH445" s="93"/>
      <c r="AI445" s="93"/>
      <c r="AJ445" s="93"/>
      <c r="AK445" s="93"/>
      <c r="AL445" s="94">
        <f>IFERROR(VLOOKUP(AF445,Criterios!$M$3:$N$6,2,FALSE),0) + IFERROR(VLOOKUP(AG445,Criterios!$O$3:$P$6,2,FALSE),0) + IFERROR(VLOOKUP(AH445,Criterios!$Q$3:$R$7,2,FALSE),0) + IFERROR(VLOOKUP(AI445,Criterios!$S$3:$T$6,2,FALSE),0) + IFERROR(VLOOKUP(AJ445,Criterios!$U$3:$V$5,2,FALSE),0) + IFERROR(VLOOKUP(AK445,Criterios!$W$3:$X$8,2,FALSE),0)</f>
        <v>0</v>
      </c>
      <c r="AM445" s="96" t="str">
        <f>IF(AND(AL445&gt;=Criterios!$AB$8,AL445&lt;Criterios!$AA$8),"Pobre",IF(AND(AL445&gt;=Criterios!$AB$7,AL445&lt;Criterios!$AA$7),"Insatisfactorio",IF(AND(AL445&gt;=Criterios!$AB$6,AL445&lt;Criterios!$AA$6),"Regular",IF(AND(AL445&gt;=Criterios!$AB$5,AL445&lt;Criterios!$AA$5),"Bueno",IF(AND(AL445&gt;=Criterios!$AB$4,AL445&lt;=Criterios!$AA$4),"Excelente",MID(Criterios!$Y$3,1,1))))))</f>
        <v/>
      </c>
      <c r="AN445" s="278"/>
      <c r="AO445" s="280"/>
      <c r="AP445" s="282"/>
      <c r="AQ445" s="273"/>
      <c r="AR445" s="273"/>
      <c r="AS445" s="273"/>
      <c r="AT445" s="273"/>
      <c r="AU445" s="284"/>
      <c r="AV445" s="88" t="s">
        <v>170</v>
      </c>
      <c r="AW445" s="106" t="str">
        <f>IF(AND(T442=1,V442=2),IF(AND(AQ442=1,AS442=2),"RiRr","Ri"),IF(AND(AQ442=1,AS442=2),"Rr",""))</f>
        <v/>
      </c>
      <c r="AX445" s="106" t="str">
        <f>IF(AND(T442=2,V442=2),IF(AND(AQ442=2,AS442=2),"RiRr","Ri"),IF(AND(AQ442=2,AS442=2),"Rr",""))</f>
        <v/>
      </c>
      <c r="AY445" s="101" t="str">
        <f>IF(AND(T442=3,V442=2),IF(AND(AQ442=3,AS442=2),"RiRr","Ri"),IF(AND(AQ442=3,AS442=2),"Rr",""))</f>
        <v/>
      </c>
      <c r="AZ445" s="102" t="str">
        <f>IF(AND(T442=4,V442=2),IF(AND(AQ442=4,AS442=2),"RiRr","Ri"),IF(AND(AQ442=4,AS442=2),"Rr",""))</f>
        <v/>
      </c>
      <c r="BA445" s="103" t="str">
        <f>IF(AND(T442=5,V442=2),IF(AND(AQ442=5,AS442=2),"RiRr","Ri"),IF(AND(AQ442=5,AS442=2),"Rr",""))</f>
        <v/>
      </c>
      <c r="BB445" s="105"/>
    </row>
    <row r="446" spans="1:54" hidden="1" x14ac:dyDescent="0.2">
      <c r="A446" s="287"/>
      <c r="B446" s="290"/>
      <c r="C446" s="298"/>
      <c r="D446" s="301"/>
      <c r="E446" s="301"/>
      <c r="F446" s="301"/>
      <c r="G446" s="301"/>
      <c r="H446" s="301"/>
      <c r="I446" s="304"/>
      <c r="J446" s="307"/>
      <c r="K446" s="307"/>
      <c r="L446" s="330"/>
      <c r="M446" s="263"/>
      <c r="N446" s="263"/>
      <c r="O446" s="327"/>
      <c r="P446" s="310"/>
      <c r="Q446" s="266"/>
      <c r="R446" s="260"/>
      <c r="S446" s="257"/>
      <c r="T446" s="254"/>
      <c r="U446" s="248"/>
      <c r="V446" s="254"/>
      <c r="W446" s="254"/>
      <c r="X446" s="254"/>
      <c r="Y446" s="276"/>
      <c r="Z446" s="91"/>
      <c r="AA446" s="92"/>
      <c r="AB446" s="92"/>
      <c r="AC446" s="92"/>
      <c r="AD446" s="93"/>
      <c r="AE446" s="94">
        <f t="shared" si="69"/>
        <v>0</v>
      </c>
      <c r="AF446" s="93"/>
      <c r="AG446" s="93"/>
      <c r="AH446" s="93"/>
      <c r="AI446" s="93"/>
      <c r="AJ446" s="93"/>
      <c r="AK446" s="93"/>
      <c r="AL446" s="94">
        <f>IFERROR(VLOOKUP(AF446,Criterios!$M$3:$N$6,2,FALSE),0) + IFERROR(VLOOKUP(AG446,Criterios!$O$3:$P$6,2,FALSE),0) + IFERROR(VLOOKUP(AH446,Criterios!$Q$3:$R$7,2,FALSE),0) + IFERROR(VLOOKUP(AI446,Criterios!$S$3:$T$6,2,FALSE),0) + IFERROR(VLOOKUP(AJ446,Criterios!$U$3:$V$5,2,FALSE),0) + IFERROR(VLOOKUP(AK446,Criterios!$W$3:$X$8,2,FALSE),0)</f>
        <v>0</v>
      </c>
      <c r="AM446" s="96" t="str">
        <f>IF(AND(AL446&gt;=Criterios!$AB$8,AL446&lt;Criterios!$AA$8),"Pobre",IF(AND(AL446&gt;=Criterios!$AB$7,AL446&lt;Criterios!$AA$7),"Insatisfactorio",IF(AND(AL446&gt;=Criterios!$AB$6,AL446&lt;Criterios!$AA$6),"Regular",IF(AND(AL446&gt;=Criterios!$AB$5,AL446&lt;Criterios!$AA$5),"Bueno",IF(AND(AL446&gt;=Criterios!$AB$4,AL446&lt;=Criterios!$AA$4),"Excelente",MID(Criterios!$Y$3,1,1))))))</f>
        <v/>
      </c>
      <c r="AN446" s="278"/>
      <c r="AO446" s="280"/>
      <c r="AP446" s="282"/>
      <c r="AQ446" s="273"/>
      <c r="AR446" s="273"/>
      <c r="AS446" s="273"/>
      <c r="AT446" s="273"/>
      <c r="AU446" s="284"/>
      <c r="AV446" s="88" t="s">
        <v>752</v>
      </c>
      <c r="AW446" s="106" t="str">
        <f>IF(AND(T442=1,V442=1),IF(AND(AQ442=1,AS442=1),"RiRr","Ri"),IF(AND(AQ442=1,AS442=1),"Rr",""))</f>
        <v/>
      </c>
      <c r="AX446" s="106" t="str">
        <f>IF(AND(T442=2,V442=1),IF(AND(AQ442=2,AS442=1),"RiRr","Ri"),IF(AND(AQ442=2,AS442=1),"Rr",""))</f>
        <v/>
      </c>
      <c r="AY446" s="101" t="str">
        <f>IF(AND(T442=3,V442=1),IF(AND(AQ442=3,AS442=1),"RiRr","Ri"),IF(AND(AQ442=3,AS442=1),"Rr",""))</f>
        <v/>
      </c>
      <c r="AZ446" s="102" t="str">
        <f>IF(AND(T442=4,V442=1),IF(AND(AQ442=4,AS442=1),"RiRr","Ri"),IF(AND(AQ442=4,AS442=1),"Rr",""))</f>
        <v/>
      </c>
      <c r="BA446" s="102" t="str">
        <f>IF(AND(T442=5,V442=1),IF(AND(AQ442=5,AS442=1),"RiRr","Ri"),IF(AND(AQ442=5,AS442=1),"Rr",""))</f>
        <v/>
      </c>
      <c r="BB446" s="105"/>
    </row>
    <row r="447" spans="1:54" ht="15.75" hidden="1" customHeight="1" thickBot="1" x14ac:dyDescent="0.25">
      <c r="A447" s="288"/>
      <c r="B447" s="291"/>
      <c r="C447" s="299"/>
      <c r="D447" s="302"/>
      <c r="E447" s="302"/>
      <c r="F447" s="302"/>
      <c r="G447" s="302"/>
      <c r="H447" s="302"/>
      <c r="I447" s="305"/>
      <c r="J447" s="308"/>
      <c r="K447" s="308"/>
      <c r="L447" s="331"/>
      <c r="M447" s="264"/>
      <c r="N447" s="264"/>
      <c r="O447" s="328"/>
      <c r="P447" s="311"/>
      <c r="Q447" s="267"/>
      <c r="R447" s="261"/>
      <c r="S447" s="258"/>
      <c r="T447" s="255"/>
      <c r="U447" s="249"/>
      <c r="V447" s="255"/>
      <c r="W447" s="255"/>
      <c r="X447" s="255"/>
      <c r="Y447" s="277"/>
      <c r="Z447" s="108"/>
      <c r="AA447" s="109"/>
      <c r="AB447" s="109"/>
      <c r="AC447" s="109"/>
      <c r="AD447" s="110"/>
      <c r="AE447" s="111">
        <f t="shared" si="69"/>
        <v>0</v>
      </c>
      <c r="AF447" s="110"/>
      <c r="AG447" s="110"/>
      <c r="AH447" s="110"/>
      <c r="AI447" s="110"/>
      <c r="AJ447" s="110"/>
      <c r="AK447" s="110"/>
      <c r="AL447" s="111">
        <f>IFERROR(VLOOKUP(AF447,Criterios!$M$3:$N$6,2,FALSE),0) + IFERROR(VLOOKUP(AG447,Criterios!$O$3:$P$6,2,FALSE),0) + IFERROR(VLOOKUP(AH447,Criterios!$Q$3:$R$7,2,FALSE),0) + IFERROR(VLOOKUP(AI447,Criterios!$S$3:$T$6,2,FALSE),0) + IFERROR(VLOOKUP(AJ447,Criterios!$U$3:$V$5,2,FALSE),0) + IFERROR(VLOOKUP(AK447,Criterios!$W$3:$X$8,2,FALSE),0)</f>
        <v>0</v>
      </c>
      <c r="AM447" s="112" t="str">
        <f>IF(AND(AL447&gt;=Criterios!$AB$8,AL447&lt;Criterios!$AA$8),"Pobre",IF(AND(AL447&gt;=Criterios!$AB$7,AL447&lt;Criterios!$AA$7),"Insatisfactorio",IF(AND(AL447&gt;=Criterios!$AB$6,AL447&lt;Criterios!$AA$6),"Regular",IF(AND(AL447&gt;=Criterios!$AB$5,AL447&lt;Criterios!$AA$5),"Bueno",IF(AND(AL447&gt;=Criterios!$AB$4,AL447&lt;=Criterios!$AA$4),"Excelente",MID(Criterios!$Y$3,1,1))))))</f>
        <v/>
      </c>
      <c r="AN447" s="279"/>
      <c r="AO447" s="281"/>
      <c r="AP447" s="283"/>
      <c r="AQ447" s="274"/>
      <c r="AR447" s="274"/>
      <c r="AS447" s="274"/>
      <c r="AT447" s="274"/>
      <c r="AU447" s="285"/>
      <c r="AW447" s="88" t="s">
        <v>123</v>
      </c>
      <c r="AX447" s="88" t="s">
        <v>124</v>
      </c>
      <c r="AY447" s="88" t="s">
        <v>125</v>
      </c>
      <c r="AZ447" s="88" t="s">
        <v>126</v>
      </c>
      <c r="BA447" s="88" t="s">
        <v>127</v>
      </c>
      <c r="BB447" s="113"/>
    </row>
    <row r="448" spans="1:54" ht="16.5" hidden="1" thickTop="1" x14ac:dyDescent="0.2">
      <c r="A448" s="286"/>
      <c r="B448" s="289"/>
      <c r="C448" s="297"/>
      <c r="D448" s="300"/>
      <c r="E448" s="300"/>
      <c r="F448" s="300"/>
      <c r="G448" s="300"/>
      <c r="H448" s="300"/>
      <c r="I448" s="303"/>
      <c r="J448" s="306"/>
      <c r="K448" s="306"/>
      <c r="L448" s="329"/>
      <c r="M448" s="262"/>
      <c r="N448" s="262"/>
      <c r="O448" s="326" t="s">
        <v>383</v>
      </c>
      <c r="P448" s="338"/>
      <c r="Q448" s="295"/>
      <c r="R448" s="259"/>
      <c r="S448" s="256"/>
      <c r="T448" s="253">
        <f>(IFERROR(VLOOKUP(S448,Criterios!$E$3:$F$8,2,FALSE),0))</f>
        <v>0</v>
      </c>
      <c r="U448" s="247"/>
      <c r="V448" s="253">
        <f>(IFERROR(VLOOKUP(U448,Criterios!$H$3:$I$8,2,FALSE),0))</f>
        <v>0</v>
      </c>
      <c r="W448" s="253">
        <f>(IFERROR(VLOOKUP(S448,Criterios!$E$3:$F$8,2,FALSE),0)) * (IFERROR(VLOOKUP(U448,Criterios!$H$3:$I$8,2,FALSE),0))</f>
        <v>0</v>
      </c>
      <c r="X448" s="253">
        <f>IFERROR(INDEX(Colorimetría!$D$4:$H$8,MATCH(V448,Colorimetría!$C$4:$C$8,0),MATCH(T448,Colorimetría!$D$3:$H$3,0)),0)</f>
        <v>0</v>
      </c>
      <c r="Y448" s="296"/>
      <c r="Z448" s="91"/>
      <c r="AA448" s="92"/>
      <c r="AB448" s="92"/>
      <c r="AC448" s="92"/>
      <c r="AD448" s="93"/>
      <c r="AE448" s="94">
        <f>IF(OR(AD448="Preventivo",AD448="Preventivo - Detectivo"),"Probabilidad",IF(OR(AD448="Detectivo - Correctivo",AD448="Correctivo"),"Impacto",0))</f>
        <v>0</v>
      </c>
      <c r="AF448" s="93"/>
      <c r="AG448" s="93"/>
      <c r="AH448" s="93"/>
      <c r="AI448" s="93"/>
      <c r="AJ448" s="93"/>
      <c r="AK448" s="93"/>
      <c r="AL448" s="95">
        <f>IFERROR(VLOOKUP(AF448,Criterios!$M$3:$N$6,2,FALSE),0) + IFERROR(VLOOKUP(AG448,Criterios!$O$3:$P$6,2,FALSE),0) + IFERROR(VLOOKUP(AH448,Criterios!$Q$3:$R$7,2,FALSE),0) + IFERROR(VLOOKUP(AI448,Criterios!$S$3:$T$6,2,FALSE),0) + IFERROR(VLOOKUP(AJ448,Criterios!$U$3:$V$5,2,FALSE),0) + IFERROR(VLOOKUP(AK448,Criterios!$W$3:$X$8,2,FALSE),0)</f>
        <v>0</v>
      </c>
      <c r="AM448" s="96" t="str">
        <f>IF(AND(AL448&gt;=Criterios!$AB$8,AL448&lt;Criterios!$AA$8),"Pobre",IF(AND(AL448&gt;=Criterios!$AB$7,AL448&lt;Criterios!$AA$7),"Insatisfactorio",IF(AND(AL448&gt;=Criterios!$AB$6,AL448&lt;Criterios!$AA$6),"Regular",IF(AND(AL448&gt;=Criterios!$AB$5,AL448&lt;Criterios!$AA$5),"Bueno",IF(AND(AL448&gt;=Criterios!$AB$4,AL448&lt;=Criterios!$AA$4),"Excelente",MID(Criterios!$Y$3,1,1))))))</f>
        <v/>
      </c>
      <c r="AN448" s="278">
        <f>(IFERROR(AVERAGEIFS(AL448:AL453,AE448:AE453,"Impacto"),0))/100</f>
        <v>0</v>
      </c>
      <c r="AO448" s="280">
        <f>(IFERROR(AVERAGEIFS(AL448:AL453,AE448:AE453,"Probabilidad"),0))/100</f>
        <v>0</v>
      </c>
      <c r="AP448" s="282" t="str">
        <f>IF(AN448=0,MID(S448,1,15),IF(T448 - AN448*T448&lt;1,VLOOKUP(1,Criterios!$D$4:$E$8,2,FALSE),IF(ROUND(T448 -( T448*AN448),0)=0,VLOOKUP(1,Criterios!$D$4:$E$8,2,FALSE),VLOOKUP(ROUND(T448 -( T448*AN448),0),Criterios!$D$4:$E$8,2,FALSE))))</f>
        <v/>
      </c>
      <c r="AQ448" s="273">
        <f>(IFERROR(VLOOKUP(AP448,Criterios!$E$3:$F$8,2,FALSE),0))</f>
        <v>0</v>
      </c>
      <c r="AR448" s="273" t="str">
        <f>IF(AO448=0,MID(U448,1,15),IF(V448 - AO448*V448&lt;1,VLOOKUP(1,Criterios!$G$4:$H$8,2,FALSE),IF(ROUND(V448 -(V448*AO448),0)=0,VLOOKUP(1,Criterios!$G$4:$H$8,2,FALSE),VLOOKUP(ROUND(V448 -( V448*AO448),0),Criterios!$G$4:$H$8,2,FALSE))))</f>
        <v/>
      </c>
      <c r="AS448" s="273">
        <f>(IFERROR(VLOOKUP(AR448,Criterios!$H$3:$I$8,2,FALSE),0))</f>
        <v>0</v>
      </c>
      <c r="AT448" s="273">
        <f>(IFERROR(VLOOKUP(AP448,Criterios!$E$3:$F$8,2,FALSE),0)) * (IFERROR(VLOOKUP(AR448,Criterios!$H$3:$I$8,2,FALSE),0))</f>
        <v>0</v>
      </c>
      <c r="AU448" s="284">
        <f>IFERROR(INDEX(Colorimetría!$D$4:$H$8,MATCH(AS448,Colorimetría!$C$4:$C$8,0),MATCH(AQ448,Colorimetría!$D$3:$H$3,0)),0)</f>
        <v>0</v>
      </c>
      <c r="AV448" s="88" t="s">
        <v>169</v>
      </c>
      <c r="AW448" s="97" t="str">
        <f>IF(AND(T448=1,V448=5),IF(AND(AQ448=1,AS448=5),"RiRr","Ri"),IF(AND(AQ448=1,AS448=5),"Rr",""))</f>
        <v/>
      </c>
      <c r="AX448" s="97" t="str">
        <f>IF(AND(T448=2,V448=5),IF(AND(AQ448=2,AS448=5),"RiRr","Ri"),IF(AND(AQ448=2,AS448=5),"Rr",""))</f>
        <v/>
      </c>
      <c r="AY448" s="98" t="str">
        <f>IF(AND(T448=3,V448=5),IF(AND(AQ448=3,AS448=5),"RiRr","Ri"),IF(AND(AQ448=3,AS448=5),"Rr",""))</f>
        <v/>
      </c>
      <c r="AZ448" s="98" t="str">
        <f>IF(AND(T448=4,V448=5),IF(AND(AQ448=4,AS448=5),"RiRr","Ri"),IF(AND(AQ448=4,AS448=5),"Rr",""))</f>
        <v/>
      </c>
      <c r="BA448" s="98" t="str">
        <f>IF(AND(T448=5,V448=5),IF(AND(AQ448=5,AS448=5),"RiRr","Ri"),IF(AND(AQ448=5,AS448=5),"Rr",""))</f>
        <v/>
      </c>
      <c r="BB448" s="100"/>
    </row>
    <row r="449" spans="1:54" hidden="1" x14ac:dyDescent="0.2">
      <c r="A449" s="287"/>
      <c r="B449" s="290"/>
      <c r="C449" s="298"/>
      <c r="D449" s="301"/>
      <c r="E449" s="301"/>
      <c r="F449" s="301"/>
      <c r="G449" s="301"/>
      <c r="H449" s="301"/>
      <c r="I449" s="304"/>
      <c r="J449" s="307"/>
      <c r="K449" s="307"/>
      <c r="L449" s="330"/>
      <c r="M449" s="263"/>
      <c r="N449" s="263"/>
      <c r="O449" s="327"/>
      <c r="P449" s="310"/>
      <c r="Q449" s="266"/>
      <c r="R449" s="260"/>
      <c r="S449" s="257"/>
      <c r="T449" s="254"/>
      <c r="U449" s="248"/>
      <c r="V449" s="254"/>
      <c r="W449" s="254"/>
      <c r="X449" s="254"/>
      <c r="Y449" s="276"/>
      <c r="Z449" s="91"/>
      <c r="AA449" s="92"/>
      <c r="AB449" s="92"/>
      <c r="AC449" s="92"/>
      <c r="AD449" s="93"/>
      <c r="AE449" s="94">
        <f t="shared" ref="AE449:AE453" si="70">IF(OR(AD449="Preventivo",AD449="Preventivo - Detectivo"),"Probabilidad",IF(OR(AD449="Detectivo - Correctivo",AD449="Correctivo"),"Impacto",0))</f>
        <v>0</v>
      </c>
      <c r="AF449" s="93"/>
      <c r="AG449" s="93"/>
      <c r="AH449" s="93"/>
      <c r="AI449" s="93"/>
      <c r="AJ449" s="93"/>
      <c r="AK449" s="93"/>
      <c r="AL449" s="95">
        <f>IFERROR(VLOOKUP(AF449,Criterios!$M$3:$N$6,2,FALSE),0) + IFERROR(VLOOKUP(AG449,Criterios!$O$3:$P$6,2,FALSE),0) + IFERROR(VLOOKUP(AH449,Criterios!$Q$3:$R$7,2,FALSE),0) + IFERROR(VLOOKUP(AI449,Criterios!$S$3:$T$6,2,FALSE),0) + IFERROR(VLOOKUP(AJ449,Criterios!$U$3:$V$5,2,FALSE),0) + IFERROR(VLOOKUP(AK449,Criterios!$W$3:$X$8,2,FALSE),0)</f>
        <v>0</v>
      </c>
      <c r="AM449" s="96" t="str">
        <f>IF(AND(AL449&gt;=Criterios!$AB$8,AL449&lt;Criterios!$AA$8),"Pobre",IF(AND(AL449&gt;=Criterios!$AB$7,AL449&lt;Criterios!$AA$7),"Insatisfactorio",IF(AND(AL449&gt;=Criterios!$AB$6,AL449&lt;Criterios!$AA$6),"Regular",IF(AND(AL449&gt;=Criterios!$AB$5,AL449&lt;Criterios!$AA$5),"Bueno",IF(AND(AL449&gt;=Criterios!$AB$4,AL449&lt;=Criterios!$AA$4),"Excelente",MID(Criterios!$Y$3,1,1))))))</f>
        <v/>
      </c>
      <c r="AN449" s="278"/>
      <c r="AO449" s="280"/>
      <c r="AP449" s="282"/>
      <c r="AQ449" s="273"/>
      <c r="AR449" s="273"/>
      <c r="AS449" s="273"/>
      <c r="AT449" s="273"/>
      <c r="AU449" s="284"/>
      <c r="AV449" s="88" t="s">
        <v>122</v>
      </c>
      <c r="AW449" s="101" t="str">
        <f>IF(AND(T448=1,V448=4),IF(AND(AQ448=1,AS448=4),"RiRr","Ri"),IF(AND(AQ448=1,AS448=4),"Rr",""))</f>
        <v/>
      </c>
      <c r="AX449" s="102" t="str">
        <f>IF(AND(T448=2,V448=4),IF(AND(AQ448=2,AS448=4),"RiRr","Ri"),IF(AND(AQ448=2,AS448=4),"Rr",""))</f>
        <v/>
      </c>
      <c r="AY449" s="102" t="str">
        <f>IF(AND(T448=3,V448=4),IF(AND(AQ448=3,AS448=4),"RiRr","Ri"),IF(AND(AQ448=3,AS448=4),"Rr",""))</f>
        <v/>
      </c>
      <c r="AZ449" s="103" t="str">
        <f>IF(AND(T448=4,V448=4),IF(AND(AQ448=4,AS448=4),"RiRr","Ri"),IF(AND(AQ448=4,AS448=4),"Rr",""))</f>
        <v/>
      </c>
      <c r="BA449" s="103" t="str">
        <f>IF(AND(T448=5,V448=4),IF(AND(AQ448=5,AS448=4),"RiRr","Ri"),IF(AND(AQ448=5,AS448=4),"Rr",""))</f>
        <v/>
      </c>
      <c r="BB449" s="105"/>
    </row>
    <row r="450" spans="1:54" hidden="1" x14ac:dyDescent="0.2">
      <c r="A450" s="287"/>
      <c r="B450" s="290"/>
      <c r="C450" s="298"/>
      <c r="D450" s="301"/>
      <c r="E450" s="301"/>
      <c r="F450" s="301"/>
      <c r="G450" s="301"/>
      <c r="H450" s="301"/>
      <c r="I450" s="304"/>
      <c r="J450" s="307"/>
      <c r="K450" s="307"/>
      <c r="L450" s="330"/>
      <c r="M450" s="263"/>
      <c r="N450" s="263"/>
      <c r="O450" s="327"/>
      <c r="P450" s="310"/>
      <c r="Q450" s="266"/>
      <c r="R450" s="260"/>
      <c r="S450" s="257"/>
      <c r="T450" s="254"/>
      <c r="U450" s="248"/>
      <c r="V450" s="254"/>
      <c r="W450" s="254"/>
      <c r="X450" s="254"/>
      <c r="Y450" s="276"/>
      <c r="Z450" s="91"/>
      <c r="AA450" s="92"/>
      <c r="AB450" s="92"/>
      <c r="AC450" s="92"/>
      <c r="AD450" s="93"/>
      <c r="AE450" s="94">
        <f t="shared" si="70"/>
        <v>0</v>
      </c>
      <c r="AF450" s="93"/>
      <c r="AG450" s="93"/>
      <c r="AH450" s="93"/>
      <c r="AI450" s="93"/>
      <c r="AJ450" s="93"/>
      <c r="AK450" s="93"/>
      <c r="AL450" s="95">
        <f>IFERROR(VLOOKUP(AF450,Criterios!$M$3:$N$6,2,FALSE),0) + IFERROR(VLOOKUP(AG450,Criterios!$O$3:$P$6,2,FALSE),0) + IFERROR(VLOOKUP(AH450,Criterios!$Q$3:$R$7,2,FALSE),0) + IFERROR(VLOOKUP(AI450,Criterios!$S$3:$T$6,2,FALSE),0) + IFERROR(VLOOKUP(AJ450,Criterios!$U$3:$V$5,2,FALSE),0) + IFERROR(VLOOKUP(AK450,Criterios!$W$3:$X$8,2,FALSE),0)</f>
        <v>0</v>
      </c>
      <c r="AM450" s="96" t="str">
        <f>IF(AND(AL450&gt;=Criterios!$AB$8,AL450&lt;Criterios!$AA$8),"Pobre",IF(AND(AL450&gt;=Criterios!$AB$7,AL450&lt;Criterios!$AA$7),"Insatisfactorio",IF(AND(AL450&gt;=Criterios!$AB$6,AL450&lt;Criterios!$AA$6),"Regular",IF(AND(AL450&gt;=Criterios!$AB$5,AL450&lt;Criterios!$AA$5),"Bueno",IF(AND(AL450&gt;=Criterios!$AB$4,AL450&lt;=Criterios!$AA$4),"Excelente",MID(Criterios!$Y$3,1,1))))))</f>
        <v/>
      </c>
      <c r="AN450" s="278"/>
      <c r="AO450" s="280"/>
      <c r="AP450" s="282"/>
      <c r="AQ450" s="273"/>
      <c r="AR450" s="273"/>
      <c r="AS450" s="273"/>
      <c r="AT450" s="273"/>
      <c r="AU450" s="284"/>
      <c r="AV450" s="88" t="s">
        <v>125</v>
      </c>
      <c r="AW450" s="106" t="str">
        <f>IF(AND(T448=1,V448=3),IF(AND(AQ448=1,AS448=3),"RiRr","Ri"),IF(AND(AQ448=1,AS448=3),"Rr",""))</f>
        <v/>
      </c>
      <c r="AX450" s="101" t="str">
        <f>IF(AND(T448=2,V448=3),IF(AND(AQ448=2,AS448=3),"RiRr","Ri"),IF(AND(AQ448=2,AS448=3),"Rr",""))</f>
        <v/>
      </c>
      <c r="AY450" s="102" t="str">
        <f>IF(AND(T448=3,V448=3),IF(AND(AQ448=3,AS448=3),"RiRr","Ri"),IF(AND(AQ448=3,AS448=3),"Rr",""))</f>
        <v/>
      </c>
      <c r="AZ450" s="103" t="str">
        <f>IF(AND(T448=4,V448=3),IF(AND(AQ448=4,AS448=3),"RiRr","Ri"),IF(AND(AQ448=4,AS448=3),"Rr",""))</f>
        <v/>
      </c>
      <c r="BA450" s="103" t="str">
        <f>IF(AND(T448=5,V448=3),IF(AND(AQ448=5,AS448=3),"RiRr","Ri"),IF(AND(AQ448=5,AS448=3),"Rr",""))</f>
        <v/>
      </c>
      <c r="BB450" s="105"/>
    </row>
    <row r="451" spans="1:54" hidden="1" x14ac:dyDescent="0.2">
      <c r="A451" s="287"/>
      <c r="B451" s="290"/>
      <c r="C451" s="298"/>
      <c r="D451" s="301"/>
      <c r="E451" s="301"/>
      <c r="F451" s="301"/>
      <c r="G451" s="301"/>
      <c r="H451" s="301"/>
      <c r="I451" s="304"/>
      <c r="J451" s="307"/>
      <c r="K451" s="307"/>
      <c r="L451" s="330"/>
      <c r="M451" s="263"/>
      <c r="N451" s="263"/>
      <c r="O451" s="327"/>
      <c r="P451" s="310"/>
      <c r="Q451" s="266"/>
      <c r="R451" s="260"/>
      <c r="S451" s="257"/>
      <c r="T451" s="254"/>
      <c r="U451" s="248"/>
      <c r="V451" s="254"/>
      <c r="W451" s="254"/>
      <c r="X451" s="254"/>
      <c r="Y451" s="276"/>
      <c r="Z451" s="91"/>
      <c r="AA451" s="92"/>
      <c r="AB451" s="92"/>
      <c r="AC451" s="92"/>
      <c r="AD451" s="93"/>
      <c r="AE451" s="94">
        <f t="shared" si="70"/>
        <v>0</v>
      </c>
      <c r="AF451" s="93"/>
      <c r="AG451" s="93"/>
      <c r="AH451" s="93"/>
      <c r="AI451" s="93"/>
      <c r="AJ451" s="93"/>
      <c r="AK451" s="93"/>
      <c r="AL451" s="94">
        <f>IFERROR(VLOOKUP(AF451,Criterios!$M$3:$N$6,2,FALSE),0) + IFERROR(VLOOKUP(AG451,Criterios!$O$3:$P$6,2,FALSE),0) + IFERROR(VLOOKUP(AH451,Criterios!$Q$3:$R$7,2,FALSE),0) + IFERROR(VLOOKUP(AI451,Criterios!$S$3:$T$6,2,FALSE),0) + IFERROR(VLOOKUP(AJ451,Criterios!$U$3:$V$5,2,FALSE),0) + IFERROR(VLOOKUP(AK451,Criterios!$W$3:$X$8,2,FALSE),0)</f>
        <v>0</v>
      </c>
      <c r="AM451" s="96" t="str">
        <f>IF(AND(AL451&gt;=Criterios!$AB$8,AL451&lt;Criterios!$AA$8),"Pobre",IF(AND(AL451&gt;=Criterios!$AB$7,AL451&lt;Criterios!$AA$7),"Insatisfactorio",IF(AND(AL451&gt;=Criterios!$AB$6,AL451&lt;Criterios!$AA$6),"Regular",IF(AND(AL451&gt;=Criterios!$AB$5,AL451&lt;Criterios!$AA$5),"Bueno",IF(AND(AL451&gt;=Criterios!$AB$4,AL451&lt;=Criterios!$AA$4),"Excelente",MID(Criterios!$Y$3,1,1))))))</f>
        <v/>
      </c>
      <c r="AN451" s="278"/>
      <c r="AO451" s="280"/>
      <c r="AP451" s="282"/>
      <c r="AQ451" s="273"/>
      <c r="AR451" s="273"/>
      <c r="AS451" s="273"/>
      <c r="AT451" s="273"/>
      <c r="AU451" s="284"/>
      <c r="AV451" s="88" t="s">
        <v>170</v>
      </c>
      <c r="AW451" s="106" t="str">
        <f>IF(AND(T448=1,V448=2),IF(AND(AQ448=1,AS448=2),"RiRr","Ri"),IF(AND(AQ448=1,AS448=2),"Rr",""))</f>
        <v/>
      </c>
      <c r="AX451" s="106" t="str">
        <f>IF(AND(T448=2,V448=2),IF(AND(AQ448=2,AS448=2),"RiRr","Ri"),IF(AND(AQ448=2,AS448=2),"Rr",""))</f>
        <v/>
      </c>
      <c r="AY451" s="101" t="str">
        <f>IF(AND(T448=3,V448=2),IF(AND(AQ448=3,AS448=2),"RiRr","Ri"),IF(AND(AQ448=3,AS448=2),"Rr",""))</f>
        <v/>
      </c>
      <c r="AZ451" s="102" t="str">
        <f>IF(AND(T448=4,V448=2),IF(AND(AQ448=4,AS448=2),"RiRr","Ri"),IF(AND(AQ448=4,AS448=2),"Rr",""))</f>
        <v/>
      </c>
      <c r="BA451" s="103" t="str">
        <f>IF(AND(T448=5,V448=2),IF(AND(AQ448=5,AS448=2),"RiRr","Ri"),IF(AND(AQ448=5,AS448=2),"Rr",""))</f>
        <v/>
      </c>
      <c r="BB451" s="105"/>
    </row>
    <row r="452" spans="1:54" hidden="1" x14ac:dyDescent="0.2">
      <c r="A452" s="287"/>
      <c r="B452" s="290"/>
      <c r="C452" s="298"/>
      <c r="D452" s="301"/>
      <c r="E452" s="301"/>
      <c r="F452" s="301"/>
      <c r="G452" s="301"/>
      <c r="H452" s="301"/>
      <c r="I452" s="304"/>
      <c r="J452" s="307"/>
      <c r="K452" s="307"/>
      <c r="L452" s="330"/>
      <c r="M452" s="263"/>
      <c r="N452" s="263"/>
      <c r="O452" s="327"/>
      <c r="P452" s="310"/>
      <c r="Q452" s="266"/>
      <c r="R452" s="260"/>
      <c r="S452" s="257"/>
      <c r="T452" s="254"/>
      <c r="U452" s="248"/>
      <c r="V452" s="254"/>
      <c r="W452" s="254"/>
      <c r="X452" s="254"/>
      <c r="Y452" s="276"/>
      <c r="Z452" s="91"/>
      <c r="AA452" s="92"/>
      <c r="AB452" s="92"/>
      <c r="AC452" s="92"/>
      <c r="AD452" s="93"/>
      <c r="AE452" s="94">
        <f t="shared" si="70"/>
        <v>0</v>
      </c>
      <c r="AF452" s="93"/>
      <c r="AG452" s="93"/>
      <c r="AH452" s="93"/>
      <c r="AI452" s="93"/>
      <c r="AJ452" s="93"/>
      <c r="AK452" s="93"/>
      <c r="AL452" s="94">
        <f>IFERROR(VLOOKUP(AF452,Criterios!$M$3:$N$6,2,FALSE),0) + IFERROR(VLOOKUP(AG452,Criterios!$O$3:$P$6,2,FALSE),0) + IFERROR(VLOOKUP(AH452,Criterios!$Q$3:$R$7,2,FALSE),0) + IFERROR(VLOOKUP(AI452,Criterios!$S$3:$T$6,2,FALSE),0) + IFERROR(VLOOKUP(AJ452,Criterios!$U$3:$V$5,2,FALSE),0) + IFERROR(VLOOKUP(AK452,Criterios!$W$3:$X$8,2,FALSE),0)</f>
        <v>0</v>
      </c>
      <c r="AM452" s="96" t="str">
        <f>IF(AND(AL452&gt;=Criterios!$AB$8,AL452&lt;Criterios!$AA$8),"Pobre",IF(AND(AL452&gt;=Criterios!$AB$7,AL452&lt;Criterios!$AA$7),"Insatisfactorio",IF(AND(AL452&gt;=Criterios!$AB$6,AL452&lt;Criterios!$AA$6),"Regular",IF(AND(AL452&gt;=Criterios!$AB$5,AL452&lt;Criterios!$AA$5),"Bueno",IF(AND(AL452&gt;=Criterios!$AB$4,AL452&lt;=Criterios!$AA$4),"Excelente",MID(Criterios!$Y$3,1,1))))))</f>
        <v/>
      </c>
      <c r="AN452" s="278"/>
      <c r="AO452" s="280"/>
      <c r="AP452" s="282"/>
      <c r="AQ452" s="273"/>
      <c r="AR452" s="273"/>
      <c r="AS452" s="273"/>
      <c r="AT452" s="273"/>
      <c r="AU452" s="284"/>
      <c r="AV452" s="88" t="s">
        <v>752</v>
      </c>
      <c r="AW452" s="106" t="str">
        <f>IF(AND(T448=1,V448=1),IF(AND(AQ448=1,AS448=1),"RiRr","Ri"),IF(AND(AQ448=1,AS448=1),"Rr",""))</f>
        <v/>
      </c>
      <c r="AX452" s="106" t="str">
        <f>IF(AND(T448=2,V448=1),IF(AND(AQ448=2,AS448=1),"RiRr","Ri"),IF(AND(AQ448=2,AS448=1),"Rr",""))</f>
        <v/>
      </c>
      <c r="AY452" s="101" t="str">
        <f>IF(AND(T448=3,V448=1),IF(AND(AQ448=3,AS448=1),"RiRr","Ri"),IF(AND(AQ448=3,AS448=1),"Rr",""))</f>
        <v/>
      </c>
      <c r="AZ452" s="102" t="str">
        <f>IF(AND(T448=4,V448=1),IF(AND(AQ448=4,AS448=1),"RiRr","Ri"),IF(AND(AQ448=4,AS448=1),"Rr",""))</f>
        <v/>
      </c>
      <c r="BA452" s="102" t="str">
        <f>IF(AND(T448=5,V448=1),IF(AND(AQ448=5,AS448=1),"RiRr","Ri"),IF(AND(AQ448=5,AS448=1),"Rr",""))</f>
        <v/>
      </c>
      <c r="BB452" s="105"/>
    </row>
    <row r="453" spans="1:54" ht="15.75" hidden="1" customHeight="1" thickBot="1" x14ac:dyDescent="0.25">
      <c r="A453" s="288"/>
      <c r="B453" s="291"/>
      <c r="C453" s="299"/>
      <c r="D453" s="302"/>
      <c r="E453" s="302"/>
      <c r="F453" s="302"/>
      <c r="G453" s="302"/>
      <c r="H453" s="302"/>
      <c r="I453" s="305"/>
      <c r="J453" s="308"/>
      <c r="K453" s="308"/>
      <c r="L453" s="331"/>
      <c r="M453" s="264"/>
      <c r="N453" s="264"/>
      <c r="O453" s="328"/>
      <c r="P453" s="311"/>
      <c r="Q453" s="267"/>
      <c r="R453" s="261"/>
      <c r="S453" s="258"/>
      <c r="T453" s="255"/>
      <c r="U453" s="249"/>
      <c r="V453" s="255"/>
      <c r="W453" s="255"/>
      <c r="X453" s="255"/>
      <c r="Y453" s="277"/>
      <c r="Z453" s="108"/>
      <c r="AA453" s="109"/>
      <c r="AB453" s="109"/>
      <c r="AC453" s="109"/>
      <c r="AD453" s="110"/>
      <c r="AE453" s="111">
        <f t="shared" si="70"/>
        <v>0</v>
      </c>
      <c r="AF453" s="110"/>
      <c r="AG453" s="110"/>
      <c r="AH453" s="110"/>
      <c r="AI453" s="110"/>
      <c r="AJ453" s="110"/>
      <c r="AK453" s="110"/>
      <c r="AL453" s="111">
        <f>IFERROR(VLOOKUP(AF453,Criterios!$M$3:$N$6,2,FALSE),0) + IFERROR(VLOOKUP(AG453,Criterios!$O$3:$P$6,2,FALSE),0) + IFERROR(VLOOKUP(AH453,Criterios!$Q$3:$R$7,2,FALSE),0) + IFERROR(VLOOKUP(AI453,Criterios!$S$3:$T$6,2,FALSE),0) + IFERROR(VLOOKUP(AJ453,Criterios!$U$3:$V$5,2,FALSE),0) + IFERROR(VLOOKUP(AK453,Criterios!$W$3:$X$8,2,FALSE),0)</f>
        <v>0</v>
      </c>
      <c r="AM453" s="112" t="str">
        <f>IF(AND(AL453&gt;=Criterios!$AB$8,AL453&lt;Criterios!$AA$8),"Pobre",IF(AND(AL453&gt;=Criterios!$AB$7,AL453&lt;Criterios!$AA$7),"Insatisfactorio",IF(AND(AL453&gt;=Criterios!$AB$6,AL453&lt;Criterios!$AA$6),"Regular",IF(AND(AL453&gt;=Criterios!$AB$5,AL453&lt;Criterios!$AA$5),"Bueno",IF(AND(AL453&gt;=Criterios!$AB$4,AL453&lt;=Criterios!$AA$4),"Excelente",MID(Criterios!$Y$3,1,1))))))</f>
        <v/>
      </c>
      <c r="AN453" s="279"/>
      <c r="AO453" s="281"/>
      <c r="AP453" s="283"/>
      <c r="AQ453" s="274"/>
      <c r="AR453" s="274"/>
      <c r="AS453" s="274"/>
      <c r="AT453" s="274"/>
      <c r="AU453" s="285"/>
      <c r="AW453" s="88" t="s">
        <v>123</v>
      </c>
      <c r="AX453" s="88" t="s">
        <v>124</v>
      </c>
      <c r="AY453" s="88" t="s">
        <v>125</v>
      </c>
      <c r="AZ453" s="88" t="s">
        <v>126</v>
      </c>
      <c r="BA453" s="88" t="s">
        <v>127</v>
      </c>
      <c r="BB453" s="113"/>
    </row>
    <row r="454" spans="1:54" ht="16.5" hidden="1" thickTop="1" x14ac:dyDescent="0.2">
      <c r="A454" s="286"/>
      <c r="B454" s="289"/>
      <c r="C454" s="297"/>
      <c r="D454" s="300"/>
      <c r="E454" s="300"/>
      <c r="F454" s="300"/>
      <c r="G454" s="300"/>
      <c r="H454" s="300"/>
      <c r="I454" s="303"/>
      <c r="J454" s="306"/>
      <c r="K454" s="306"/>
      <c r="L454" s="329"/>
      <c r="M454" s="262"/>
      <c r="N454" s="262"/>
      <c r="O454" s="326" t="s">
        <v>384</v>
      </c>
      <c r="P454" s="338"/>
      <c r="Q454" s="295"/>
      <c r="R454" s="259"/>
      <c r="S454" s="256"/>
      <c r="T454" s="253">
        <f>(IFERROR(VLOOKUP(S454,Criterios!$E$3:$F$8,2,FALSE),0))</f>
        <v>0</v>
      </c>
      <c r="U454" s="247"/>
      <c r="V454" s="253">
        <f>(IFERROR(VLOOKUP(U454,Criterios!$H$3:$I$8,2,FALSE),0))</f>
        <v>0</v>
      </c>
      <c r="W454" s="253">
        <f>(IFERROR(VLOOKUP(S454,Criterios!$E$3:$F$8,2,FALSE),0)) * (IFERROR(VLOOKUP(U454,Criterios!$H$3:$I$8,2,FALSE),0))</f>
        <v>0</v>
      </c>
      <c r="X454" s="253">
        <f>IFERROR(INDEX(Colorimetría!$D$4:$H$8,MATCH(V454,Colorimetría!$C$4:$C$8,0),MATCH(T454,Colorimetría!$D$3:$H$3,0)),0)</f>
        <v>0</v>
      </c>
      <c r="Y454" s="296"/>
      <c r="Z454" s="91"/>
      <c r="AA454" s="92"/>
      <c r="AB454" s="92"/>
      <c r="AC454" s="92"/>
      <c r="AD454" s="93"/>
      <c r="AE454" s="94">
        <f>IF(OR(AD454="Preventivo",AD454="Preventivo - Detectivo"),"Probabilidad",IF(OR(AD454="Detectivo - Correctivo",AD454="Correctivo"),"Impacto",0))</f>
        <v>0</v>
      </c>
      <c r="AF454" s="93"/>
      <c r="AG454" s="93"/>
      <c r="AH454" s="93"/>
      <c r="AI454" s="93"/>
      <c r="AJ454" s="93"/>
      <c r="AK454" s="93"/>
      <c r="AL454" s="95">
        <f>IFERROR(VLOOKUP(AF454,Criterios!$M$3:$N$6,2,FALSE),0) + IFERROR(VLOOKUP(AG454,Criterios!$O$3:$P$6,2,FALSE),0) + IFERROR(VLOOKUP(AH454,Criterios!$Q$3:$R$7,2,FALSE),0) + IFERROR(VLOOKUP(AI454,Criterios!$S$3:$T$6,2,FALSE),0) + IFERROR(VLOOKUP(AJ454,Criterios!$U$3:$V$5,2,FALSE),0) + IFERROR(VLOOKUP(AK454,Criterios!$W$3:$X$8,2,FALSE),0)</f>
        <v>0</v>
      </c>
      <c r="AM454" s="96" t="str">
        <f>IF(AND(AL454&gt;=Criterios!$AB$8,AL454&lt;Criterios!$AA$8),"Pobre",IF(AND(AL454&gt;=Criterios!$AB$7,AL454&lt;Criterios!$AA$7),"Insatisfactorio",IF(AND(AL454&gt;=Criterios!$AB$6,AL454&lt;Criterios!$AA$6),"Regular",IF(AND(AL454&gt;=Criterios!$AB$5,AL454&lt;Criterios!$AA$5),"Bueno",IF(AND(AL454&gt;=Criterios!$AB$4,AL454&lt;=Criterios!$AA$4),"Excelente",MID(Criterios!$Y$3,1,1))))))</f>
        <v/>
      </c>
      <c r="AN454" s="278">
        <f>(IFERROR(AVERAGEIFS(AL454:AL459,AE454:AE459,"Impacto"),0))/100</f>
        <v>0</v>
      </c>
      <c r="AO454" s="280">
        <f>(IFERROR(AVERAGEIFS(AL454:AL459,AE454:AE459,"Probabilidad"),0))/100</f>
        <v>0</v>
      </c>
      <c r="AP454" s="282" t="str">
        <f>IF(AN454=0,MID(S454,1,15),IF(T454 - AN454*T454&lt;1,VLOOKUP(1,Criterios!$D$4:$E$8,2,FALSE),IF(ROUND(T454 -( T454*AN454),0)=0,VLOOKUP(1,Criterios!$D$4:$E$8,2,FALSE),VLOOKUP(ROUND(T454 -( T454*AN454),0),Criterios!$D$4:$E$8,2,FALSE))))</f>
        <v/>
      </c>
      <c r="AQ454" s="273">
        <f>(IFERROR(VLOOKUP(AP454,Criterios!$E$3:$F$8,2,FALSE),0))</f>
        <v>0</v>
      </c>
      <c r="AR454" s="273" t="str">
        <f>IF(AO454=0,MID(U454,1,15),IF(V454 - AO454*V454&lt;1,VLOOKUP(1,Criterios!$G$4:$H$8,2,FALSE),IF(ROUND(V454 -(V454*AO454),0)=0,VLOOKUP(1,Criterios!$G$4:$H$8,2,FALSE),VLOOKUP(ROUND(V454 -( V454*AO454),0),Criterios!$G$4:$H$8,2,FALSE))))</f>
        <v/>
      </c>
      <c r="AS454" s="273">
        <f>(IFERROR(VLOOKUP(AR454,Criterios!$H$3:$I$8,2,FALSE),0))</f>
        <v>0</v>
      </c>
      <c r="AT454" s="273">
        <f>(IFERROR(VLOOKUP(AP454,Criterios!$E$3:$F$8,2,FALSE),0)) * (IFERROR(VLOOKUP(AR454,Criterios!$H$3:$I$8,2,FALSE),0))</f>
        <v>0</v>
      </c>
      <c r="AU454" s="284">
        <f>IFERROR(INDEX(Colorimetría!$D$4:$H$8,MATCH(AS454,Colorimetría!$C$4:$C$8,0),MATCH(AQ454,Colorimetría!$D$3:$H$3,0)),0)</f>
        <v>0</v>
      </c>
      <c r="AV454" s="88" t="s">
        <v>169</v>
      </c>
      <c r="AW454" s="97" t="str">
        <f>IF(AND(T454=1,V454=5),IF(AND(AQ454=1,AS454=5),"RiRr","Ri"),IF(AND(AQ454=1,AS454=5),"Rr",""))</f>
        <v/>
      </c>
      <c r="AX454" s="97" t="str">
        <f>IF(AND(T454=2,V454=5),IF(AND(AQ454=2,AS454=5),"RiRr","Ri"),IF(AND(AQ454=2,AS454=5),"Rr",""))</f>
        <v/>
      </c>
      <c r="AY454" s="98" t="str">
        <f>IF(AND(T454=3,V454=5),IF(AND(AQ454=3,AS454=5),"RiRr","Ri"),IF(AND(AQ454=3,AS454=5),"Rr",""))</f>
        <v/>
      </c>
      <c r="AZ454" s="98" t="str">
        <f>IF(AND(T454=4,V454=5),IF(AND(AQ454=4,AS454=5),"RiRr","Ri"),IF(AND(AQ454=4,AS454=5),"Rr",""))</f>
        <v/>
      </c>
      <c r="BA454" s="98" t="str">
        <f>IF(AND(T454=5,V454=5),IF(AND(AQ454=5,AS454=5),"RiRr","Ri"),IF(AND(AQ454=5,AS454=5),"Rr",""))</f>
        <v/>
      </c>
      <c r="BB454" s="100"/>
    </row>
    <row r="455" spans="1:54" hidden="1" x14ac:dyDescent="0.2">
      <c r="A455" s="287"/>
      <c r="B455" s="290"/>
      <c r="C455" s="298"/>
      <c r="D455" s="301"/>
      <c r="E455" s="301"/>
      <c r="F455" s="301"/>
      <c r="G455" s="301"/>
      <c r="H455" s="301"/>
      <c r="I455" s="304"/>
      <c r="J455" s="307"/>
      <c r="K455" s="307"/>
      <c r="L455" s="330"/>
      <c r="M455" s="263"/>
      <c r="N455" s="263"/>
      <c r="O455" s="327"/>
      <c r="P455" s="310"/>
      <c r="Q455" s="266"/>
      <c r="R455" s="260"/>
      <c r="S455" s="257"/>
      <c r="T455" s="254"/>
      <c r="U455" s="248"/>
      <c r="V455" s="254"/>
      <c r="W455" s="254"/>
      <c r="X455" s="254"/>
      <c r="Y455" s="276"/>
      <c r="Z455" s="91"/>
      <c r="AA455" s="92"/>
      <c r="AB455" s="92"/>
      <c r="AC455" s="92"/>
      <c r="AD455" s="93"/>
      <c r="AE455" s="94">
        <f t="shared" ref="AE455:AE459" si="71">IF(OR(AD455="Preventivo",AD455="Preventivo - Detectivo"),"Probabilidad",IF(OR(AD455="Detectivo - Correctivo",AD455="Correctivo"),"Impacto",0))</f>
        <v>0</v>
      </c>
      <c r="AF455" s="93"/>
      <c r="AG455" s="93"/>
      <c r="AH455" s="93"/>
      <c r="AI455" s="93"/>
      <c r="AJ455" s="93"/>
      <c r="AK455" s="93"/>
      <c r="AL455" s="95">
        <f>IFERROR(VLOOKUP(AF455,Criterios!$M$3:$N$6,2,FALSE),0) + IFERROR(VLOOKUP(AG455,Criterios!$O$3:$P$6,2,FALSE),0) + IFERROR(VLOOKUP(AH455,Criterios!$Q$3:$R$7,2,FALSE),0) + IFERROR(VLOOKUP(AI455,Criterios!$S$3:$T$6,2,FALSE),0) + IFERROR(VLOOKUP(AJ455,Criterios!$U$3:$V$5,2,FALSE),0) + IFERROR(VLOOKUP(AK455,Criterios!$W$3:$X$8,2,FALSE),0)</f>
        <v>0</v>
      </c>
      <c r="AM455" s="96" t="str">
        <f>IF(AND(AL455&gt;=Criterios!$AB$8,AL455&lt;Criterios!$AA$8),"Pobre",IF(AND(AL455&gt;=Criterios!$AB$7,AL455&lt;Criterios!$AA$7),"Insatisfactorio",IF(AND(AL455&gt;=Criterios!$AB$6,AL455&lt;Criterios!$AA$6),"Regular",IF(AND(AL455&gt;=Criterios!$AB$5,AL455&lt;Criterios!$AA$5),"Bueno",IF(AND(AL455&gt;=Criterios!$AB$4,AL455&lt;=Criterios!$AA$4),"Excelente",MID(Criterios!$Y$3,1,1))))))</f>
        <v/>
      </c>
      <c r="AN455" s="278"/>
      <c r="AO455" s="280"/>
      <c r="AP455" s="282"/>
      <c r="AQ455" s="273"/>
      <c r="AR455" s="273"/>
      <c r="AS455" s="273"/>
      <c r="AT455" s="273"/>
      <c r="AU455" s="284"/>
      <c r="AV455" s="88" t="s">
        <v>122</v>
      </c>
      <c r="AW455" s="101" t="str">
        <f>IF(AND(T454=1,V454=4),IF(AND(AQ454=1,AS454=4),"RiRr","Ri"),IF(AND(AQ454=1,AS454=4),"Rr",""))</f>
        <v/>
      </c>
      <c r="AX455" s="102" t="str">
        <f>IF(AND(T454=2,V454=4),IF(AND(AQ454=2,AS454=4),"RiRr","Ri"),IF(AND(AQ454=2,AS454=4),"Rr",""))</f>
        <v/>
      </c>
      <c r="AY455" s="102" t="str">
        <f>IF(AND(T454=3,V454=4),IF(AND(AQ454=3,AS454=4),"RiRr","Ri"),IF(AND(AQ454=3,AS454=4),"Rr",""))</f>
        <v/>
      </c>
      <c r="AZ455" s="103" t="str">
        <f>IF(AND(T454=4,V454=4),IF(AND(AQ454=4,AS454=4),"RiRr","Ri"),IF(AND(AQ454=4,AS454=4),"Rr",""))</f>
        <v/>
      </c>
      <c r="BA455" s="103" t="str">
        <f>IF(AND(T454=5,V454=4),IF(AND(AQ454=5,AS454=4),"RiRr","Ri"),IF(AND(AQ454=5,AS454=4),"Rr",""))</f>
        <v/>
      </c>
      <c r="BB455" s="105"/>
    </row>
    <row r="456" spans="1:54" hidden="1" x14ac:dyDescent="0.2">
      <c r="A456" s="287"/>
      <c r="B456" s="290"/>
      <c r="C456" s="298"/>
      <c r="D456" s="301"/>
      <c r="E456" s="301"/>
      <c r="F456" s="301"/>
      <c r="G456" s="301"/>
      <c r="H456" s="301"/>
      <c r="I456" s="304"/>
      <c r="J456" s="307"/>
      <c r="K456" s="307"/>
      <c r="L456" s="330"/>
      <c r="M456" s="263"/>
      <c r="N456" s="263"/>
      <c r="O456" s="327"/>
      <c r="P456" s="310"/>
      <c r="Q456" s="266"/>
      <c r="R456" s="260"/>
      <c r="S456" s="257"/>
      <c r="T456" s="254"/>
      <c r="U456" s="248"/>
      <c r="V456" s="254"/>
      <c r="W456" s="254"/>
      <c r="X456" s="254"/>
      <c r="Y456" s="276"/>
      <c r="Z456" s="91"/>
      <c r="AA456" s="92"/>
      <c r="AB456" s="92"/>
      <c r="AC456" s="92"/>
      <c r="AD456" s="93"/>
      <c r="AE456" s="94">
        <f t="shared" si="71"/>
        <v>0</v>
      </c>
      <c r="AF456" s="93"/>
      <c r="AG456" s="93"/>
      <c r="AH456" s="93"/>
      <c r="AI456" s="93"/>
      <c r="AJ456" s="93"/>
      <c r="AK456" s="93"/>
      <c r="AL456" s="95">
        <f>IFERROR(VLOOKUP(AF456,Criterios!$M$3:$N$6,2,FALSE),0) + IFERROR(VLOOKUP(AG456,Criterios!$O$3:$P$6,2,FALSE),0) + IFERROR(VLOOKUP(AH456,Criterios!$Q$3:$R$7,2,FALSE),0) + IFERROR(VLOOKUP(AI456,Criterios!$S$3:$T$6,2,FALSE),0) + IFERROR(VLOOKUP(AJ456,Criterios!$U$3:$V$5,2,FALSE),0) + IFERROR(VLOOKUP(AK456,Criterios!$W$3:$X$8,2,FALSE),0)</f>
        <v>0</v>
      </c>
      <c r="AM456" s="96" t="str">
        <f>IF(AND(AL456&gt;=Criterios!$AB$8,AL456&lt;Criterios!$AA$8),"Pobre",IF(AND(AL456&gt;=Criterios!$AB$7,AL456&lt;Criterios!$AA$7),"Insatisfactorio",IF(AND(AL456&gt;=Criterios!$AB$6,AL456&lt;Criterios!$AA$6),"Regular",IF(AND(AL456&gt;=Criterios!$AB$5,AL456&lt;Criterios!$AA$5),"Bueno",IF(AND(AL456&gt;=Criterios!$AB$4,AL456&lt;=Criterios!$AA$4),"Excelente",MID(Criterios!$Y$3,1,1))))))</f>
        <v/>
      </c>
      <c r="AN456" s="278"/>
      <c r="AO456" s="280"/>
      <c r="AP456" s="282"/>
      <c r="AQ456" s="273"/>
      <c r="AR456" s="273"/>
      <c r="AS456" s="273"/>
      <c r="AT456" s="273"/>
      <c r="AU456" s="284"/>
      <c r="AV456" s="88" t="s">
        <v>125</v>
      </c>
      <c r="AW456" s="106" t="str">
        <f>IF(AND(T454=1,V454=3),IF(AND(AQ454=1,AS454=3),"RiRr","Ri"),IF(AND(AQ454=1,AS454=3),"Rr",""))</f>
        <v/>
      </c>
      <c r="AX456" s="101" t="str">
        <f>IF(AND(T454=2,V454=3),IF(AND(AQ454=2,AS454=3),"RiRr","Ri"),IF(AND(AQ454=2,AS454=3),"Rr",""))</f>
        <v/>
      </c>
      <c r="AY456" s="102" t="str">
        <f>IF(AND(T454=3,V454=3),IF(AND(AQ454=3,AS454=3),"RiRr","Ri"),IF(AND(AQ454=3,AS454=3),"Rr",""))</f>
        <v/>
      </c>
      <c r="AZ456" s="103" t="str">
        <f>IF(AND(T454=4,V454=3),IF(AND(AQ454=4,AS454=3),"RiRr","Ri"),IF(AND(AQ454=4,AS454=3),"Rr",""))</f>
        <v/>
      </c>
      <c r="BA456" s="103" t="str">
        <f>IF(AND(T454=5,V454=3),IF(AND(AQ454=5,AS454=3),"RiRr","Ri"),IF(AND(AQ454=5,AS454=3),"Rr",""))</f>
        <v/>
      </c>
      <c r="BB456" s="105"/>
    </row>
    <row r="457" spans="1:54" hidden="1" x14ac:dyDescent="0.2">
      <c r="A457" s="287"/>
      <c r="B457" s="290"/>
      <c r="C457" s="298"/>
      <c r="D457" s="301"/>
      <c r="E457" s="301"/>
      <c r="F457" s="301"/>
      <c r="G457" s="301"/>
      <c r="H457" s="301"/>
      <c r="I457" s="304"/>
      <c r="J457" s="307"/>
      <c r="K457" s="307"/>
      <c r="L457" s="330"/>
      <c r="M457" s="263"/>
      <c r="N457" s="263"/>
      <c r="O457" s="327"/>
      <c r="P457" s="310"/>
      <c r="Q457" s="266"/>
      <c r="R457" s="260"/>
      <c r="S457" s="257"/>
      <c r="T457" s="254"/>
      <c r="U457" s="248"/>
      <c r="V457" s="254"/>
      <c r="W457" s="254"/>
      <c r="X457" s="254"/>
      <c r="Y457" s="276"/>
      <c r="Z457" s="91"/>
      <c r="AA457" s="92"/>
      <c r="AB457" s="92"/>
      <c r="AC457" s="92"/>
      <c r="AD457" s="93"/>
      <c r="AE457" s="94">
        <f t="shared" si="71"/>
        <v>0</v>
      </c>
      <c r="AF457" s="93"/>
      <c r="AG457" s="93"/>
      <c r="AH457" s="93"/>
      <c r="AI457" s="93"/>
      <c r="AJ457" s="93"/>
      <c r="AK457" s="93"/>
      <c r="AL457" s="94">
        <f>IFERROR(VLOOKUP(AF457,Criterios!$M$3:$N$6,2,FALSE),0) + IFERROR(VLOOKUP(AG457,Criterios!$O$3:$P$6,2,FALSE),0) + IFERROR(VLOOKUP(AH457,Criterios!$Q$3:$R$7,2,FALSE),0) + IFERROR(VLOOKUP(AI457,Criterios!$S$3:$T$6,2,FALSE),0) + IFERROR(VLOOKUP(AJ457,Criterios!$U$3:$V$5,2,FALSE),0) + IFERROR(VLOOKUP(AK457,Criterios!$W$3:$X$8,2,FALSE),0)</f>
        <v>0</v>
      </c>
      <c r="AM457" s="96" t="str">
        <f>IF(AND(AL457&gt;=Criterios!$AB$8,AL457&lt;Criterios!$AA$8),"Pobre",IF(AND(AL457&gt;=Criterios!$AB$7,AL457&lt;Criterios!$AA$7),"Insatisfactorio",IF(AND(AL457&gt;=Criterios!$AB$6,AL457&lt;Criterios!$AA$6),"Regular",IF(AND(AL457&gt;=Criterios!$AB$5,AL457&lt;Criterios!$AA$5),"Bueno",IF(AND(AL457&gt;=Criterios!$AB$4,AL457&lt;=Criterios!$AA$4),"Excelente",MID(Criterios!$Y$3,1,1))))))</f>
        <v/>
      </c>
      <c r="AN457" s="278"/>
      <c r="AO457" s="280"/>
      <c r="AP457" s="282"/>
      <c r="AQ457" s="273"/>
      <c r="AR457" s="273"/>
      <c r="AS457" s="273"/>
      <c r="AT457" s="273"/>
      <c r="AU457" s="284"/>
      <c r="AV457" s="88" t="s">
        <v>170</v>
      </c>
      <c r="AW457" s="106" t="str">
        <f>IF(AND(T454=1,V454=2),IF(AND(AQ454=1,AS454=2),"RiRr","Ri"),IF(AND(AQ454=1,AS454=2),"Rr",""))</f>
        <v/>
      </c>
      <c r="AX457" s="106" t="str">
        <f>IF(AND(T454=2,V454=2),IF(AND(AQ454=2,AS454=2),"RiRr","Ri"),IF(AND(AQ454=2,AS454=2),"Rr",""))</f>
        <v/>
      </c>
      <c r="AY457" s="101" t="str">
        <f>IF(AND(T454=3,V454=2),IF(AND(AQ454=3,AS454=2),"RiRr","Ri"),IF(AND(AQ454=3,AS454=2),"Rr",""))</f>
        <v/>
      </c>
      <c r="AZ457" s="102" t="str">
        <f>IF(AND(T454=4,V454=2),IF(AND(AQ454=4,AS454=2),"RiRr","Ri"),IF(AND(AQ454=4,AS454=2),"Rr",""))</f>
        <v/>
      </c>
      <c r="BA457" s="103" t="str">
        <f>IF(AND(T454=5,V454=2),IF(AND(AQ454=5,AS454=2),"RiRr","Ri"),IF(AND(AQ454=5,AS454=2),"Rr",""))</f>
        <v/>
      </c>
      <c r="BB457" s="105"/>
    </row>
    <row r="458" spans="1:54" hidden="1" x14ac:dyDescent="0.2">
      <c r="A458" s="287"/>
      <c r="B458" s="290"/>
      <c r="C458" s="298"/>
      <c r="D458" s="301"/>
      <c r="E458" s="301"/>
      <c r="F458" s="301"/>
      <c r="G458" s="301"/>
      <c r="H458" s="301"/>
      <c r="I458" s="304"/>
      <c r="J458" s="307"/>
      <c r="K458" s="307"/>
      <c r="L458" s="330"/>
      <c r="M458" s="263"/>
      <c r="N458" s="263"/>
      <c r="O458" s="327"/>
      <c r="P458" s="310"/>
      <c r="Q458" s="266"/>
      <c r="R458" s="260"/>
      <c r="S458" s="257"/>
      <c r="T458" s="254"/>
      <c r="U458" s="248"/>
      <c r="V458" s="254"/>
      <c r="W458" s="254"/>
      <c r="X458" s="254"/>
      <c r="Y458" s="276"/>
      <c r="Z458" s="91"/>
      <c r="AA458" s="92"/>
      <c r="AB458" s="92"/>
      <c r="AC458" s="92"/>
      <c r="AD458" s="93"/>
      <c r="AE458" s="94">
        <f t="shared" si="71"/>
        <v>0</v>
      </c>
      <c r="AF458" s="93"/>
      <c r="AG458" s="93"/>
      <c r="AH458" s="93"/>
      <c r="AI458" s="93"/>
      <c r="AJ458" s="93"/>
      <c r="AK458" s="93"/>
      <c r="AL458" s="94">
        <f>IFERROR(VLOOKUP(AF458,Criterios!$M$3:$N$6,2,FALSE),0) + IFERROR(VLOOKUP(AG458,Criterios!$O$3:$P$6,2,FALSE),0) + IFERROR(VLOOKUP(AH458,Criterios!$Q$3:$R$7,2,FALSE),0) + IFERROR(VLOOKUP(AI458,Criterios!$S$3:$T$6,2,FALSE),0) + IFERROR(VLOOKUP(AJ458,Criterios!$U$3:$V$5,2,FALSE),0) + IFERROR(VLOOKUP(AK458,Criterios!$W$3:$X$8,2,FALSE),0)</f>
        <v>0</v>
      </c>
      <c r="AM458" s="96" t="str">
        <f>IF(AND(AL458&gt;=Criterios!$AB$8,AL458&lt;Criterios!$AA$8),"Pobre",IF(AND(AL458&gt;=Criterios!$AB$7,AL458&lt;Criterios!$AA$7),"Insatisfactorio",IF(AND(AL458&gt;=Criterios!$AB$6,AL458&lt;Criterios!$AA$6),"Regular",IF(AND(AL458&gt;=Criterios!$AB$5,AL458&lt;Criterios!$AA$5),"Bueno",IF(AND(AL458&gt;=Criterios!$AB$4,AL458&lt;=Criterios!$AA$4),"Excelente",MID(Criterios!$Y$3,1,1))))))</f>
        <v/>
      </c>
      <c r="AN458" s="278"/>
      <c r="AO458" s="280"/>
      <c r="AP458" s="282"/>
      <c r="AQ458" s="273"/>
      <c r="AR458" s="273"/>
      <c r="AS458" s="273"/>
      <c r="AT458" s="273"/>
      <c r="AU458" s="284"/>
      <c r="AV458" s="88" t="s">
        <v>752</v>
      </c>
      <c r="AW458" s="106" t="str">
        <f>IF(AND(T454=1,V454=1),IF(AND(AQ454=1,AS454=1),"RiRr","Ri"),IF(AND(AQ454=1,AS454=1),"Rr",""))</f>
        <v/>
      </c>
      <c r="AX458" s="106" t="str">
        <f>IF(AND(T454=2,V454=1),IF(AND(AQ454=2,AS454=1),"RiRr","Ri"),IF(AND(AQ454=2,AS454=1),"Rr",""))</f>
        <v/>
      </c>
      <c r="AY458" s="101" t="str">
        <f>IF(AND(T454=3,V454=1),IF(AND(AQ454=3,AS454=1),"RiRr","Ri"),IF(AND(AQ454=3,AS454=1),"Rr",""))</f>
        <v/>
      </c>
      <c r="AZ458" s="102" t="str">
        <f>IF(AND(T454=4,V454=1),IF(AND(AQ454=4,AS454=1),"RiRr","Ri"),IF(AND(AQ454=4,AS454=1),"Rr",""))</f>
        <v/>
      </c>
      <c r="BA458" s="102" t="str">
        <f>IF(AND(T454=5,V454=1),IF(AND(AQ454=5,AS454=1),"RiRr","Ri"),IF(AND(AQ454=5,AS454=1),"Rr",""))</f>
        <v/>
      </c>
      <c r="BB458" s="105"/>
    </row>
    <row r="459" spans="1:54" ht="15.75" hidden="1" customHeight="1" thickBot="1" x14ac:dyDescent="0.25">
      <c r="A459" s="288"/>
      <c r="B459" s="291"/>
      <c r="C459" s="299"/>
      <c r="D459" s="302"/>
      <c r="E459" s="302"/>
      <c r="F459" s="302"/>
      <c r="G459" s="302"/>
      <c r="H459" s="302"/>
      <c r="I459" s="305"/>
      <c r="J459" s="308"/>
      <c r="K459" s="308"/>
      <c r="L459" s="331"/>
      <c r="M459" s="264"/>
      <c r="N459" s="264"/>
      <c r="O459" s="328"/>
      <c r="P459" s="311"/>
      <c r="Q459" s="267"/>
      <c r="R459" s="261"/>
      <c r="S459" s="258"/>
      <c r="T459" s="255"/>
      <c r="U459" s="249"/>
      <c r="V459" s="255"/>
      <c r="W459" s="255"/>
      <c r="X459" s="255"/>
      <c r="Y459" s="277"/>
      <c r="Z459" s="108"/>
      <c r="AA459" s="109"/>
      <c r="AB459" s="109"/>
      <c r="AC459" s="109"/>
      <c r="AD459" s="110"/>
      <c r="AE459" s="111">
        <f t="shared" si="71"/>
        <v>0</v>
      </c>
      <c r="AF459" s="110"/>
      <c r="AG459" s="110"/>
      <c r="AH459" s="110"/>
      <c r="AI459" s="110"/>
      <c r="AJ459" s="110"/>
      <c r="AK459" s="110"/>
      <c r="AL459" s="111">
        <f>IFERROR(VLOOKUP(AF459,Criterios!$M$3:$N$6,2,FALSE),0) + IFERROR(VLOOKUP(AG459,Criterios!$O$3:$P$6,2,FALSE),0) + IFERROR(VLOOKUP(AH459,Criterios!$Q$3:$R$7,2,FALSE),0) + IFERROR(VLOOKUP(AI459,Criterios!$S$3:$T$6,2,FALSE),0) + IFERROR(VLOOKUP(AJ459,Criterios!$U$3:$V$5,2,FALSE),0) + IFERROR(VLOOKUP(AK459,Criterios!$W$3:$X$8,2,FALSE),0)</f>
        <v>0</v>
      </c>
      <c r="AM459" s="112" t="str">
        <f>IF(AND(AL459&gt;=Criterios!$AB$8,AL459&lt;Criterios!$AA$8),"Pobre",IF(AND(AL459&gt;=Criterios!$AB$7,AL459&lt;Criterios!$AA$7),"Insatisfactorio",IF(AND(AL459&gt;=Criterios!$AB$6,AL459&lt;Criterios!$AA$6),"Regular",IF(AND(AL459&gt;=Criterios!$AB$5,AL459&lt;Criterios!$AA$5),"Bueno",IF(AND(AL459&gt;=Criterios!$AB$4,AL459&lt;=Criterios!$AA$4),"Excelente",MID(Criterios!$Y$3,1,1))))))</f>
        <v/>
      </c>
      <c r="AN459" s="279"/>
      <c r="AO459" s="281"/>
      <c r="AP459" s="283"/>
      <c r="AQ459" s="274"/>
      <c r="AR459" s="274"/>
      <c r="AS459" s="274"/>
      <c r="AT459" s="274"/>
      <c r="AU459" s="285"/>
      <c r="AW459" s="88" t="s">
        <v>123</v>
      </c>
      <c r="AX459" s="88" t="s">
        <v>124</v>
      </c>
      <c r="AY459" s="88" t="s">
        <v>125</v>
      </c>
      <c r="AZ459" s="88" t="s">
        <v>126</v>
      </c>
      <c r="BA459" s="88" t="s">
        <v>127</v>
      </c>
      <c r="BB459" s="113"/>
    </row>
    <row r="460" spans="1:54" ht="16.5" hidden="1" thickTop="1" x14ac:dyDescent="0.2">
      <c r="A460" s="286"/>
      <c r="B460" s="289"/>
      <c r="C460" s="297"/>
      <c r="D460" s="300"/>
      <c r="E460" s="300"/>
      <c r="F460" s="300"/>
      <c r="G460" s="300"/>
      <c r="H460" s="300"/>
      <c r="I460" s="303"/>
      <c r="J460" s="306"/>
      <c r="K460" s="306"/>
      <c r="L460" s="329"/>
      <c r="M460" s="262"/>
      <c r="N460" s="262"/>
      <c r="O460" s="326" t="s">
        <v>385</v>
      </c>
      <c r="P460" s="338"/>
      <c r="Q460" s="295"/>
      <c r="R460" s="259"/>
      <c r="S460" s="256"/>
      <c r="T460" s="253">
        <f>(IFERROR(VLOOKUP(S460,Criterios!$E$3:$F$8,2,FALSE),0))</f>
        <v>0</v>
      </c>
      <c r="U460" s="247"/>
      <c r="V460" s="253">
        <f>(IFERROR(VLOOKUP(U460,Criterios!$H$3:$I$8,2,FALSE),0))</f>
        <v>0</v>
      </c>
      <c r="W460" s="253">
        <f>(IFERROR(VLOOKUP(S460,Criterios!$E$3:$F$8,2,FALSE),0)) * (IFERROR(VLOOKUP(U460,Criterios!$H$3:$I$8,2,FALSE),0))</f>
        <v>0</v>
      </c>
      <c r="X460" s="253">
        <f>IFERROR(INDEX(Colorimetría!$D$4:$H$8,MATCH(V460,Colorimetría!$C$4:$C$8,0),MATCH(T460,Colorimetría!$D$3:$H$3,0)),0)</f>
        <v>0</v>
      </c>
      <c r="Y460" s="296"/>
      <c r="Z460" s="91"/>
      <c r="AA460" s="92"/>
      <c r="AB460" s="92"/>
      <c r="AC460" s="92"/>
      <c r="AD460" s="93"/>
      <c r="AE460" s="94">
        <f>IF(OR(AD460="Preventivo",AD460="Preventivo - Detectivo"),"Probabilidad",IF(OR(AD460="Detectivo - Correctivo",AD460="Correctivo"),"Impacto",0))</f>
        <v>0</v>
      </c>
      <c r="AF460" s="93"/>
      <c r="AG460" s="93"/>
      <c r="AH460" s="93"/>
      <c r="AI460" s="93"/>
      <c r="AJ460" s="93"/>
      <c r="AK460" s="93"/>
      <c r="AL460" s="95">
        <f>IFERROR(VLOOKUP(AF460,Criterios!$M$3:$N$6,2,FALSE),0) + IFERROR(VLOOKUP(AG460,Criterios!$O$3:$P$6,2,FALSE),0) + IFERROR(VLOOKUP(AH460,Criterios!$Q$3:$R$7,2,FALSE),0) + IFERROR(VLOOKUP(AI460,Criterios!$S$3:$T$6,2,FALSE),0) + IFERROR(VLOOKUP(AJ460,Criterios!$U$3:$V$5,2,FALSE),0) + IFERROR(VLOOKUP(AK460,Criterios!$W$3:$X$8,2,FALSE),0)</f>
        <v>0</v>
      </c>
      <c r="AM460" s="96" t="str">
        <f>IF(AND(AL460&gt;=Criterios!$AB$8,AL460&lt;Criterios!$AA$8),"Pobre",IF(AND(AL460&gt;=Criterios!$AB$7,AL460&lt;Criterios!$AA$7),"Insatisfactorio",IF(AND(AL460&gt;=Criterios!$AB$6,AL460&lt;Criterios!$AA$6),"Regular",IF(AND(AL460&gt;=Criterios!$AB$5,AL460&lt;Criterios!$AA$5),"Bueno",IF(AND(AL460&gt;=Criterios!$AB$4,AL460&lt;=Criterios!$AA$4),"Excelente",MID(Criterios!$Y$3,1,1))))))</f>
        <v/>
      </c>
      <c r="AN460" s="278">
        <f>(IFERROR(AVERAGEIFS(AL460:AL465,AE460:AE465,"Impacto"),0))/100</f>
        <v>0</v>
      </c>
      <c r="AO460" s="280">
        <f>(IFERROR(AVERAGEIFS(AL460:AL465,AE460:AE465,"Probabilidad"),0))/100</f>
        <v>0</v>
      </c>
      <c r="AP460" s="282" t="str">
        <f>IF(AN460=0,MID(S460,1,15),IF(T460 - AN460*T460&lt;1,VLOOKUP(1,Criterios!$D$4:$E$8,2,FALSE),IF(ROUND(T460 -( T460*AN460),0)=0,VLOOKUP(1,Criterios!$D$4:$E$8,2,FALSE),VLOOKUP(ROUND(T460 -( T460*AN460),0),Criterios!$D$4:$E$8,2,FALSE))))</f>
        <v/>
      </c>
      <c r="AQ460" s="273">
        <f>(IFERROR(VLOOKUP(AP460,Criterios!$E$3:$F$8,2,FALSE),0))</f>
        <v>0</v>
      </c>
      <c r="AR460" s="273" t="str">
        <f>IF(AO460=0,MID(U460,1,15),IF(V460 - AO460*V460&lt;1,VLOOKUP(1,Criterios!$G$4:$H$8,2,FALSE),IF(ROUND(V460 -(V460*AO460),0)=0,VLOOKUP(1,Criterios!$G$4:$H$8,2,FALSE),VLOOKUP(ROUND(V460 -( V460*AO460),0),Criterios!$G$4:$H$8,2,FALSE))))</f>
        <v/>
      </c>
      <c r="AS460" s="273">
        <f>(IFERROR(VLOOKUP(AR460,Criterios!$H$3:$I$8,2,FALSE),0))</f>
        <v>0</v>
      </c>
      <c r="AT460" s="273">
        <f>(IFERROR(VLOOKUP(AP460,Criterios!$E$3:$F$8,2,FALSE),0)) * (IFERROR(VLOOKUP(AR460,Criterios!$H$3:$I$8,2,FALSE),0))</f>
        <v>0</v>
      </c>
      <c r="AU460" s="284">
        <f>IFERROR(INDEX(Colorimetría!$D$4:$H$8,MATCH(AS460,Colorimetría!$C$4:$C$8,0),MATCH(AQ460,Colorimetría!$D$3:$H$3,0)),0)</f>
        <v>0</v>
      </c>
      <c r="AV460" s="88" t="s">
        <v>169</v>
      </c>
      <c r="AW460" s="97" t="str">
        <f>IF(AND(T460=1,V460=5),IF(AND(AQ460=1,AS460=5),"RiRr","Ri"),IF(AND(AQ460=1,AS460=5),"Rr",""))</f>
        <v/>
      </c>
      <c r="AX460" s="97" t="str">
        <f>IF(AND(T460=2,V460=5),IF(AND(AQ460=2,AS460=5),"RiRr","Ri"),IF(AND(AQ460=2,AS460=5),"Rr",""))</f>
        <v/>
      </c>
      <c r="AY460" s="98" t="str">
        <f>IF(AND(T460=3,V460=5),IF(AND(AQ460=3,AS460=5),"RiRr","Ri"),IF(AND(AQ460=3,AS460=5),"Rr",""))</f>
        <v/>
      </c>
      <c r="AZ460" s="98" t="str">
        <f>IF(AND(T460=4,V460=5),IF(AND(AQ460=4,AS460=5),"RiRr","Ri"),IF(AND(AQ460=4,AS460=5),"Rr",""))</f>
        <v/>
      </c>
      <c r="BA460" s="98" t="str">
        <f>IF(AND(T460=5,V460=5),IF(AND(AQ460=5,AS460=5),"RiRr","Ri"),IF(AND(AQ460=5,AS460=5),"Rr",""))</f>
        <v/>
      </c>
      <c r="BB460" s="100"/>
    </row>
    <row r="461" spans="1:54" hidden="1" x14ac:dyDescent="0.2">
      <c r="A461" s="287"/>
      <c r="B461" s="290"/>
      <c r="C461" s="298"/>
      <c r="D461" s="301"/>
      <c r="E461" s="301"/>
      <c r="F461" s="301"/>
      <c r="G461" s="301"/>
      <c r="H461" s="301"/>
      <c r="I461" s="304"/>
      <c r="J461" s="307"/>
      <c r="K461" s="307"/>
      <c r="L461" s="330"/>
      <c r="M461" s="263"/>
      <c r="N461" s="263"/>
      <c r="O461" s="327"/>
      <c r="P461" s="310"/>
      <c r="Q461" s="266"/>
      <c r="R461" s="260"/>
      <c r="S461" s="257"/>
      <c r="T461" s="254"/>
      <c r="U461" s="248"/>
      <c r="V461" s="254"/>
      <c r="W461" s="254"/>
      <c r="X461" s="254"/>
      <c r="Y461" s="276"/>
      <c r="Z461" s="91"/>
      <c r="AA461" s="92"/>
      <c r="AB461" s="92"/>
      <c r="AC461" s="92"/>
      <c r="AD461" s="93"/>
      <c r="AE461" s="94">
        <f t="shared" ref="AE461:AE465" si="72">IF(OR(AD461="Preventivo",AD461="Preventivo - Detectivo"),"Probabilidad",IF(OR(AD461="Detectivo - Correctivo",AD461="Correctivo"),"Impacto",0))</f>
        <v>0</v>
      </c>
      <c r="AF461" s="93"/>
      <c r="AG461" s="93"/>
      <c r="AH461" s="93"/>
      <c r="AI461" s="93"/>
      <c r="AJ461" s="93"/>
      <c r="AK461" s="93"/>
      <c r="AL461" s="95">
        <f>IFERROR(VLOOKUP(AF461,Criterios!$M$3:$N$6,2,FALSE),0) + IFERROR(VLOOKUP(AG461,Criterios!$O$3:$P$6,2,FALSE),0) + IFERROR(VLOOKUP(AH461,Criterios!$Q$3:$R$7,2,FALSE),0) + IFERROR(VLOOKUP(AI461,Criterios!$S$3:$T$6,2,FALSE),0) + IFERROR(VLOOKUP(AJ461,Criterios!$U$3:$V$5,2,FALSE),0) + IFERROR(VLOOKUP(AK461,Criterios!$W$3:$X$8,2,FALSE),0)</f>
        <v>0</v>
      </c>
      <c r="AM461" s="96" t="str">
        <f>IF(AND(AL461&gt;=Criterios!$AB$8,AL461&lt;Criterios!$AA$8),"Pobre",IF(AND(AL461&gt;=Criterios!$AB$7,AL461&lt;Criterios!$AA$7),"Insatisfactorio",IF(AND(AL461&gt;=Criterios!$AB$6,AL461&lt;Criterios!$AA$6),"Regular",IF(AND(AL461&gt;=Criterios!$AB$5,AL461&lt;Criterios!$AA$5),"Bueno",IF(AND(AL461&gt;=Criterios!$AB$4,AL461&lt;=Criterios!$AA$4),"Excelente",MID(Criterios!$Y$3,1,1))))))</f>
        <v/>
      </c>
      <c r="AN461" s="278"/>
      <c r="AO461" s="280"/>
      <c r="AP461" s="282"/>
      <c r="AQ461" s="273"/>
      <c r="AR461" s="273"/>
      <c r="AS461" s="273"/>
      <c r="AT461" s="273"/>
      <c r="AU461" s="284"/>
      <c r="AV461" s="88" t="s">
        <v>122</v>
      </c>
      <c r="AW461" s="101" t="str">
        <f>IF(AND(T460=1,V460=4),IF(AND(AQ460=1,AS460=4),"RiRr","Ri"),IF(AND(AQ460=1,AS460=4),"Rr",""))</f>
        <v/>
      </c>
      <c r="AX461" s="102" t="str">
        <f>IF(AND(T460=2,V460=4),IF(AND(AQ460=2,AS460=4),"RiRr","Ri"),IF(AND(AQ460=2,AS460=4),"Rr",""))</f>
        <v/>
      </c>
      <c r="AY461" s="102" t="str">
        <f>IF(AND(T460=3,V460=4),IF(AND(AQ460=3,AS460=4),"RiRr","Ri"),IF(AND(AQ460=3,AS460=4),"Rr",""))</f>
        <v/>
      </c>
      <c r="AZ461" s="103" t="str">
        <f>IF(AND(T460=4,V460=4),IF(AND(AQ460=4,AS460=4),"RiRr","Ri"),IF(AND(AQ460=4,AS460=4),"Rr",""))</f>
        <v/>
      </c>
      <c r="BA461" s="103" t="str">
        <f>IF(AND(T460=5,V460=4),IF(AND(AQ460=5,AS460=4),"RiRr","Ri"),IF(AND(AQ460=5,AS460=4),"Rr",""))</f>
        <v/>
      </c>
      <c r="BB461" s="105"/>
    </row>
    <row r="462" spans="1:54" hidden="1" x14ac:dyDescent="0.2">
      <c r="A462" s="287"/>
      <c r="B462" s="290"/>
      <c r="C462" s="298"/>
      <c r="D462" s="301"/>
      <c r="E462" s="301"/>
      <c r="F462" s="301"/>
      <c r="G462" s="301"/>
      <c r="H462" s="301"/>
      <c r="I462" s="304"/>
      <c r="J462" s="307"/>
      <c r="K462" s="307"/>
      <c r="L462" s="330"/>
      <c r="M462" s="263"/>
      <c r="N462" s="263"/>
      <c r="O462" s="327"/>
      <c r="P462" s="310"/>
      <c r="Q462" s="266"/>
      <c r="R462" s="260"/>
      <c r="S462" s="257"/>
      <c r="T462" s="254"/>
      <c r="U462" s="248"/>
      <c r="V462" s="254"/>
      <c r="W462" s="254"/>
      <c r="X462" s="254"/>
      <c r="Y462" s="276"/>
      <c r="Z462" s="91"/>
      <c r="AA462" s="92"/>
      <c r="AB462" s="92"/>
      <c r="AC462" s="92"/>
      <c r="AD462" s="93"/>
      <c r="AE462" s="94">
        <f t="shared" si="72"/>
        <v>0</v>
      </c>
      <c r="AF462" s="93"/>
      <c r="AG462" s="93"/>
      <c r="AH462" s="93"/>
      <c r="AI462" s="93"/>
      <c r="AJ462" s="93"/>
      <c r="AK462" s="93"/>
      <c r="AL462" s="95">
        <f>IFERROR(VLOOKUP(AF462,Criterios!$M$3:$N$6,2,FALSE),0) + IFERROR(VLOOKUP(AG462,Criterios!$O$3:$P$6,2,FALSE),0) + IFERROR(VLOOKUP(AH462,Criterios!$Q$3:$R$7,2,FALSE),0) + IFERROR(VLOOKUP(AI462,Criterios!$S$3:$T$6,2,FALSE),0) + IFERROR(VLOOKUP(AJ462,Criterios!$U$3:$V$5,2,FALSE),0) + IFERROR(VLOOKUP(AK462,Criterios!$W$3:$X$8,2,FALSE),0)</f>
        <v>0</v>
      </c>
      <c r="AM462" s="96" t="str">
        <f>IF(AND(AL462&gt;=Criterios!$AB$8,AL462&lt;Criterios!$AA$8),"Pobre",IF(AND(AL462&gt;=Criterios!$AB$7,AL462&lt;Criterios!$AA$7),"Insatisfactorio",IF(AND(AL462&gt;=Criterios!$AB$6,AL462&lt;Criterios!$AA$6),"Regular",IF(AND(AL462&gt;=Criterios!$AB$5,AL462&lt;Criterios!$AA$5),"Bueno",IF(AND(AL462&gt;=Criterios!$AB$4,AL462&lt;=Criterios!$AA$4),"Excelente",MID(Criterios!$Y$3,1,1))))))</f>
        <v/>
      </c>
      <c r="AN462" s="278"/>
      <c r="AO462" s="280"/>
      <c r="AP462" s="282"/>
      <c r="AQ462" s="273"/>
      <c r="AR462" s="273"/>
      <c r="AS462" s="273"/>
      <c r="AT462" s="273"/>
      <c r="AU462" s="284"/>
      <c r="AV462" s="88" t="s">
        <v>125</v>
      </c>
      <c r="AW462" s="106" t="str">
        <f>IF(AND(T460=1,V460=3),IF(AND(AQ460=1,AS460=3),"RiRr","Ri"),IF(AND(AQ460=1,AS460=3),"Rr",""))</f>
        <v/>
      </c>
      <c r="AX462" s="101" t="str">
        <f>IF(AND(T460=2,V460=3),IF(AND(AQ460=2,AS460=3),"RiRr","Ri"),IF(AND(AQ460=2,AS460=3),"Rr",""))</f>
        <v/>
      </c>
      <c r="AY462" s="102" t="str">
        <f>IF(AND(T460=3,V460=3),IF(AND(AQ460=3,AS460=3),"RiRr","Ri"),IF(AND(AQ460=3,AS460=3),"Rr",""))</f>
        <v/>
      </c>
      <c r="AZ462" s="103" t="str">
        <f>IF(AND(T460=4,V460=3),IF(AND(AQ460=4,AS460=3),"RiRr","Ri"),IF(AND(AQ460=4,AS460=3),"Rr",""))</f>
        <v/>
      </c>
      <c r="BA462" s="103" t="str">
        <f>IF(AND(T460=5,V460=3),IF(AND(AQ460=5,AS460=3),"RiRr","Ri"),IF(AND(AQ460=5,AS460=3),"Rr",""))</f>
        <v/>
      </c>
      <c r="BB462" s="105"/>
    </row>
    <row r="463" spans="1:54" hidden="1" x14ac:dyDescent="0.2">
      <c r="A463" s="287"/>
      <c r="B463" s="290"/>
      <c r="C463" s="298"/>
      <c r="D463" s="301"/>
      <c r="E463" s="301"/>
      <c r="F463" s="301"/>
      <c r="G463" s="301"/>
      <c r="H463" s="301"/>
      <c r="I463" s="304"/>
      <c r="J463" s="307"/>
      <c r="K463" s="307"/>
      <c r="L463" s="330"/>
      <c r="M463" s="263"/>
      <c r="N463" s="263"/>
      <c r="O463" s="327"/>
      <c r="P463" s="310"/>
      <c r="Q463" s="266"/>
      <c r="R463" s="260"/>
      <c r="S463" s="257"/>
      <c r="T463" s="254"/>
      <c r="U463" s="248"/>
      <c r="V463" s="254"/>
      <c r="W463" s="254"/>
      <c r="X463" s="254"/>
      <c r="Y463" s="276"/>
      <c r="Z463" s="91"/>
      <c r="AA463" s="92"/>
      <c r="AB463" s="92"/>
      <c r="AC463" s="92"/>
      <c r="AD463" s="93"/>
      <c r="AE463" s="94">
        <f t="shared" si="72"/>
        <v>0</v>
      </c>
      <c r="AF463" s="93"/>
      <c r="AG463" s="93"/>
      <c r="AH463" s="93"/>
      <c r="AI463" s="93"/>
      <c r="AJ463" s="93"/>
      <c r="AK463" s="93"/>
      <c r="AL463" s="94">
        <f>IFERROR(VLOOKUP(AF463,Criterios!$M$3:$N$6,2,FALSE),0) + IFERROR(VLOOKUP(AG463,Criterios!$O$3:$P$6,2,FALSE),0) + IFERROR(VLOOKUP(AH463,Criterios!$Q$3:$R$7,2,FALSE),0) + IFERROR(VLOOKUP(AI463,Criterios!$S$3:$T$6,2,FALSE),0) + IFERROR(VLOOKUP(AJ463,Criterios!$U$3:$V$5,2,FALSE),0) + IFERROR(VLOOKUP(AK463,Criterios!$W$3:$X$8,2,FALSE),0)</f>
        <v>0</v>
      </c>
      <c r="AM463" s="96" t="str">
        <f>IF(AND(AL463&gt;=Criterios!$AB$8,AL463&lt;Criterios!$AA$8),"Pobre",IF(AND(AL463&gt;=Criterios!$AB$7,AL463&lt;Criterios!$AA$7),"Insatisfactorio",IF(AND(AL463&gt;=Criterios!$AB$6,AL463&lt;Criterios!$AA$6),"Regular",IF(AND(AL463&gt;=Criterios!$AB$5,AL463&lt;Criterios!$AA$5),"Bueno",IF(AND(AL463&gt;=Criterios!$AB$4,AL463&lt;=Criterios!$AA$4),"Excelente",MID(Criterios!$Y$3,1,1))))))</f>
        <v/>
      </c>
      <c r="AN463" s="278"/>
      <c r="AO463" s="280"/>
      <c r="AP463" s="282"/>
      <c r="AQ463" s="273"/>
      <c r="AR463" s="273"/>
      <c r="AS463" s="273"/>
      <c r="AT463" s="273"/>
      <c r="AU463" s="284"/>
      <c r="AV463" s="88" t="s">
        <v>170</v>
      </c>
      <c r="AW463" s="106" t="str">
        <f>IF(AND(T460=1,V460=2),IF(AND(AQ460=1,AS460=2),"RiRr","Ri"),IF(AND(AQ460=1,AS460=2),"Rr",""))</f>
        <v/>
      </c>
      <c r="AX463" s="106" t="str">
        <f>IF(AND(T460=2,V460=2),IF(AND(AQ460=2,AS460=2),"RiRr","Ri"),IF(AND(AQ460=2,AS460=2),"Rr",""))</f>
        <v/>
      </c>
      <c r="AY463" s="101" t="str">
        <f>IF(AND(T460=3,V460=2),IF(AND(AQ460=3,AS460=2),"RiRr","Ri"),IF(AND(AQ460=3,AS460=2),"Rr",""))</f>
        <v/>
      </c>
      <c r="AZ463" s="102" t="str">
        <f>IF(AND(T460=4,V460=2),IF(AND(AQ460=4,AS460=2),"RiRr","Ri"),IF(AND(AQ460=4,AS460=2),"Rr",""))</f>
        <v/>
      </c>
      <c r="BA463" s="103" t="str">
        <f>IF(AND(T460=5,V460=2),IF(AND(AQ460=5,AS460=2),"RiRr","Ri"),IF(AND(AQ460=5,AS460=2),"Rr",""))</f>
        <v/>
      </c>
      <c r="BB463" s="105"/>
    </row>
    <row r="464" spans="1:54" hidden="1" x14ac:dyDescent="0.2">
      <c r="A464" s="287"/>
      <c r="B464" s="290"/>
      <c r="C464" s="298"/>
      <c r="D464" s="301"/>
      <c r="E464" s="301"/>
      <c r="F464" s="301"/>
      <c r="G464" s="301"/>
      <c r="H464" s="301"/>
      <c r="I464" s="304"/>
      <c r="J464" s="307"/>
      <c r="K464" s="307"/>
      <c r="L464" s="330"/>
      <c r="M464" s="263"/>
      <c r="N464" s="263"/>
      <c r="O464" s="327"/>
      <c r="P464" s="310"/>
      <c r="Q464" s="266"/>
      <c r="R464" s="260"/>
      <c r="S464" s="257"/>
      <c r="T464" s="254"/>
      <c r="U464" s="248"/>
      <c r="V464" s="254"/>
      <c r="W464" s="254"/>
      <c r="X464" s="254"/>
      <c r="Y464" s="276"/>
      <c r="Z464" s="91"/>
      <c r="AA464" s="92"/>
      <c r="AB464" s="92"/>
      <c r="AC464" s="92"/>
      <c r="AD464" s="93"/>
      <c r="AE464" s="94">
        <f t="shared" si="72"/>
        <v>0</v>
      </c>
      <c r="AF464" s="93"/>
      <c r="AG464" s="93"/>
      <c r="AH464" s="93"/>
      <c r="AI464" s="93"/>
      <c r="AJ464" s="93"/>
      <c r="AK464" s="93"/>
      <c r="AL464" s="94">
        <f>IFERROR(VLOOKUP(AF464,Criterios!$M$3:$N$6,2,FALSE),0) + IFERROR(VLOOKUP(AG464,Criterios!$O$3:$P$6,2,FALSE),0) + IFERROR(VLOOKUP(AH464,Criterios!$Q$3:$R$7,2,FALSE),0) + IFERROR(VLOOKUP(AI464,Criterios!$S$3:$T$6,2,FALSE),0) + IFERROR(VLOOKUP(AJ464,Criterios!$U$3:$V$5,2,FALSE),0) + IFERROR(VLOOKUP(AK464,Criterios!$W$3:$X$8,2,FALSE),0)</f>
        <v>0</v>
      </c>
      <c r="AM464" s="96" t="str">
        <f>IF(AND(AL464&gt;=Criterios!$AB$8,AL464&lt;Criterios!$AA$8),"Pobre",IF(AND(AL464&gt;=Criterios!$AB$7,AL464&lt;Criterios!$AA$7),"Insatisfactorio",IF(AND(AL464&gt;=Criterios!$AB$6,AL464&lt;Criterios!$AA$6),"Regular",IF(AND(AL464&gt;=Criterios!$AB$5,AL464&lt;Criterios!$AA$5),"Bueno",IF(AND(AL464&gt;=Criterios!$AB$4,AL464&lt;=Criterios!$AA$4),"Excelente",MID(Criterios!$Y$3,1,1))))))</f>
        <v/>
      </c>
      <c r="AN464" s="278"/>
      <c r="AO464" s="280"/>
      <c r="AP464" s="282"/>
      <c r="AQ464" s="273"/>
      <c r="AR464" s="273"/>
      <c r="AS464" s="273"/>
      <c r="AT464" s="273"/>
      <c r="AU464" s="284"/>
      <c r="AV464" s="88" t="s">
        <v>752</v>
      </c>
      <c r="AW464" s="106" t="str">
        <f>IF(AND(T460=1,V460=1),IF(AND(AQ460=1,AS460=1),"RiRr","Ri"),IF(AND(AQ460=1,AS460=1),"Rr",""))</f>
        <v/>
      </c>
      <c r="AX464" s="106" t="str">
        <f>IF(AND(T460=2,V460=1),IF(AND(AQ460=2,AS460=1),"RiRr","Ri"),IF(AND(AQ460=2,AS460=1),"Rr",""))</f>
        <v/>
      </c>
      <c r="AY464" s="101" t="str">
        <f>IF(AND(T460=3,V460=1),IF(AND(AQ460=3,AS460=1),"RiRr","Ri"),IF(AND(AQ460=3,AS460=1),"Rr",""))</f>
        <v/>
      </c>
      <c r="AZ464" s="102" t="str">
        <f>IF(AND(T460=4,V460=1),IF(AND(AQ460=4,AS460=1),"RiRr","Ri"),IF(AND(AQ460=4,AS460=1),"Rr",""))</f>
        <v/>
      </c>
      <c r="BA464" s="102" t="str">
        <f>IF(AND(T460=5,V460=1),IF(AND(AQ460=5,AS460=1),"RiRr","Ri"),IF(AND(AQ460=5,AS460=1),"Rr",""))</f>
        <v/>
      </c>
      <c r="BB464" s="105"/>
    </row>
    <row r="465" spans="1:54" ht="15.75" hidden="1" customHeight="1" thickBot="1" x14ac:dyDescent="0.25">
      <c r="A465" s="288"/>
      <c r="B465" s="291"/>
      <c r="C465" s="299"/>
      <c r="D465" s="302"/>
      <c r="E465" s="302"/>
      <c r="F465" s="302"/>
      <c r="G465" s="302"/>
      <c r="H465" s="302"/>
      <c r="I465" s="305"/>
      <c r="J465" s="308"/>
      <c r="K465" s="308"/>
      <c r="L465" s="331"/>
      <c r="M465" s="264"/>
      <c r="N465" s="264"/>
      <c r="O465" s="328"/>
      <c r="P465" s="311"/>
      <c r="Q465" s="267"/>
      <c r="R465" s="261"/>
      <c r="S465" s="258"/>
      <c r="T465" s="255"/>
      <c r="U465" s="249"/>
      <c r="V465" s="255"/>
      <c r="W465" s="255"/>
      <c r="X465" s="255"/>
      <c r="Y465" s="277"/>
      <c r="Z465" s="108"/>
      <c r="AA465" s="109"/>
      <c r="AB465" s="109"/>
      <c r="AC465" s="109"/>
      <c r="AD465" s="110"/>
      <c r="AE465" s="111">
        <f t="shared" si="72"/>
        <v>0</v>
      </c>
      <c r="AF465" s="110"/>
      <c r="AG465" s="110"/>
      <c r="AH465" s="110"/>
      <c r="AI465" s="110"/>
      <c r="AJ465" s="110"/>
      <c r="AK465" s="110"/>
      <c r="AL465" s="111">
        <f>IFERROR(VLOOKUP(AF465,Criterios!$M$3:$N$6,2,FALSE),0) + IFERROR(VLOOKUP(AG465,Criterios!$O$3:$P$6,2,FALSE),0) + IFERROR(VLOOKUP(AH465,Criterios!$Q$3:$R$7,2,FALSE),0) + IFERROR(VLOOKUP(AI465,Criterios!$S$3:$T$6,2,FALSE),0) + IFERROR(VLOOKUP(AJ465,Criterios!$U$3:$V$5,2,FALSE),0) + IFERROR(VLOOKUP(AK465,Criterios!$W$3:$X$8,2,FALSE),0)</f>
        <v>0</v>
      </c>
      <c r="AM465" s="112" t="str">
        <f>IF(AND(AL465&gt;=Criterios!$AB$8,AL465&lt;Criterios!$AA$8),"Pobre",IF(AND(AL465&gt;=Criterios!$AB$7,AL465&lt;Criterios!$AA$7),"Insatisfactorio",IF(AND(AL465&gt;=Criterios!$AB$6,AL465&lt;Criterios!$AA$6),"Regular",IF(AND(AL465&gt;=Criterios!$AB$5,AL465&lt;Criterios!$AA$5),"Bueno",IF(AND(AL465&gt;=Criterios!$AB$4,AL465&lt;=Criterios!$AA$4),"Excelente",MID(Criterios!$Y$3,1,1))))))</f>
        <v/>
      </c>
      <c r="AN465" s="279"/>
      <c r="AO465" s="281"/>
      <c r="AP465" s="283"/>
      <c r="AQ465" s="274"/>
      <c r="AR465" s="274"/>
      <c r="AS465" s="274"/>
      <c r="AT465" s="274"/>
      <c r="AU465" s="285"/>
      <c r="AW465" s="88" t="s">
        <v>123</v>
      </c>
      <c r="AX465" s="88" t="s">
        <v>124</v>
      </c>
      <c r="AY465" s="88" t="s">
        <v>125</v>
      </c>
      <c r="AZ465" s="88" t="s">
        <v>126</v>
      </c>
      <c r="BA465" s="88" t="s">
        <v>127</v>
      </c>
      <c r="BB465" s="113"/>
    </row>
    <row r="466" spans="1:54" ht="16.5" hidden="1" thickTop="1" x14ac:dyDescent="0.2">
      <c r="A466" s="286"/>
      <c r="B466" s="289"/>
      <c r="C466" s="297"/>
      <c r="D466" s="300"/>
      <c r="E466" s="300"/>
      <c r="F466" s="300"/>
      <c r="G466" s="300"/>
      <c r="H466" s="300"/>
      <c r="I466" s="303"/>
      <c r="J466" s="306"/>
      <c r="K466" s="306"/>
      <c r="L466" s="329"/>
      <c r="M466" s="262"/>
      <c r="N466" s="262"/>
      <c r="O466" s="326" t="s">
        <v>386</v>
      </c>
      <c r="P466" s="338"/>
      <c r="Q466" s="295"/>
      <c r="R466" s="259"/>
      <c r="S466" s="256"/>
      <c r="T466" s="253">
        <f>(IFERROR(VLOOKUP(S466,Criterios!$E$3:$F$8,2,FALSE),0))</f>
        <v>0</v>
      </c>
      <c r="U466" s="247"/>
      <c r="V466" s="253">
        <f>(IFERROR(VLOOKUP(U466,Criterios!$H$3:$I$8,2,FALSE),0))</f>
        <v>0</v>
      </c>
      <c r="W466" s="253">
        <f>(IFERROR(VLOOKUP(S466,Criterios!$E$3:$F$8,2,FALSE),0)) * (IFERROR(VLOOKUP(U466,Criterios!$H$3:$I$8,2,FALSE),0))</f>
        <v>0</v>
      </c>
      <c r="X466" s="253">
        <f>IFERROR(INDEX(Colorimetría!$D$4:$H$8,MATCH(V466,Colorimetría!$C$4:$C$8,0),MATCH(T466,Colorimetría!$D$3:$H$3,0)),0)</f>
        <v>0</v>
      </c>
      <c r="Y466" s="296"/>
      <c r="Z466" s="91"/>
      <c r="AA466" s="92"/>
      <c r="AB466" s="92"/>
      <c r="AC466" s="92"/>
      <c r="AD466" s="93"/>
      <c r="AE466" s="94">
        <f>IF(OR(AD466="Preventivo",AD466="Preventivo - Detectivo"),"Probabilidad",IF(OR(AD466="Detectivo - Correctivo",AD466="Correctivo"),"Impacto",0))</f>
        <v>0</v>
      </c>
      <c r="AF466" s="93"/>
      <c r="AG466" s="93"/>
      <c r="AH466" s="93"/>
      <c r="AI466" s="93"/>
      <c r="AJ466" s="93"/>
      <c r="AK466" s="93"/>
      <c r="AL466" s="95">
        <f>IFERROR(VLOOKUP(AF466,Criterios!$M$3:$N$6,2,FALSE),0) + IFERROR(VLOOKUP(AG466,Criterios!$O$3:$P$6,2,FALSE),0) + IFERROR(VLOOKUP(AH466,Criterios!$Q$3:$R$7,2,FALSE),0) + IFERROR(VLOOKUP(AI466,Criterios!$S$3:$T$6,2,FALSE),0) + IFERROR(VLOOKUP(AJ466,Criterios!$U$3:$V$5,2,FALSE),0) + IFERROR(VLOOKUP(AK466,Criterios!$W$3:$X$8,2,FALSE),0)</f>
        <v>0</v>
      </c>
      <c r="AM466" s="96" t="str">
        <f>IF(AND(AL466&gt;=Criterios!$AB$8,AL466&lt;Criterios!$AA$8),"Pobre",IF(AND(AL466&gt;=Criterios!$AB$7,AL466&lt;Criterios!$AA$7),"Insatisfactorio",IF(AND(AL466&gt;=Criterios!$AB$6,AL466&lt;Criterios!$AA$6),"Regular",IF(AND(AL466&gt;=Criterios!$AB$5,AL466&lt;Criterios!$AA$5),"Bueno",IF(AND(AL466&gt;=Criterios!$AB$4,AL466&lt;=Criterios!$AA$4),"Excelente",MID(Criterios!$Y$3,1,1))))))</f>
        <v/>
      </c>
      <c r="AN466" s="278">
        <f>(IFERROR(AVERAGEIFS(AL466:AL471,AE466:AE471,"Impacto"),0))/100</f>
        <v>0</v>
      </c>
      <c r="AO466" s="280">
        <f>(IFERROR(AVERAGEIFS(AL466:AL471,AE466:AE471,"Probabilidad"),0))/100</f>
        <v>0</v>
      </c>
      <c r="AP466" s="282" t="str">
        <f>IF(AN466=0,MID(S466,1,15),IF(T466 - AN466*T466&lt;1,VLOOKUP(1,Criterios!$D$4:$E$8,2,FALSE),IF(ROUND(T466 -( T466*AN466),0)=0,VLOOKUP(1,Criterios!$D$4:$E$8,2,FALSE),VLOOKUP(ROUND(T466 -( T466*AN466),0),Criterios!$D$4:$E$8,2,FALSE))))</f>
        <v/>
      </c>
      <c r="AQ466" s="273">
        <f>(IFERROR(VLOOKUP(AP466,Criterios!$E$3:$F$8,2,FALSE),0))</f>
        <v>0</v>
      </c>
      <c r="AR466" s="273" t="str">
        <f>IF(AO466=0,MID(U466,1,15),IF(V466 - AO466*V466&lt;1,VLOOKUP(1,Criterios!$G$4:$H$8,2,FALSE),IF(ROUND(V466 -(V466*AO466),0)=0,VLOOKUP(1,Criterios!$G$4:$H$8,2,FALSE),VLOOKUP(ROUND(V466 -( V466*AO466),0),Criterios!$G$4:$H$8,2,FALSE))))</f>
        <v/>
      </c>
      <c r="AS466" s="273">
        <f>(IFERROR(VLOOKUP(AR466,Criterios!$H$3:$I$8,2,FALSE),0))</f>
        <v>0</v>
      </c>
      <c r="AT466" s="273">
        <f>(IFERROR(VLOOKUP(AP466,Criterios!$E$3:$F$8,2,FALSE),0)) * (IFERROR(VLOOKUP(AR466,Criterios!$H$3:$I$8,2,FALSE),0))</f>
        <v>0</v>
      </c>
      <c r="AU466" s="284">
        <f>IFERROR(INDEX(Colorimetría!$D$4:$H$8,MATCH(AS466,Colorimetría!$C$4:$C$8,0),MATCH(AQ466,Colorimetría!$D$3:$H$3,0)),0)</f>
        <v>0</v>
      </c>
      <c r="AV466" s="88" t="s">
        <v>169</v>
      </c>
      <c r="AW466" s="97" t="str">
        <f>IF(AND(T466=1,V466=5),IF(AND(AQ466=1,AS466=5),"RiRr","Ri"),IF(AND(AQ466=1,AS466=5),"Rr",""))</f>
        <v/>
      </c>
      <c r="AX466" s="97" t="str">
        <f>IF(AND(T466=2,V466=5),IF(AND(AQ466=2,AS466=5),"RiRr","Ri"),IF(AND(AQ466=2,AS466=5),"Rr",""))</f>
        <v/>
      </c>
      <c r="AY466" s="98" t="str">
        <f>IF(AND(T466=3,V466=5),IF(AND(AQ466=3,AS466=5),"RiRr","Ri"),IF(AND(AQ466=3,AS466=5),"Rr",""))</f>
        <v/>
      </c>
      <c r="AZ466" s="98" t="str">
        <f>IF(AND(T466=4,V466=5),IF(AND(AQ466=4,AS466=5),"RiRr","Ri"),IF(AND(AQ466=4,AS466=5),"Rr",""))</f>
        <v/>
      </c>
      <c r="BA466" s="98" t="str">
        <f>IF(AND(T466=5,V466=5),IF(AND(AQ466=5,AS466=5),"RiRr","Ri"),IF(AND(AQ466=5,AS466=5),"Rr",""))</f>
        <v/>
      </c>
      <c r="BB466" s="100"/>
    </row>
    <row r="467" spans="1:54" hidden="1" x14ac:dyDescent="0.2">
      <c r="A467" s="287"/>
      <c r="B467" s="290"/>
      <c r="C467" s="298"/>
      <c r="D467" s="301"/>
      <c r="E467" s="301"/>
      <c r="F467" s="301"/>
      <c r="G467" s="301"/>
      <c r="H467" s="301"/>
      <c r="I467" s="304"/>
      <c r="J467" s="307"/>
      <c r="K467" s="307"/>
      <c r="L467" s="330"/>
      <c r="M467" s="263"/>
      <c r="N467" s="263"/>
      <c r="O467" s="327"/>
      <c r="P467" s="310"/>
      <c r="Q467" s="266"/>
      <c r="R467" s="260"/>
      <c r="S467" s="257"/>
      <c r="T467" s="254"/>
      <c r="U467" s="248"/>
      <c r="V467" s="254"/>
      <c r="W467" s="254"/>
      <c r="X467" s="254"/>
      <c r="Y467" s="276"/>
      <c r="Z467" s="91"/>
      <c r="AA467" s="92"/>
      <c r="AB467" s="92"/>
      <c r="AC467" s="92"/>
      <c r="AD467" s="93"/>
      <c r="AE467" s="94">
        <f t="shared" ref="AE467:AE471" si="73">IF(OR(AD467="Preventivo",AD467="Preventivo - Detectivo"),"Probabilidad",IF(OR(AD467="Detectivo - Correctivo",AD467="Correctivo"),"Impacto",0))</f>
        <v>0</v>
      </c>
      <c r="AF467" s="93"/>
      <c r="AG467" s="93"/>
      <c r="AH467" s="93"/>
      <c r="AI467" s="93"/>
      <c r="AJ467" s="93"/>
      <c r="AK467" s="93"/>
      <c r="AL467" s="95">
        <f>IFERROR(VLOOKUP(AF467,Criterios!$M$3:$N$6,2,FALSE),0) + IFERROR(VLOOKUP(AG467,Criterios!$O$3:$P$6,2,FALSE),0) + IFERROR(VLOOKUP(AH467,Criterios!$Q$3:$R$7,2,FALSE),0) + IFERROR(VLOOKUP(AI467,Criterios!$S$3:$T$6,2,FALSE),0) + IFERROR(VLOOKUP(AJ467,Criterios!$U$3:$V$5,2,FALSE),0) + IFERROR(VLOOKUP(AK467,Criterios!$W$3:$X$8,2,FALSE),0)</f>
        <v>0</v>
      </c>
      <c r="AM467" s="96" t="str">
        <f>IF(AND(AL467&gt;=Criterios!$AB$8,AL467&lt;Criterios!$AA$8),"Pobre",IF(AND(AL467&gt;=Criterios!$AB$7,AL467&lt;Criterios!$AA$7),"Insatisfactorio",IF(AND(AL467&gt;=Criterios!$AB$6,AL467&lt;Criterios!$AA$6),"Regular",IF(AND(AL467&gt;=Criterios!$AB$5,AL467&lt;Criterios!$AA$5),"Bueno",IF(AND(AL467&gt;=Criterios!$AB$4,AL467&lt;=Criterios!$AA$4),"Excelente",MID(Criterios!$Y$3,1,1))))))</f>
        <v/>
      </c>
      <c r="AN467" s="278"/>
      <c r="AO467" s="280"/>
      <c r="AP467" s="282"/>
      <c r="AQ467" s="273"/>
      <c r="AR467" s="273"/>
      <c r="AS467" s="273"/>
      <c r="AT467" s="273"/>
      <c r="AU467" s="284"/>
      <c r="AV467" s="88" t="s">
        <v>122</v>
      </c>
      <c r="AW467" s="101" t="str">
        <f>IF(AND(T466=1,V466=4),IF(AND(AQ466=1,AS466=4),"RiRr","Ri"),IF(AND(AQ466=1,AS466=4),"Rr",""))</f>
        <v/>
      </c>
      <c r="AX467" s="102" t="str">
        <f>IF(AND(T466=2,V466=4),IF(AND(AQ466=2,AS466=4),"RiRr","Ri"),IF(AND(AQ466=2,AS466=4),"Rr",""))</f>
        <v/>
      </c>
      <c r="AY467" s="102" t="str">
        <f>IF(AND(T466=3,V466=4),IF(AND(AQ466=3,AS466=4),"RiRr","Ri"),IF(AND(AQ466=3,AS466=4),"Rr",""))</f>
        <v/>
      </c>
      <c r="AZ467" s="103" t="str">
        <f>IF(AND(T466=4,V466=4),IF(AND(AQ466=4,AS466=4),"RiRr","Ri"),IF(AND(AQ466=4,AS466=4),"Rr",""))</f>
        <v/>
      </c>
      <c r="BA467" s="103" t="str">
        <f>IF(AND(T466=5,V466=4),IF(AND(AQ466=5,AS466=4),"RiRr","Ri"),IF(AND(AQ466=5,AS466=4),"Rr",""))</f>
        <v/>
      </c>
      <c r="BB467" s="105"/>
    </row>
    <row r="468" spans="1:54" hidden="1" x14ac:dyDescent="0.2">
      <c r="A468" s="287"/>
      <c r="B468" s="290"/>
      <c r="C468" s="298"/>
      <c r="D468" s="301"/>
      <c r="E468" s="301"/>
      <c r="F468" s="301"/>
      <c r="G468" s="301"/>
      <c r="H468" s="301"/>
      <c r="I468" s="304"/>
      <c r="J468" s="307"/>
      <c r="K468" s="307"/>
      <c r="L468" s="330"/>
      <c r="M468" s="263"/>
      <c r="N468" s="263"/>
      <c r="O468" s="327"/>
      <c r="P468" s="310"/>
      <c r="Q468" s="266"/>
      <c r="R468" s="260"/>
      <c r="S468" s="257"/>
      <c r="T468" s="254"/>
      <c r="U468" s="248"/>
      <c r="V468" s="254"/>
      <c r="W468" s="254"/>
      <c r="X468" s="254"/>
      <c r="Y468" s="276"/>
      <c r="Z468" s="91"/>
      <c r="AA468" s="92"/>
      <c r="AB468" s="92"/>
      <c r="AC468" s="92"/>
      <c r="AD468" s="93"/>
      <c r="AE468" s="94">
        <f t="shared" si="73"/>
        <v>0</v>
      </c>
      <c r="AF468" s="93"/>
      <c r="AG468" s="93"/>
      <c r="AH468" s="93"/>
      <c r="AI468" s="93"/>
      <c r="AJ468" s="93"/>
      <c r="AK468" s="93"/>
      <c r="AL468" s="95">
        <f>IFERROR(VLOOKUP(AF468,Criterios!$M$3:$N$6,2,FALSE),0) + IFERROR(VLOOKUP(AG468,Criterios!$O$3:$P$6,2,FALSE),0) + IFERROR(VLOOKUP(AH468,Criterios!$Q$3:$R$7,2,FALSE),0) + IFERROR(VLOOKUP(AI468,Criterios!$S$3:$T$6,2,FALSE),0) + IFERROR(VLOOKUP(AJ468,Criterios!$U$3:$V$5,2,FALSE),0) + IFERROR(VLOOKUP(AK468,Criterios!$W$3:$X$8,2,FALSE),0)</f>
        <v>0</v>
      </c>
      <c r="AM468" s="96" t="str">
        <f>IF(AND(AL468&gt;=Criterios!$AB$8,AL468&lt;Criterios!$AA$8),"Pobre",IF(AND(AL468&gt;=Criterios!$AB$7,AL468&lt;Criterios!$AA$7),"Insatisfactorio",IF(AND(AL468&gt;=Criterios!$AB$6,AL468&lt;Criterios!$AA$6),"Regular",IF(AND(AL468&gt;=Criterios!$AB$5,AL468&lt;Criterios!$AA$5),"Bueno",IF(AND(AL468&gt;=Criterios!$AB$4,AL468&lt;=Criterios!$AA$4),"Excelente",MID(Criterios!$Y$3,1,1))))))</f>
        <v/>
      </c>
      <c r="AN468" s="278"/>
      <c r="AO468" s="280"/>
      <c r="AP468" s="282"/>
      <c r="AQ468" s="273"/>
      <c r="AR468" s="273"/>
      <c r="AS468" s="273"/>
      <c r="AT468" s="273"/>
      <c r="AU468" s="284"/>
      <c r="AV468" s="88" t="s">
        <v>125</v>
      </c>
      <c r="AW468" s="106" t="str">
        <f>IF(AND(T466=1,V466=3),IF(AND(AQ466=1,AS466=3),"RiRr","Ri"),IF(AND(AQ466=1,AS466=3),"Rr",""))</f>
        <v/>
      </c>
      <c r="AX468" s="101" t="str">
        <f>IF(AND(T466=2,V466=3),IF(AND(AQ466=2,AS466=3),"RiRr","Ri"),IF(AND(AQ466=2,AS466=3),"Rr",""))</f>
        <v/>
      </c>
      <c r="AY468" s="102" t="str">
        <f>IF(AND(T466=3,V466=3),IF(AND(AQ466=3,AS466=3),"RiRr","Ri"),IF(AND(AQ466=3,AS466=3),"Rr",""))</f>
        <v/>
      </c>
      <c r="AZ468" s="103" t="str">
        <f>IF(AND(T466=4,V466=3),IF(AND(AQ466=4,AS466=3),"RiRr","Ri"),IF(AND(AQ466=4,AS466=3),"Rr",""))</f>
        <v/>
      </c>
      <c r="BA468" s="103" t="str">
        <f>IF(AND(T466=5,V466=3),IF(AND(AQ466=5,AS466=3),"RiRr","Ri"),IF(AND(AQ466=5,AS466=3),"Rr",""))</f>
        <v/>
      </c>
      <c r="BB468" s="105"/>
    </row>
    <row r="469" spans="1:54" hidden="1" x14ac:dyDescent="0.2">
      <c r="A469" s="287"/>
      <c r="B469" s="290"/>
      <c r="C469" s="298"/>
      <c r="D469" s="301"/>
      <c r="E469" s="301"/>
      <c r="F469" s="301"/>
      <c r="G469" s="301"/>
      <c r="H469" s="301"/>
      <c r="I469" s="304"/>
      <c r="J469" s="307"/>
      <c r="K469" s="307"/>
      <c r="L469" s="330"/>
      <c r="M469" s="263"/>
      <c r="N469" s="263"/>
      <c r="O469" s="327"/>
      <c r="P469" s="310"/>
      <c r="Q469" s="266"/>
      <c r="R469" s="260"/>
      <c r="S469" s="257"/>
      <c r="T469" s="254"/>
      <c r="U469" s="248"/>
      <c r="V469" s="254"/>
      <c r="W469" s="254"/>
      <c r="X469" s="254"/>
      <c r="Y469" s="276"/>
      <c r="Z469" s="91"/>
      <c r="AA469" s="92"/>
      <c r="AB469" s="92"/>
      <c r="AC469" s="92"/>
      <c r="AD469" s="93"/>
      <c r="AE469" s="94">
        <f t="shared" si="73"/>
        <v>0</v>
      </c>
      <c r="AF469" s="93"/>
      <c r="AG469" s="93"/>
      <c r="AH469" s="93"/>
      <c r="AI469" s="93"/>
      <c r="AJ469" s="93"/>
      <c r="AK469" s="93"/>
      <c r="AL469" s="94">
        <f>IFERROR(VLOOKUP(AF469,Criterios!$M$3:$N$6,2,FALSE),0) + IFERROR(VLOOKUP(AG469,Criterios!$O$3:$P$6,2,FALSE),0) + IFERROR(VLOOKUP(AH469,Criterios!$Q$3:$R$7,2,FALSE),0) + IFERROR(VLOOKUP(AI469,Criterios!$S$3:$T$6,2,FALSE),0) + IFERROR(VLOOKUP(AJ469,Criterios!$U$3:$V$5,2,FALSE),0) + IFERROR(VLOOKUP(AK469,Criterios!$W$3:$X$8,2,FALSE),0)</f>
        <v>0</v>
      </c>
      <c r="AM469" s="96" t="str">
        <f>IF(AND(AL469&gt;=Criterios!$AB$8,AL469&lt;Criterios!$AA$8),"Pobre",IF(AND(AL469&gt;=Criterios!$AB$7,AL469&lt;Criterios!$AA$7),"Insatisfactorio",IF(AND(AL469&gt;=Criterios!$AB$6,AL469&lt;Criterios!$AA$6),"Regular",IF(AND(AL469&gt;=Criterios!$AB$5,AL469&lt;Criterios!$AA$5),"Bueno",IF(AND(AL469&gt;=Criterios!$AB$4,AL469&lt;=Criterios!$AA$4),"Excelente",MID(Criterios!$Y$3,1,1))))))</f>
        <v/>
      </c>
      <c r="AN469" s="278"/>
      <c r="AO469" s="280"/>
      <c r="AP469" s="282"/>
      <c r="AQ469" s="273"/>
      <c r="AR469" s="273"/>
      <c r="AS469" s="273"/>
      <c r="AT469" s="273"/>
      <c r="AU469" s="284"/>
      <c r="AV469" s="88" t="s">
        <v>170</v>
      </c>
      <c r="AW469" s="106" t="str">
        <f>IF(AND(T466=1,V466=2),IF(AND(AQ466=1,AS466=2),"RiRr","Ri"),IF(AND(AQ466=1,AS466=2),"Rr",""))</f>
        <v/>
      </c>
      <c r="AX469" s="106" t="str">
        <f>IF(AND(T466=2,V466=2),IF(AND(AQ466=2,AS466=2),"RiRr","Ri"),IF(AND(AQ466=2,AS466=2),"Rr",""))</f>
        <v/>
      </c>
      <c r="AY469" s="101" t="str">
        <f>IF(AND(T466=3,V466=2),IF(AND(AQ466=3,AS466=2),"RiRr","Ri"),IF(AND(AQ466=3,AS466=2),"Rr",""))</f>
        <v/>
      </c>
      <c r="AZ469" s="102" t="str">
        <f>IF(AND(T466=4,V466=2),IF(AND(AQ466=4,AS466=2),"RiRr","Ri"),IF(AND(AQ466=4,AS466=2),"Rr",""))</f>
        <v/>
      </c>
      <c r="BA469" s="103" t="str">
        <f>IF(AND(T466=5,V466=2),IF(AND(AQ466=5,AS466=2),"RiRr","Ri"),IF(AND(AQ466=5,AS466=2),"Rr",""))</f>
        <v/>
      </c>
      <c r="BB469" s="105"/>
    </row>
    <row r="470" spans="1:54" hidden="1" x14ac:dyDescent="0.2">
      <c r="A470" s="287"/>
      <c r="B470" s="290"/>
      <c r="C470" s="298"/>
      <c r="D470" s="301"/>
      <c r="E470" s="301"/>
      <c r="F470" s="301"/>
      <c r="G470" s="301"/>
      <c r="H470" s="301"/>
      <c r="I470" s="304"/>
      <c r="J470" s="307"/>
      <c r="K470" s="307"/>
      <c r="L470" s="330"/>
      <c r="M470" s="263"/>
      <c r="N470" s="263"/>
      <c r="O470" s="327"/>
      <c r="P470" s="310"/>
      <c r="Q470" s="266"/>
      <c r="R470" s="260"/>
      <c r="S470" s="257"/>
      <c r="T470" s="254"/>
      <c r="U470" s="248"/>
      <c r="V470" s="254"/>
      <c r="W470" s="254"/>
      <c r="X470" s="254"/>
      <c r="Y470" s="276"/>
      <c r="Z470" s="91"/>
      <c r="AA470" s="92"/>
      <c r="AB470" s="92"/>
      <c r="AC470" s="92"/>
      <c r="AD470" s="93"/>
      <c r="AE470" s="94">
        <f t="shared" si="73"/>
        <v>0</v>
      </c>
      <c r="AF470" s="93"/>
      <c r="AG470" s="93"/>
      <c r="AH470" s="93"/>
      <c r="AI470" s="93"/>
      <c r="AJ470" s="93"/>
      <c r="AK470" s="93"/>
      <c r="AL470" s="94">
        <f>IFERROR(VLOOKUP(AF470,Criterios!$M$3:$N$6,2,FALSE),0) + IFERROR(VLOOKUP(AG470,Criterios!$O$3:$P$6,2,FALSE),0) + IFERROR(VLOOKUP(AH470,Criterios!$Q$3:$R$7,2,FALSE),0) + IFERROR(VLOOKUP(AI470,Criterios!$S$3:$T$6,2,FALSE),0) + IFERROR(VLOOKUP(AJ470,Criterios!$U$3:$V$5,2,FALSE),0) + IFERROR(VLOOKUP(AK470,Criterios!$W$3:$X$8,2,FALSE),0)</f>
        <v>0</v>
      </c>
      <c r="AM470" s="96" t="str">
        <f>IF(AND(AL470&gt;=Criterios!$AB$8,AL470&lt;Criterios!$AA$8),"Pobre",IF(AND(AL470&gt;=Criterios!$AB$7,AL470&lt;Criterios!$AA$7),"Insatisfactorio",IF(AND(AL470&gt;=Criterios!$AB$6,AL470&lt;Criterios!$AA$6),"Regular",IF(AND(AL470&gt;=Criterios!$AB$5,AL470&lt;Criterios!$AA$5),"Bueno",IF(AND(AL470&gt;=Criterios!$AB$4,AL470&lt;=Criterios!$AA$4),"Excelente",MID(Criterios!$Y$3,1,1))))))</f>
        <v/>
      </c>
      <c r="AN470" s="278"/>
      <c r="AO470" s="280"/>
      <c r="AP470" s="282"/>
      <c r="AQ470" s="273"/>
      <c r="AR470" s="273"/>
      <c r="AS470" s="273"/>
      <c r="AT470" s="273"/>
      <c r="AU470" s="284"/>
      <c r="AV470" s="88" t="s">
        <v>752</v>
      </c>
      <c r="AW470" s="106" t="str">
        <f>IF(AND(T466=1,V466=1),IF(AND(AQ466=1,AS466=1),"RiRr","Ri"),IF(AND(AQ466=1,AS466=1),"Rr",""))</f>
        <v/>
      </c>
      <c r="AX470" s="106" t="str">
        <f>IF(AND(T466=2,V466=1),IF(AND(AQ466=2,AS466=1),"RiRr","Ri"),IF(AND(AQ466=2,AS466=1),"Rr",""))</f>
        <v/>
      </c>
      <c r="AY470" s="101" t="str">
        <f>IF(AND(T466=3,V466=1),IF(AND(AQ466=3,AS466=1),"RiRr","Ri"),IF(AND(AQ466=3,AS466=1),"Rr",""))</f>
        <v/>
      </c>
      <c r="AZ470" s="102" t="str">
        <f>IF(AND(T466=4,V466=1),IF(AND(AQ466=4,AS466=1),"RiRr","Ri"),IF(AND(AQ466=4,AS466=1),"Rr",""))</f>
        <v/>
      </c>
      <c r="BA470" s="102" t="str">
        <f>IF(AND(T466=5,V466=1),IF(AND(AQ466=5,AS466=1),"RiRr","Ri"),IF(AND(AQ466=5,AS466=1),"Rr",""))</f>
        <v/>
      </c>
      <c r="BB470" s="105"/>
    </row>
    <row r="471" spans="1:54" ht="15.75" hidden="1" customHeight="1" thickBot="1" x14ac:dyDescent="0.25">
      <c r="A471" s="288"/>
      <c r="B471" s="291"/>
      <c r="C471" s="299"/>
      <c r="D471" s="302"/>
      <c r="E471" s="302"/>
      <c r="F471" s="302"/>
      <c r="G471" s="302"/>
      <c r="H471" s="302"/>
      <c r="I471" s="305"/>
      <c r="J471" s="308"/>
      <c r="K471" s="308"/>
      <c r="L471" s="331"/>
      <c r="M471" s="264"/>
      <c r="N471" s="264"/>
      <c r="O471" s="328"/>
      <c r="P471" s="311"/>
      <c r="Q471" s="267"/>
      <c r="R471" s="261"/>
      <c r="S471" s="258"/>
      <c r="T471" s="255"/>
      <c r="U471" s="249"/>
      <c r="V471" s="255"/>
      <c r="W471" s="255"/>
      <c r="X471" s="255"/>
      <c r="Y471" s="277"/>
      <c r="Z471" s="108"/>
      <c r="AA471" s="109"/>
      <c r="AB471" s="109"/>
      <c r="AC471" s="109"/>
      <c r="AD471" s="110"/>
      <c r="AE471" s="111">
        <f t="shared" si="73"/>
        <v>0</v>
      </c>
      <c r="AF471" s="110"/>
      <c r="AG471" s="110"/>
      <c r="AH471" s="110"/>
      <c r="AI471" s="110"/>
      <c r="AJ471" s="110"/>
      <c r="AK471" s="110"/>
      <c r="AL471" s="111">
        <f>IFERROR(VLOOKUP(AF471,Criterios!$M$3:$N$6,2,FALSE),0) + IFERROR(VLOOKUP(AG471,Criterios!$O$3:$P$6,2,FALSE),0) + IFERROR(VLOOKUP(AH471,Criterios!$Q$3:$R$7,2,FALSE),0) + IFERROR(VLOOKUP(AI471,Criterios!$S$3:$T$6,2,FALSE),0) + IFERROR(VLOOKUP(AJ471,Criterios!$U$3:$V$5,2,FALSE),0) + IFERROR(VLOOKUP(AK471,Criterios!$W$3:$X$8,2,FALSE),0)</f>
        <v>0</v>
      </c>
      <c r="AM471" s="112" t="str">
        <f>IF(AND(AL471&gt;=Criterios!$AB$8,AL471&lt;Criterios!$AA$8),"Pobre",IF(AND(AL471&gt;=Criterios!$AB$7,AL471&lt;Criterios!$AA$7),"Insatisfactorio",IF(AND(AL471&gt;=Criterios!$AB$6,AL471&lt;Criterios!$AA$6),"Regular",IF(AND(AL471&gt;=Criterios!$AB$5,AL471&lt;Criterios!$AA$5),"Bueno",IF(AND(AL471&gt;=Criterios!$AB$4,AL471&lt;=Criterios!$AA$4),"Excelente",MID(Criterios!$Y$3,1,1))))))</f>
        <v/>
      </c>
      <c r="AN471" s="279"/>
      <c r="AO471" s="281"/>
      <c r="AP471" s="283"/>
      <c r="AQ471" s="274"/>
      <c r="AR471" s="274"/>
      <c r="AS471" s="274"/>
      <c r="AT471" s="274"/>
      <c r="AU471" s="285"/>
      <c r="AW471" s="88" t="s">
        <v>123</v>
      </c>
      <c r="AX471" s="88" t="s">
        <v>124</v>
      </c>
      <c r="AY471" s="88" t="s">
        <v>125</v>
      </c>
      <c r="AZ471" s="88" t="s">
        <v>126</v>
      </c>
      <c r="BA471" s="88" t="s">
        <v>127</v>
      </c>
      <c r="BB471" s="113"/>
    </row>
    <row r="472" spans="1:54" ht="16.5" hidden="1" thickTop="1" x14ac:dyDescent="0.2">
      <c r="A472" s="286"/>
      <c r="B472" s="289"/>
      <c r="C472" s="297"/>
      <c r="D472" s="300"/>
      <c r="E472" s="300"/>
      <c r="F472" s="300"/>
      <c r="G472" s="300"/>
      <c r="H472" s="300"/>
      <c r="I472" s="303"/>
      <c r="J472" s="306"/>
      <c r="K472" s="306"/>
      <c r="L472" s="329"/>
      <c r="M472" s="262"/>
      <c r="N472" s="262"/>
      <c r="O472" s="326" t="s">
        <v>387</v>
      </c>
      <c r="P472" s="338"/>
      <c r="Q472" s="295"/>
      <c r="R472" s="259"/>
      <c r="S472" s="256"/>
      <c r="T472" s="253">
        <f>(IFERROR(VLOOKUP(S472,Criterios!$E$3:$F$8,2,FALSE),0))</f>
        <v>0</v>
      </c>
      <c r="U472" s="247"/>
      <c r="V472" s="253">
        <f>(IFERROR(VLOOKUP(U472,Criterios!$H$3:$I$8,2,FALSE),0))</f>
        <v>0</v>
      </c>
      <c r="W472" s="253">
        <f>(IFERROR(VLOOKUP(S472,Criterios!$E$3:$F$8,2,FALSE),0)) * (IFERROR(VLOOKUP(U472,Criterios!$H$3:$I$8,2,FALSE),0))</f>
        <v>0</v>
      </c>
      <c r="X472" s="253">
        <f>IFERROR(INDEX(Colorimetría!$D$4:$H$8,MATCH(V472,Colorimetría!$C$4:$C$8,0),MATCH(T472,Colorimetría!$D$3:$H$3,0)),0)</f>
        <v>0</v>
      </c>
      <c r="Y472" s="296"/>
      <c r="Z472" s="91"/>
      <c r="AA472" s="92"/>
      <c r="AB472" s="92"/>
      <c r="AC472" s="92"/>
      <c r="AD472" s="93"/>
      <c r="AE472" s="94">
        <f>IF(OR(AD472="Preventivo",AD472="Preventivo - Detectivo"),"Probabilidad",IF(OR(AD472="Detectivo - Correctivo",AD472="Correctivo"),"Impacto",0))</f>
        <v>0</v>
      </c>
      <c r="AF472" s="93"/>
      <c r="AG472" s="93"/>
      <c r="AH472" s="93"/>
      <c r="AI472" s="93"/>
      <c r="AJ472" s="93"/>
      <c r="AK472" s="93"/>
      <c r="AL472" s="95">
        <f>IFERROR(VLOOKUP(AF472,Criterios!$M$3:$N$6,2,FALSE),0) + IFERROR(VLOOKUP(AG472,Criterios!$O$3:$P$6,2,FALSE),0) + IFERROR(VLOOKUP(AH472,Criterios!$Q$3:$R$7,2,FALSE),0) + IFERROR(VLOOKUP(AI472,Criterios!$S$3:$T$6,2,FALSE),0) + IFERROR(VLOOKUP(AJ472,Criterios!$U$3:$V$5,2,FALSE),0) + IFERROR(VLOOKUP(AK472,Criterios!$W$3:$X$8,2,FALSE),0)</f>
        <v>0</v>
      </c>
      <c r="AM472" s="96" t="str">
        <f>IF(AND(AL472&gt;=Criterios!$AB$8,AL472&lt;Criterios!$AA$8),"Pobre",IF(AND(AL472&gt;=Criterios!$AB$7,AL472&lt;Criterios!$AA$7),"Insatisfactorio",IF(AND(AL472&gt;=Criterios!$AB$6,AL472&lt;Criterios!$AA$6),"Regular",IF(AND(AL472&gt;=Criterios!$AB$5,AL472&lt;Criterios!$AA$5),"Bueno",IF(AND(AL472&gt;=Criterios!$AB$4,AL472&lt;=Criterios!$AA$4),"Excelente",MID(Criterios!$Y$3,1,1))))))</f>
        <v/>
      </c>
      <c r="AN472" s="278">
        <f>(IFERROR(AVERAGEIFS(AL472:AL477,AE472:AE477,"Impacto"),0))/100</f>
        <v>0</v>
      </c>
      <c r="AO472" s="280">
        <f>(IFERROR(AVERAGEIFS(AL472:AL477,AE472:AE477,"Probabilidad"),0))/100</f>
        <v>0</v>
      </c>
      <c r="AP472" s="282" t="str">
        <f>IF(AN472=0,MID(S472,1,15),IF(T472 - AN472*T472&lt;1,VLOOKUP(1,Criterios!$D$4:$E$8,2,FALSE),IF(ROUND(T472 -( T472*AN472),0)=0,VLOOKUP(1,Criterios!$D$4:$E$8,2,FALSE),VLOOKUP(ROUND(T472 -( T472*AN472),0),Criterios!$D$4:$E$8,2,FALSE))))</f>
        <v/>
      </c>
      <c r="AQ472" s="273">
        <f>(IFERROR(VLOOKUP(AP472,Criterios!$E$3:$F$8,2,FALSE),0))</f>
        <v>0</v>
      </c>
      <c r="AR472" s="273" t="str">
        <f>IF(AO472=0,MID(U472,1,15),IF(V472 - AO472*V472&lt;1,VLOOKUP(1,Criterios!$G$4:$H$8,2,FALSE),IF(ROUND(V472 -(V472*AO472),0)=0,VLOOKUP(1,Criterios!$G$4:$H$8,2,FALSE),VLOOKUP(ROUND(V472 -( V472*AO472),0),Criterios!$G$4:$H$8,2,FALSE))))</f>
        <v/>
      </c>
      <c r="AS472" s="273">
        <f>(IFERROR(VLOOKUP(AR472,Criterios!$H$3:$I$8,2,FALSE),0))</f>
        <v>0</v>
      </c>
      <c r="AT472" s="273">
        <f>(IFERROR(VLOOKUP(AP472,Criterios!$E$3:$F$8,2,FALSE),0)) * (IFERROR(VLOOKUP(AR472,Criterios!$H$3:$I$8,2,FALSE),0))</f>
        <v>0</v>
      </c>
      <c r="AU472" s="284">
        <f>IFERROR(INDEX(Colorimetría!$D$4:$H$8,MATCH(AS472,Colorimetría!$C$4:$C$8,0),MATCH(AQ472,Colorimetría!$D$3:$H$3,0)),0)</f>
        <v>0</v>
      </c>
      <c r="AV472" s="88" t="s">
        <v>169</v>
      </c>
      <c r="AW472" s="97" t="str">
        <f>IF(AND(T472=1,V472=5),IF(AND(AQ472=1,AS472=5),"RiRr","Ri"),IF(AND(AQ472=1,AS472=5),"Rr",""))</f>
        <v/>
      </c>
      <c r="AX472" s="97" t="str">
        <f>IF(AND(T472=2,V472=5),IF(AND(AQ472=2,AS472=5),"RiRr","Ri"),IF(AND(AQ472=2,AS472=5),"Rr",""))</f>
        <v/>
      </c>
      <c r="AY472" s="98" t="str">
        <f>IF(AND(T472=3,V472=5),IF(AND(AQ472=3,AS472=5),"RiRr","Ri"),IF(AND(AQ472=3,AS472=5),"Rr",""))</f>
        <v/>
      </c>
      <c r="AZ472" s="98" t="str">
        <f>IF(AND(T472=4,V472=5),IF(AND(AQ472=4,AS472=5),"RiRr","Ri"),IF(AND(AQ472=4,AS472=5),"Rr",""))</f>
        <v/>
      </c>
      <c r="BA472" s="98" t="str">
        <f>IF(AND(T472=5,V472=5),IF(AND(AQ472=5,AS472=5),"RiRr","Ri"),IF(AND(AQ472=5,AS472=5),"Rr",""))</f>
        <v/>
      </c>
      <c r="BB472" s="100"/>
    </row>
    <row r="473" spans="1:54" hidden="1" x14ac:dyDescent="0.2">
      <c r="A473" s="287"/>
      <c r="B473" s="290"/>
      <c r="C473" s="298"/>
      <c r="D473" s="301"/>
      <c r="E473" s="301"/>
      <c r="F473" s="301"/>
      <c r="G473" s="301"/>
      <c r="H473" s="301"/>
      <c r="I473" s="304"/>
      <c r="J473" s="307"/>
      <c r="K473" s="307"/>
      <c r="L473" s="330"/>
      <c r="M473" s="263"/>
      <c r="N473" s="263"/>
      <c r="O473" s="327"/>
      <c r="P473" s="310"/>
      <c r="Q473" s="266"/>
      <c r="R473" s="260"/>
      <c r="S473" s="257"/>
      <c r="T473" s="254"/>
      <c r="U473" s="248"/>
      <c r="V473" s="254"/>
      <c r="W473" s="254"/>
      <c r="X473" s="254"/>
      <c r="Y473" s="276"/>
      <c r="Z473" s="91"/>
      <c r="AA473" s="92"/>
      <c r="AB473" s="92"/>
      <c r="AC473" s="92"/>
      <c r="AD473" s="93"/>
      <c r="AE473" s="94">
        <f t="shared" ref="AE473:AE477" si="74">IF(OR(AD473="Preventivo",AD473="Preventivo - Detectivo"),"Probabilidad",IF(OR(AD473="Detectivo - Correctivo",AD473="Correctivo"),"Impacto",0))</f>
        <v>0</v>
      </c>
      <c r="AF473" s="93"/>
      <c r="AG473" s="93"/>
      <c r="AH473" s="93"/>
      <c r="AI473" s="93"/>
      <c r="AJ473" s="93"/>
      <c r="AK473" s="93"/>
      <c r="AL473" s="95">
        <f>IFERROR(VLOOKUP(AF473,Criterios!$M$3:$N$6,2,FALSE),0) + IFERROR(VLOOKUP(AG473,Criterios!$O$3:$P$6,2,FALSE),0) + IFERROR(VLOOKUP(AH473,Criterios!$Q$3:$R$7,2,FALSE),0) + IFERROR(VLOOKUP(AI473,Criterios!$S$3:$T$6,2,FALSE),0) + IFERROR(VLOOKUP(AJ473,Criterios!$U$3:$V$5,2,FALSE),0) + IFERROR(VLOOKUP(AK473,Criterios!$W$3:$X$8,2,FALSE),0)</f>
        <v>0</v>
      </c>
      <c r="AM473" s="96" t="str">
        <f>IF(AND(AL473&gt;=Criterios!$AB$8,AL473&lt;Criterios!$AA$8),"Pobre",IF(AND(AL473&gt;=Criterios!$AB$7,AL473&lt;Criterios!$AA$7),"Insatisfactorio",IF(AND(AL473&gt;=Criterios!$AB$6,AL473&lt;Criterios!$AA$6),"Regular",IF(AND(AL473&gt;=Criterios!$AB$5,AL473&lt;Criterios!$AA$5),"Bueno",IF(AND(AL473&gt;=Criterios!$AB$4,AL473&lt;=Criterios!$AA$4),"Excelente",MID(Criterios!$Y$3,1,1))))))</f>
        <v/>
      </c>
      <c r="AN473" s="278"/>
      <c r="AO473" s="280"/>
      <c r="AP473" s="282"/>
      <c r="AQ473" s="273"/>
      <c r="AR473" s="273"/>
      <c r="AS473" s="273"/>
      <c r="AT473" s="273"/>
      <c r="AU473" s="284"/>
      <c r="AV473" s="88" t="s">
        <v>122</v>
      </c>
      <c r="AW473" s="101" t="str">
        <f>IF(AND(T472=1,V472=4),IF(AND(AQ472=1,AS472=4),"RiRr","Ri"),IF(AND(AQ472=1,AS472=4),"Rr",""))</f>
        <v/>
      </c>
      <c r="AX473" s="102" t="str">
        <f>IF(AND(T472=2,V472=4),IF(AND(AQ472=2,AS472=4),"RiRr","Ri"),IF(AND(AQ472=2,AS472=4),"Rr",""))</f>
        <v/>
      </c>
      <c r="AY473" s="102" t="str">
        <f>IF(AND(T472=3,V472=4),IF(AND(AQ472=3,AS472=4),"RiRr","Ri"),IF(AND(AQ472=3,AS472=4),"Rr",""))</f>
        <v/>
      </c>
      <c r="AZ473" s="103" t="str">
        <f>IF(AND(T472=4,V472=4),IF(AND(AQ472=4,AS472=4),"RiRr","Ri"),IF(AND(AQ472=4,AS472=4),"Rr",""))</f>
        <v/>
      </c>
      <c r="BA473" s="103" t="str">
        <f>IF(AND(T472=5,V472=4),IF(AND(AQ472=5,AS472=4),"RiRr","Ri"),IF(AND(AQ472=5,AS472=4),"Rr",""))</f>
        <v/>
      </c>
      <c r="BB473" s="105"/>
    </row>
    <row r="474" spans="1:54" hidden="1" x14ac:dyDescent="0.2">
      <c r="A474" s="287"/>
      <c r="B474" s="290"/>
      <c r="C474" s="298"/>
      <c r="D474" s="301"/>
      <c r="E474" s="301"/>
      <c r="F474" s="301"/>
      <c r="G474" s="301"/>
      <c r="H474" s="301"/>
      <c r="I474" s="304"/>
      <c r="J474" s="307"/>
      <c r="K474" s="307"/>
      <c r="L474" s="330"/>
      <c r="M474" s="263"/>
      <c r="N474" s="263"/>
      <c r="O474" s="327"/>
      <c r="P474" s="310"/>
      <c r="Q474" s="266"/>
      <c r="R474" s="260"/>
      <c r="S474" s="257"/>
      <c r="T474" s="254"/>
      <c r="U474" s="248"/>
      <c r="V474" s="254"/>
      <c r="W474" s="254"/>
      <c r="X474" s="254"/>
      <c r="Y474" s="276"/>
      <c r="Z474" s="91"/>
      <c r="AA474" s="92"/>
      <c r="AB474" s="92"/>
      <c r="AC474" s="92"/>
      <c r="AD474" s="93"/>
      <c r="AE474" s="94">
        <f t="shared" si="74"/>
        <v>0</v>
      </c>
      <c r="AF474" s="93"/>
      <c r="AG474" s="93"/>
      <c r="AH474" s="93"/>
      <c r="AI474" s="93"/>
      <c r="AJ474" s="93"/>
      <c r="AK474" s="93"/>
      <c r="AL474" s="95">
        <f>IFERROR(VLOOKUP(AF474,Criterios!$M$3:$N$6,2,FALSE),0) + IFERROR(VLOOKUP(AG474,Criterios!$O$3:$P$6,2,FALSE),0) + IFERROR(VLOOKUP(AH474,Criterios!$Q$3:$R$7,2,FALSE),0) + IFERROR(VLOOKUP(AI474,Criterios!$S$3:$T$6,2,FALSE),0) + IFERROR(VLOOKUP(AJ474,Criterios!$U$3:$V$5,2,FALSE),0) + IFERROR(VLOOKUP(AK474,Criterios!$W$3:$X$8,2,FALSE),0)</f>
        <v>0</v>
      </c>
      <c r="AM474" s="96" t="str">
        <f>IF(AND(AL474&gt;=Criterios!$AB$8,AL474&lt;Criterios!$AA$8),"Pobre",IF(AND(AL474&gt;=Criterios!$AB$7,AL474&lt;Criterios!$AA$7),"Insatisfactorio",IF(AND(AL474&gt;=Criterios!$AB$6,AL474&lt;Criterios!$AA$6),"Regular",IF(AND(AL474&gt;=Criterios!$AB$5,AL474&lt;Criterios!$AA$5),"Bueno",IF(AND(AL474&gt;=Criterios!$AB$4,AL474&lt;=Criterios!$AA$4),"Excelente",MID(Criterios!$Y$3,1,1))))))</f>
        <v/>
      </c>
      <c r="AN474" s="278"/>
      <c r="AO474" s="280"/>
      <c r="AP474" s="282"/>
      <c r="AQ474" s="273"/>
      <c r="AR474" s="273"/>
      <c r="AS474" s="273"/>
      <c r="AT474" s="273"/>
      <c r="AU474" s="284"/>
      <c r="AV474" s="88" t="s">
        <v>125</v>
      </c>
      <c r="AW474" s="106" t="str">
        <f>IF(AND(T472=1,V472=3),IF(AND(AQ472=1,AS472=3),"RiRr","Ri"),IF(AND(AQ472=1,AS472=3),"Rr",""))</f>
        <v/>
      </c>
      <c r="AX474" s="101" t="str">
        <f>IF(AND(T472=2,V472=3),IF(AND(AQ472=2,AS472=3),"RiRr","Ri"),IF(AND(AQ472=2,AS472=3),"Rr",""))</f>
        <v/>
      </c>
      <c r="AY474" s="102" t="str">
        <f>IF(AND(T472=3,V472=3),IF(AND(AQ472=3,AS472=3),"RiRr","Ri"),IF(AND(AQ472=3,AS472=3),"Rr",""))</f>
        <v/>
      </c>
      <c r="AZ474" s="103" t="str">
        <f>IF(AND(T472=4,V472=3),IF(AND(AQ472=4,AS472=3),"RiRr","Ri"),IF(AND(AQ472=4,AS472=3),"Rr",""))</f>
        <v/>
      </c>
      <c r="BA474" s="103" t="str">
        <f>IF(AND(T472=5,V472=3),IF(AND(AQ472=5,AS472=3),"RiRr","Ri"),IF(AND(AQ472=5,AS472=3),"Rr",""))</f>
        <v/>
      </c>
      <c r="BB474" s="105"/>
    </row>
    <row r="475" spans="1:54" hidden="1" x14ac:dyDescent="0.2">
      <c r="A475" s="287"/>
      <c r="B475" s="290"/>
      <c r="C475" s="298"/>
      <c r="D475" s="301"/>
      <c r="E475" s="301"/>
      <c r="F475" s="301"/>
      <c r="G475" s="301"/>
      <c r="H475" s="301"/>
      <c r="I475" s="304"/>
      <c r="J475" s="307"/>
      <c r="K475" s="307"/>
      <c r="L475" s="330"/>
      <c r="M475" s="263"/>
      <c r="N475" s="263"/>
      <c r="O475" s="327"/>
      <c r="P475" s="310"/>
      <c r="Q475" s="266"/>
      <c r="R475" s="260"/>
      <c r="S475" s="257"/>
      <c r="T475" s="254"/>
      <c r="U475" s="248"/>
      <c r="V475" s="254"/>
      <c r="W475" s="254"/>
      <c r="X475" s="254"/>
      <c r="Y475" s="276"/>
      <c r="Z475" s="91"/>
      <c r="AA475" s="92"/>
      <c r="AB475" s="92"/>
      <c r="AC475" s="92"/>
      <c r="AD475" s="93"/>
      <c r="AE475" s="94">
        <f t="shared" si="74"/>
        <v>0</v>
      </c>
      <c r="AF475" s="93"/>
      <c r="AG475" s="93"/>
      <c r="AH475" s="93"/>
      <c r="AI475" s="93"/>
      <c r="AJ475" s="93"/>
      <c r="AK475" s="93"/>
      <c r="AL475" s="94">
        <f>IFERROR(VLOOKUP(AF475,Criterios!$M$3:$N$6,2,FALSE),0) + IFERROR(VLOOKUP(AG475,Criterios!$O$3:$P$6,2,FALSE),0) + IFERROR(VLOOKUP(AH475,Criterios!$Q$3:$R$7,2,FALSE),0) + IFERROR(VLOOKUP(AI475,Criterios!$S$3:$T$6,2,FALSE),0) + IFERROR(VLOOKUP(AJ475,Criterios!$U$3:$V$5,2,FALSE),0) + IFERROR(VLOOKUP(AK475,Criterios!$W$3:$X$8,2,FALSE),0)</f>
        <v>0</v>
      </c>
      <c r="AM475" s="96" t="str">
        <f>IF(AND(AL475&gt;=Criterios!$AB$8,AL475&lt;Criterios!$AA$8),"Pobre",IF(AND(AL475&gt;=Criterios!$AB$7,AL475&lt;Criterios!$AA$7),"Insatisfactorio",IF(AND(AL475&gt;=Criterios!$AB$6,AL475&lt;Criterios!$AA$6),"Regular",IF(AND(AL475&gt;=Criterios!$AB$5,AL475&lt;Criterios!$AA$5),"Bueno",IF(AND(AL475&gt;=Criterios!$AB$4,AL475&lt;=Criterios!$AA$4),"Excelente",MID(Criterios!$Y$3,1,1))))))</f>
        <v/>
      </c>
      <c r="AN475" s="278"/>
      <c r="AO475" s="280"/>
      <c r="AP475" s="282"/>
      <c r="AQ475" s="273"/>
      <c r="AR475" s="273"/>
      <c r="AS475" s="273"/>
      <c r="AT475" s="273"/>
      <c r="AU475" s="284"/>
      <c r="AV475" s="88" t="s">
        <v>170</v>
      </c>
      <c r="AW475" s="106" t="str">
        <f>IF(AND(T472=1,V472=2),IF(AND(AQ472=1,AS472=2),"RiRr","Ri"),IF(AND(AQ472=1,AS472=2),"Rr",""))</f>
        <v/>
      </c>
      <c r="AX475" s="106" t="str">
        <f>IF(AND(T472=2,V472=2),IF(AND(AQ472=2,AS472=2),"RiRr","Ri"),IF(AND(AQ472=2,AS472=2),"Rr",""))</f>
        <v/>
      </c>
      <c r="AY475" s="101" t="str">
        <f>IF(AND(T472=3,V472=2),IF(AND(AQ472=3,AS472=2),"RiRr","Ri"),IF(AND(AQ472=3,AS472=2),"Rr",""))</f>
        <v/>
      </c>
      <c r="AZ475" s="102" t="str">
        <f>IF(AND(T472=4,V472=2),IF(AND(AQ472=4,AS472=2),"RiRr","Ri"),IF(AND(AQ472=4,AS472=2),"Rr",""))</f>
        <v/>
      </c>
      <c r="BA475" s="103" t="str">
        <f>IF(AND(T472=5,V472=2),IF(AND(AQ472=5,AS472=2),"RiRr","Ri"),IF(AND(AQ472=5,AS472=2),"Rr",""))</f>
        <v/>
      </c>
      <c r="BB475" s="105"/>
    </row>
    <row r="476" spans="1:54" hidden="1" x14ac:dyDescent="0.2">
      <c r="A476" s="287"/>
      <c r="B476" s="290"/>
      <c r="C476" s="298"/>
      <c r="D476" s="301"/>
      <c r="E476" s="301"/>
      <c r="F476" s="301"/>
      <c r="G476" s="301"/>
      <c r="H476" s="301"/>
      <c r="I476" s="304"/>
      <c r="J476" s="307"/>
      <c r="K476" s="307"/>
      <c r="L476" s="330"/>
      <c r="M476" s="263"/>
      <c r="N476" s="263"/>
      <c r="O476" s="327"/>
      <c r="P476" s="310"/>
      <c r="Q476" s="266"/>
      <c r="R476" s="260"/>
      <c r="S476" s="257"/>
      <c r="T476" s="254"/>
      <c r="U476" s="248"/>
      <c r="V476" s="254"/>
      <c r="W476" s="254"/>
      <c r="X476" s="254"/>
      <c r="Y476" s="276"/>
      <c r="Z476" s="91"/>
      <c r="AA476" s="92"/>
      <c r="AB476" s="92"/>
      <c r="AC476" s="92"/>
      <c r="AD476" s="93"/>
      <c r="AE476" s="94">
        <f t="shared" si="74"/>
        <v>0</v>
      </c>
      <c r="AF476" s="93"/>
      <c r="AG476" s="93"/>
      <c r="AH476" s="93"/>
      <c r="AI476" s="93"/>
      <c r="AJ476" s="93"/>
      <c r="AK476" s="93"/>
      <c r="AL476" s="94">
        <f>IFERROR(VLOOKUP(AF476,Criterios!$M$3:$N$6,2,FALSE),0) + IFERROR(VLOOKUP(AG476,Criterios!$O$3:$P$6,2,FALSE),0) + IFERROR(VLOOKUP(AH476,Criterios!$Q$3:$R$7,2,FALSE),0) + IFERROR(VLOOKUP(AI476,Criterios!$S$3:$T$6,2,FALSE),0) + IFERROR(VLOOKUP(AJ476,Criterios!$U$3:$V$5,2,FALSE),0) + IFERROR(VLOOKUP(AK476,Criterios!$W$3:$X$8,2,FALSE),0)</f>
        <v>0</v>
      </c>
      <c r="AM476" s="96" t="str">
        <f>IF(AND(AL476&gt;=Criterios!$AB$8,AL476&lt;Criterios!$AA$8),"Pobre",IF(AND(AL476&gt;=Criterios!$AB$7,AL476&lt;Criterios!$AA$7),"Insatisfactorio",IF(AND(AL476&gt;=Criterios!$AB$6,AL476&lt;Criterios!$AA$6),"Regular",IF(AND(AL476&gt;=Criterios!$AB$5,AL476&lt;Criterios!$AA$5),"Bueno",IF(AND(AL476&gt;=Criterios!$AB$4,AL476&lt;=Criterios!$AA$4),"Excelente",MID(Criterios!$Y$3,1,1))))))</f>
        <v/>
      </c>
      <c r="AN476" s="278"/>
      <c r="AO476" s="280"/>
      <c r="AP476" s="282"/>
      <c r="AQ476" s="273"/>
      <c r="AR476" s="273"/>
      <c r="AS476" s="273"/>
      <c r="AT476" s="273"/>
      <c r="AU476" s="284"/>
      <c r="AV476" s="88" t="s">
        <v>752</v>
      </c>
      <c r="AW476" s="106" t="str">
        <f>IF(AND(T472=1,V472=1),IF(AND(AQ472=1,AS472=1),"RiRr","Ri"),IF(AND(AQ472=1,AS472=1),"Rr",""))</f>
        <v/>
      </c>
      <c r="AX476" s="106" t="str">
        <f>IF(AND(T472=2,V472=1),IF(AND(AQ472=2,AS472=1),"RiRr","Ri"),IF(AND(AQ472=2,AS472=1),"Rr",""))</f>
        <v/>
      </c>
      <c r="AY476" s="101" t="str">
        <f>IF(AND(T472=3,V472=1),IF(AND(AQ472=3,AS472=1),"RiRr","Ri"),IF(AND(AQ472=3,AS472=1),"Rr",""))</f>
        <v/>
      </c>
      <c r="AZ476" s="102" t="str">
        <f>IF(AND(T472=4,V472=1),IF(AND(AQ472=4,AS472=1),"RiRr","Ri"),IF(AND(AQ472=4,AS472=1),"Rr",""))</f>
        <v/>
      </c>
      <c r="BA476" s="102" t="str">
        <f>IF(AND(T472=5,V472=1),IF(AND(AQ472=5,AS472=1),"RiRr","Ri"),IF(AND(AQ472=5,AS472=1),"Rr",""))</f>
        <v/>
      </c>
      <c r="BB476" s="105"/>
    </row>
    <row r="477" spans="1:54" ht="15.75" hidden="1" customHeight="1" thickBot="1" x14ac:dyDescent="0.25">
      <c r="A477" s="288"/>
      <c r="B477" s="291"/>
      <c r="C477" s="299"/>
      <c r="D477" s="302"/>
      <c r="E477" s="302"/>
      <c r="F477" s="302"/>
      <c r="G477" s="302"/>
      <c r="H477" s="302"/>
      <c r="I477" s="305"/>
      <c r="J477" s="308"/>
      <c r="K477" s="308"/>
      <c r="L477" s="331"/>
      <c r="M477" s="264"/>
      <c r="N477" s="264"/>
      <c r="O477" s="328"/>
      <c r="P477" s="311"/>
      <c r="Q477" s="267"/>
      <c r="R477" s="261"/>
      <c r="S477" s="258"/>
      <c r="T477" s="255"/>
      <c r="U477" s="249"/>
      <c r="V477" s="255"/>
      <c r="W477" s="255"/>
      <c r="X477" s="255"/>
      <c r="Y477" s="277"/>
      <c r="Z477" s="108"/>
      <c r="AA477" s="109"/>
      <c r="AB477" s="109"/>
      <c r="AC477" s="109"/>
      <c r="AD477" s="110"/>
      <c r="AE477" s="111">
        <f t="shared" si="74"/>
        <v>0</v>
      </c>
      <c r="AF477" s="110"/>
      <c r="AG477" s="110"/>
      <c r="AH477" s="110"/>
      <c r="AI477" s="110"/>
      <c r="AJ477" s="110"/>
      <c r="AK477" s="110"/>
      <c r="AL477" s="111">
        <f>IFERROR(VLOOKUP(AF477,Criterios!$M$3:$N$6,2,FALSE),0) + IFERROR(VLOOKUP(AG477,Criterios!$O$3:$P$6,2,FALSE),0) + IFERROR(VLOOKUP(AH477,Criterios!$Q$3:$R$7,2,FALSE),0) + IFERROR(VLOOKUP(AI477,Criterios!$S$3:$T$6,2,FALSE),0) + IFERROR(VLOOKUP(AJ477,Criterios!$U$3:$V$5,2,FALSE),0) + IFERROR(VLOOKUP(AK477,Criterios!$W$3:$X$8,2,FALSE),0)</f>
        <v>0</v>
      </c>
      <c r="AM477" s="112" t="str">
        <f>IF(AND(AL477&gt;=Criterios!$AB$8,AL477&lt;Criterios!$AA$8),"Pobre",IF(AND(AL477&gt;=Criterios!$AB$7,AL477&lt;Criterios!$AA$7),"Insatisfactorio",IF(AND(AL477&gt;=Criterios!$AB$6,AL477&lt;Criterios!$AA$6),"Regular",IF(AND(AL477&gt;=Criterios!$AB$5,AL477&lt;Criterios!$AA$5),"Bueno",IF(AND(AL477&gt;=Criterios!$AB$4,AL477&lt;=Criterios!$AA$4),"Excelente",MID(Criterios!$Y$3,1,1))))))</f>
        <v/>
      </c>
      <c r="AN477" s="279"/>
      <c r="AO477" s="281"/>
      <c r="AP477" s="283"/>
      <c r="AQ477" s="274"/>
      <c r="AR477" s="274"/>
      <c r="AS477" s="274"/>
      <c r="AT477" s="274"/>
      <c r="AU477" s="285"/>
      <c r="AW477" s="88" t="s">
        <v>123</v>
      </c>
      <c r="AX477" s="88" t="s">
        <v>124</v>
      </c>
      <c r="AY477" s="88" t="s">
        <v>125</v>
      </c>
      <c r="AZ477" s="88" t="s">
        <v>126</v>
      </c>
      <c r="BA477" s="88" t="s">
        <v>127</v>
      </c>
      <c r="BB477" s="113"/>
    </row>
    <row r="478" spans="1:54" ht="16.5" hidden="1" thickTop="1" x14ac:dyDescent="0.2">
      <c r="A478" s="361"/>
      <c r="B478" s="289"/>
      <c r="C478" s="297"/>
      <c r="D478" s="300"/>
      <c r="E478" s="300"/>
      <c r="F478" s="300"/>
      <c r="G478" s="300"/>
      <c r="H478" s="300"/>
      <c r="I478" s="303"/>
      <c r="J478" s="306"/>
      <c r="K478" s="306"/>
      <c r="L478" s="329"/>
      <c r="M478" s="262"/>
      <c r="N478" s="262"/>
      <c r="O478" s="326" t="s">
        <v>388</v>
      </c>
      <c r="P478" s="338"/>
      <c r="Q478" s="295"/>
      <c r="R478" s="259"/>
      <c r="S478" s="256"/>
      <c r="T478" s="253">
        <f>(IFERROR(VLOOKUP(S478,Criterios!$E$3:$F$8,2,FALSE),0))</f>
        <v>0</v>
      </c>
      <c r="U478" s="247"/>
      <c r="V478" s="253">
        <f>(IFERROR(VLOOKUP(U478,Criterios!$H$3:$I$8,2,FALSE),0))</f>
        <v>0</v>
      </c>
      <c r="W478" s="253">
        <f>(IFERROR(VLOOKUP(S478,Criterios!$E$3:$F$8,2,FALSE),0)) * (IFERROR(VLOOKUP(U478,Criterios!$H$3:$I$8,2,FALSE),0))</f>
        <v>0</v>
      </c>
      <c r="X478" s="253">
        <f>IFERROR(INDEX(Colorimetría!$D$4:$H$8,MATCH(V478,Colorimetría!$C$4:$C$8,0),MATCH(T478,Colorimetría!$D$3:$H$3,0)),0)</f>
        <v>0</v>
      </c>
      <c r="Y478" s="296"/>
      <c r="Z478" s="91"/>
      <c r="AA478" s="92"/>
      <c r="AB478" s="92"/>
      <c r="AC478" s="92"/>
      <c r="AD478" s="93"/>
      <c r="AE478" s="94">
        <f>IF(OR(AD478="Preventivo",AD478="Preventivo - Detectivo"),"Probabilidad",IF(OR(AD478="Detectivo - Correctivo",AD478="Correctivo"),"Impacto",0))</f>
        <v>0</v>
      </c>
      <c r="AF478" s="93"/>
      <c r="AG478" s="93"/>
      <c r="AH478" s="93"/>
      <c r="AI478" s="93"/>
      <c r="AJ478" s="93"/>
      <c r="AK478" s="93"/>
      <c r="AL478" s="95">
        <f>IFERROR(VLOOKUP(AF478,Criterios!$M$3:$N$6,2,FALSE),0) + IFERROR(VLOOKUP(AG478,Criterios!$O$3:$P$6,2,FALSE),0) + IFERROR(VLOOKUP(AH478,Criterios!$Q$3:$R$7,2,FALSE),0) + IFERROR(VLOOKUP(AI478,Criterios!$S$3:$T$6,2,FALSE),0) + IFERROR(VLOOKUP(AJ478,Criterios!$U$3:$V$5,2,FALSE),0) + IFERROR(VLOOKUP(AK478,Criterios!$W$3:$X$8,2,FALSE),0)</f>
        <v>0</v>
      </c>
      <c r="AM478" s="96" t="str">
        <f>IF(AND(AL478&gt;=Criterios!$AB$8,AL478&lt;Criterios!$AA$8),"Pobre",IF(AND(AL478&gt;=Criterios!$AB$7,AL478&lt;Criterios!$AA$7),"Insatisfactorio",IF(AND(AL478&gt;=Criterios!$AB$6,AL478&lt;Criterios!$AA$6),"Regular",IF(AND(AL478&gt;=Criterios!$AB$5,AL478&lt;Criterios!$AA$5),"Bueno",IF(AND(AL478&gt;=Criterios!$AB$4,AL478&lt;=Criterios!$AA$4),"Excelente",MID(Criterios!$Y$3,1,1))))))</f>
        <v/>
      </c>
      <c r="AN478" s="278">
        <f>(IFERROR(AVERAGEIFS(AL478:AL483,AE478:AE483,"Impacto"),0))/100</f>
        <v>0</v>
      </c>
      <c r="AO478" s="280">
        <f>(IFERROR(AVERAGEIFS(AL478:AL483,AE478:AE483,"Probabilidad"),0))/100</f>
        <v>0</v>
      </c>
      <c r="AP478" s="282" t="str">
        <f>IF(AN478=0,MID(S478,1,15),IF(T478 - AN478*T478&lt;1,VLOOKUP(1,Criterios!$D$4:$E$8,2,FALSE),IF(ROUND(T478 -( T478*AN478),0)=0,VLOOKUP(1,Criterios!$D$4:$E$8,2,FALSE),VLOOKUP(ROUND(T478 -( T478*AN478),0),Criterios!$D$4:$E$8,2,FALSE))))</f>
        <v/>
      </c>
      <c r="AQ478" s="273">
        <f>(IFERROR(VLOOKUP(AP478,Criterios!$E$3:$F$8,2,FALSE),0))</f>
        <v>0</v>
      </c>
      <c r="AR478" s="273" t="str">
        <f>IF(AO478=0,MID(U478,1,15),IF(V478 - AO478*V478&lt;1,VLOOKUP(1,Criterios!$G$4:$H$8,2,FALSE),IF(ROUND(V478 -(V478*AO478),0)=0,VLOOKUP(1,Criterios!$G$4:$H$8,2,FALSE),VLOOKUP(ROUND(V478 -( V478*AO478),0),Criterios!$G$4:$H$8,2,FALSE))))</f>
        <v/>
      </c>
      <c r="AS478" s="273">
        <f>(IFERROR(VLOOKUP(AR478,Criterios!$H$3:$I$8,2,FALSE),0))</f>
        <v>0</v>
      </c>
      <c r="AT478" s="273">
        <f>(IFERROR(VLOOKUP(AP478,Criterios!$E$3:$F$8,2,FALSE),0)) * (IFERROR(VLOOKUP(AR478,Criterios!$H$3:$I$8,2,FALSE),0))</f>
        <v>0</v>
      </c>
      <c r="AU478" s="284">
        <f>IFERROR(INDEX(Colorimetría!$D$4:$H$8,MATCH(AS478,Colorimetría!$C$4:$C$8,0),MATCH(AQ478,Colorimetría!$D$3:$H$3,0)),0)</f>
        <v>0</v>
      </c>
      <c r="AV478" s="88" t="s">
        <v>169</v>
      </c>
      <c r="AW478" s="97" t="str">
        <f>IF(AND(T478=1,V478=5),IF(AND(AQ478=1,AS478=5),"RiRr","Ri"),IF(AND(AQ478=1,AS478=5),"Rr",""))</f>
        <v/>
      </c>
      <c r="AX478" s="97" t="str">
        <f>IF(AND(T478=2,V478=5),IF(AND(AQ478=2,AS478=5),"RiRr","Ri"),IF(AND(AQ478=2,AS478=5),"Rr",""))</f>
        <v/>
      </c>
      <c r="AY478" s="98" t="str">
        <f>IF(AND(T478=3,V478=5),IF(AND(AQ478=3,AS478=5),"RiRr","Ri"),IF(AND(AQ478=3,AS478=5),"Rr",""))</f>
        <v/>
      </c>
      <c r="AZ478" s="98" t="str">
        <f>IF(AND(T478=4,V478=5),IF(AND(AQ478=4,AS478=5),"RiRr","Ri"),IF(AND(AQ478=4,AS478=5),"Rr",""))</f>
        <v/>
      </c>
      <c r="BA478" s="98" t="str">
        <f>IF(AND(T478=5,V478=5),IF(AND(AQ478=5,AS478=5),"RiRr","Ri"),IF(AND(AQ478=5,AS478=5),"Rr",""))</f>
        <v/>
      </c>
      <c r="BB478" s="100"/>
    </row>
    <row r="479" spans="1:54" hidden="1" x14ac:dyDescent="0.2">
      <c r="A479" s="362"/>
      <c r="B479" s="290"/>
      <c r="C479" s="298"/>
      <c r="D479" s="301"/>
      <c r="E479" s="301"/>
      <c r="F479" s="301"/>
      <c r="G479" s="301"/>
      <c r="H479" s="301"/>
      <c r="I479" s="304"/>
      <c r="J479" s="307"/>
      <c r="K479" s="307"/>
      <c r="L479" s="330"/>
      <c r="M479" s="263"/>
      <c r="N479" s="263"/>
      <c r="O479" s="327"/>
      <c r="P479" s="310"/>
      <c r="Q479" s="266"/>
      <c r="R479" s="260"/>
      <c r="S479" s="257"/>
      <c r="T479" s="254"/>
      <c r="U479" s="248"/>
      <c r="V479" s="254"/>
      <c r="W479" s="254"/>
      <c r="X479" s="254"/>
      <c r="Y479" s="276"/>
      <c r="Z479" s="91"/>
      <c r="AA479" s="92"/>
      <c r="AB479" s="92"/>
      <c r="AC479" s="92"/>
      <c r="AD479" s="93"/>
      <c r="AE479" s="94">
        <f t="shared" ref="AE479:AE483" si="75">IF(OR(AD479="Preventivo",AD479="Preventivo - Detectivo"),"Probabilidad",IF(OR(AD479="Detectivo - Correctivo",AD479="Correctivo"),"Impacto",0))</f>
        <v>0</v>
      </c>
      <c r="AF479" s="93"/>
      <c r="AG479" s="93"/>
      <c r="AH479" s="93"/>
      <c r="AI479" s="93"/>
      <c r="AJ479" s="93"/>
      <c r="AK479" s="93"/>
      <c r="AL479" s="95">
        <f>IFERROR(VLOOKUP(AF479,Criterios!$M$3:$N$6,2,FALSE),0) + IFERROR(VLOOKUP(AG479,Criterios!$O$3:$P$6,2,FALSE),0) + IFERROR(VLOOKUP(AH479,Criterios!$Q$3:$R$7,2,FALSE),0) + IFERROR(VLOOKUP(AI479,Criterios!$S$3:$T$6,2,FALSE),0) + IFERROR(VLOOKUP(AJ479,Criterios!$U$3:$V$5,2,FALSE),0) + IFERROR(VLOOKUP(AK479,Criterios!$W$3:$X$8,2,FALSE),0)</f>
        <v>0</v>
      </c>
      <c r="AM479" s="96" t="str">
        <f>IF(AND(AL479&gt;=Criterios!$AB$8,AL479&lt;Criterios!$AA$8),"Pobre",IF(AND(AL479&gt;=Criterios!$AB$7,AL479&lt;Criterios!$AA$7),"Insatisfactorio",IF(AND(AL479&gt;=Criterios!$AB$6,AL479&lt;Criterios!$AA$6),"Regular",IF(AND(AL479&gt;=Criterios!$AB$5,AL479&lt;Criterios!$AA$5),"Bueno",IF(AND(AL479&gt;=Criterios!$AB$4,AL479&lt;=Criterios!$AA$4),"Excelente",MID(Criterios!$Y$3,1,1))))))</f>
        <v/>
      </c>
      <c r="AN479" s="278"/>
      <c r="AO479" s="280"/>
      <c r="AP479" s="282"/>
      <c r="AQ479" s="273"/>
      <c r="AR479" s="273"/>
      <c r="AS479" s="273"/>
      <c r="AT479" s="273"/>
      <c r="AU479" s="284"/>
      <c r="AV479" s="88" t="s">
        <v>122</v>
      </c>
      <c r="AW479" s="101" t="str">
        <f>IF(AND(T478=1,V478=4),IF(AND(AQ478=1,AS478=4),"RiRr","Ri"),IF(AND(AQ478=1,AS478=4),"Rr",""))</f>
        <v/>
      </c>
      <c r="AX479" s="102" t="str">
        <f>IF(AND(T478=2,V478=4),IF(AND(AQ478=2,AS478=4),"RiRr","Ri"),IF(AND(AQ478=2,AS478=4),"Rr",""))</f>
        <v/>
      </c>
      <c r="AY479" s="102" t="str">
        <f>IF(AND(T478=3,V478=4),IF(AND(AQ478=3,AS478=4),"RiRr","Ri"),IF(AND(AQ478=3,AS478=4),"Rr",""))</f>
        <v/>
      </c>
      <c r="AZ479" s="103" t="str">
        <f>IF(AND(T478=4,V478=4),IF(AND(AQ478=4,AS478=4),"RiRr","Ri"),IF(AND(AQ478=4,AS478=4),"Rr",""))</f>
        <v/>
      </c>
      <c r="BA479" s="103" t="str">
        <f>IF(AND(T478=5,V478=4),IF(AND(AQ478=5,AS478=4),"RiRr","Ri"),IF(AND(AQ478=5,AS478=4),"Rr",""))</f>
        <v/>
      </c>
      <c r="BB479" s="105"/>
    </row>
    <row r="480" spans="1:54" hidden="1" x14ac:dyDescent="0.2">
      <c r="A480" s="362"/>
      <c r="B480" s="290"/>
      <c r="C480" s="298"/>
      <c r="D480" s="301"/>
      <c r="E480" s="301"/>
      <c r="F480" s="301"/>
      <c r="G480" s="301"/>
      <c r="H480" s="301"/>
      <c r="I480" s="304"/>
      <c r="J480" s="307"/>
      <c r="K480" s="307"/>
      <c r="L480" s="330"/>
      <c r="M480" s="263"/>
      <c r="N480" s="263"/>
      <c r="O480" s="327"/>
      <c r="P480" s="310"/>
      <c r="Q480" s="266"/>
      <c r="R480" s="260"/>
      <c r="S480" s="257"/>
      <c r="T480" s="254"/>
      <c r="U480" s="248"/>
      <c r="V480" s="254"/>
      <c r="W480" s="254"/>
      <c r="X480" s="254"/>
      <c r="Y480" s="276"/>
      <c r="Z480" s="91"/>
      <c r="AA480" s="92"/>
      <c r="AB480" s="92"/>
      <c r="AC480" s="92"/>
      <c r="AD480" s="93"/>
      <c r="AE480" s="94">
        <f t="shared" si="75"/>
        <v>0</v>
      </c>
      <c r="AF480" s="93"/>
      <c r="AG480" s="93"/>
      <c r="AH480" s="93"/>
      <c r="AI480" s="93"/>
      <c r="AJ480" s="93"/>
      <c r="AK480" s="93"/>
      <c r="AL480" s="95">
        <f>IFERROR(VLOOKUP(AF480,Criterios!$M$3:$N$6,2,FALSE),0) + IFERROR(VLOOKUP(AG480,Criterios!$O$3:$P$6,2,FALSE),0) + IFERROR(VLOOKUP(AH480,Criterios!$Q$3:$R$7,2,FALSE),0) + IFERROR(VLOOKUP(AI480,Criterios!$S$3:$T$6,2,FALSE),0) + IFERROR(VLOOKUP(AJ480,Criterios!$U$3:$V$5,2,FALSE),0) + IFERROR(VLOOKUP(AK480,Criterios!$W$3:$X$8,2,FALSE),0)</f>
        <v>0</v>
      </c>
      <c r="AM480" s="96" t="str">
        <f>IF(AND(AL480&gt;=Criterios!$AB$8,AL480&lt;Criterios!$AA$8),"Pobre",IF(AND(AL480&gt;=Criterios!$AB$7,AL480&lt;Criterios!$AA$7),"Insatisfactorio",IF(AND(AL480&gt;=Criterios!$AB$6,AL480&lt;Criterios!$AA$6),"Regular",IF(AND(AL480&gt;=Criterios!$AB$5,AL480&lt;Criterios!$AA$5),"Bueno",IF(AND(AL480&gt;=Criterios!$AB$4,AL480&lt;=Criterios!$AA$4),"Excelente",MID(Criterios!$Y$3,1,1))))))</f>
        <v/>
      </c>
      <c r="AN480" s="278"/>
      <c r="AO480" s="280"/>
      <c r="AP480" s="282"/>
      <c r="AQ480" s="273"/>
      <c r="AR480" s="273"/>
      <c r="AS480" s="273"/>
      <c r="AT480" s="273"/>
      <c r="AU480" s="284"/>
      <c r="AV480" s="88" t="s">
        <v>125</v>
      </c>
      <c r="AW480" s="106" t="str">
        <f>IF(AND(T478=1,V478=3),IF(AND(AQ478=1,AS478=3),"RiRr","Ri"),IF(AND(AQ478=1,AS478=3),"Rr",""))</f>
        <v/>
      </c>
      <c r="AX480" s="101" t="str">
        <f>IF(AND(T478=2,V478=3),IF(AND(AQ478=2,AS478=3),"RiRr","Ri"),IF(AND(AQ478=2,AS478=3),"Rr",""))</f>
        <v/>
      </c>
      <c r="AY480" s="102" t="str">
        <f>IF(AND(T478=3,V478=3),IF(AND(AQ478=3,AS478=3),"RiRr","Ri"),IF(AND(AQ478=3,AS478=3),"Rr",""))</f>
        <v/>
      </c>
      <c r="AZ480" s="103" t="str">
        <f>IF(AND(T478=4,V478=3),IF(AND(AQ478=4,AS478=3),"RiRr","Ri"),IF(AND(AQ478=4,AS478=3),"Rr",""))</f>
        <v/>
      </c>
      <c r="BA480" s="103" t="str">
        <f>IF(AND(T478=5,V478=3),IF(AND(AQ478=5,AS478=3),"RiRr","Ri"),IF(AND(AQ478=5,AS478=3),"Rr",""))</f>
        <v/>
      </c>
      <c r="BB480" s="105"/>
    </row>
    <row r="481" spans="1:54" hidden="1" x14ac:dyDescent="0.2">
      <c r="A481" s="362"/>
      <c r="B481" s="290"/>
      <c r="C481" s="298"/>
      <c r="D481" s="301"/>
      <c r="E481" s="301"/>
      <c r="F481" s="301"/>
      <c r="G481" s="301"/>
      <c r="H481" s="301"/>
      <c r="I481" s="304"/>
      <c r="J481" s="307"/>
      <c r="K481" s="307"/>
      <c r="L481" s="330"/>
      <c r="M481" s="263"/>
      <c r="N481" s="263"/>
      <c r="O481" s="327"/>
      <c r="P481" s="310"/>
      <c r="Q481" s="266"/>
      <c r="R481" s="260"/>
      <c r="S481" s="257"/>
      <c r="T481" s="254"/>
      <c r="U481" s="248"/>
      <c r="V481" s="254"/>
      <c r="W481" s="254"/>
      <c r="X481" s="254"/>
      <c r="Y481" s="276"/>
      <c r="Z481" s="91"/>
      <c r="AA481" s="92"/>
      <c r="AB481" s="92"/>
      <c r="AC481" s="92"/>
      <c r="AD481" s="93"/>
      <c r="AE481" s="94">
        <f t="shared" si="75"/>
        <v>0</v>
      </c>
      <c r="AF481" s="93"/>
      <c r="AG481" s="93"/>
      <c r="AH481" s="93"/>
      <c r="AI481" s="93"/>
      <c r="AJ481" s="93"/>
      <c r="AK481" s="93"/>
      <c r="AL481" s="94">
        <f>IFERROR(VLOOKUP(AF481,Criterios!$M$3:$N$6,2,FALSE),0) + IFERROR(VLOOKUP(AG481,Criterios!$O$3:$P$6,2,FALSE),0) + IFERROR(VLOOKUP(AH481,Criterios!$Q$3:$R$7,2,FALSE),0) + IFERROR(VLOOKUP(AI481,Criterios!$S$3:$T$6,2,FALSE),0) + IFERROR(VLOOKUP(AJ481,Criterios!$U$3:$V$5,2,FALSE),0) + IFERROR(VLOOKUP(AK481,Criterios!$W$3:$X$8,2,FALSE),0)</f>
        <v>0</v>
      </c>
      <c r="AM481" s="96" t="str">
        <f>IF(AND(AL481&gt;=Criterios!$AB$8,AL481&lt;Criterios!$AA$8),"Pobre",IF(AND(AL481&gt;=Criterios!$AB$7,AL481&lt;Criterios!$AA$7),"Insatisfactorio",IF(AND(AL481&gt;=Criterios!$AB$6,AL481&lt;Criterios!$AA$6),"Regular",IF(AND(AL481&gt;=Criterios!$AB$5,AL481&lt;Criterios!$AA$5),"Bueno",IF(AND(AL481&gt;=Criterios!$AB$4,AL481&lt;=Criterios!$AA$4),"Excelente",MID(Criterios!$Y$3,1,1))))))</f>
        <v/>
      </c>
      <c r="AN481" s="278"/>
      <c r="AO481" s="280"/>
      <c r="AP481" s="282"/>
      <c r="AQ481" s="273"/>
      <c r="AR481" s="273"/>
      <c r="AS481" s="273"/>
      <c r="AT481" s="273"/>
      <c r="AU481" s="284"/>
      <c r="AV481" s="88" t="s">
        <v>170</v>
      </c>
      <c r="AW481" s="106" t="str">
        <f>IF(AND(T478=1,V478=2),IF(AND(AQ478=1,AS478=2),"RiRr","Ri"),IF(AND(AQ478=1,AS478=2),"Rr",""))</f>
        <v/>
      </c>
      <c r="AX481" s="106" t="str">
        <f>IF(AND(T478=2,V478=2),IF(AND(AQ478=2,AS478=2),"RiRr","Ri"),IF(AND(AQ478=2,AS478=2),"Rr",""))</f>
        <v/>
      </c>
      <c r="AY481" s="101" t="str">
        <f>IF(AND(T478=3,V478=2),IF(AND(AQ478=3,AS478=2),"RiRr","Ri"),IF(AND(AQ478=3,AS478=2),"Rr",""))</f>
        <v/>
      </c>
      <c r="AZ481" s="102" t="str">
        <f>IF(AND(T478=4,V478=2),IF(AND(AQ478=4,AS478=2),"RiRr","Ri"),IF(AND(AQ478=4,AS478=2),"Rr",""))</f>
        <v/>
      </c>
      <c r="BA481" s="103" t="str">
        <f>IF(AND(T478=5,V478=2),IF(AND(AQ478=5,AS478=2),"RiRr","Ri"),IF(AND(AQ478=5,AS478=2),"Rr",""))</f>
        <v/>
      </c>
      <c r="BB481" s="105"/>
    </row>
    <row r="482" spans="1:54" hidden="1" x14ac:dyDescent="0.2">
      <c r="A482" s="362"/>
      <c r="B482" s="290"/>
      <c r="C482" s="298"/>
      <c r="D482" s="301"/>
      <c r="E482" s="301"/>
      <c r="F482" s="301"/>
      <c r="G482" s="301"/>
      <c r="H482" s="301"/>
      <c r="I482" s="304"/>
      <c r="J482" s="307"/>
      <c r="K482" s="307"/>
      <c r="L482" s="330"/>
      <c r="M482" s="263"/>
      <c r="N482" s="263"/>
      <c r="O482" s="327"/>
      <c r="P482" s="310"/>
      <c r="Q482" s="266"/>
      <c r="R482" s="260"/>
      <c r="S482" s="257"/>
      <c r="T482" s="254"/>
      <c r="U482" s="248"/>
      <c r="V482" s="254"/>
      <c r="W482" s="254"/>
      <c r="X482" s="254"/>
      <c r="Y482" s="276"/>
      <c r="Z482" s="91"/>
      <c r="AA482" s="92"/>
      <c r="AB482" s="92"/>
      <c r="AC482" s="92"/>
      <c r="AD482" s="93"/>
      <c r="AE482" s="94">
        <f t="shared" si="75"/>
        <v>0</v>
      </c>
      <c r="AF482" s="93"/>
      <c r="AG482" s="93"/>
      <c r="AH482" s="93"/>
      <c r="AI482" s="93"/>
      <c r="AJ482" s="93"/>
      <c r="AK482" s="93"/>
      <c r="AL482" s="94">
        <f>IFERROR(VLOOKUP(AF482,Criterios!$M$3:$N$6,2,FALSE),0) + IFERROR(VLOOKUP(AG482,Criterios!$O$3:$P$6,2,FALSE),0) + IFERROR(VLOOKUP(AH482,Criterios!$Q$3:$R$7,2,FALSE),0) + IFERROR(VLOOKUP(AI482,Criterios!$S$3:$T$6,2,FALSE),0) + IFERROR(VLOOKUP(AJ482,Criterios!$U$3:$V$5,2,FALSE),0) + IFERROR(VLOOKUP(AK482,Criterios!$W$3:$X$8,2,FALSE),0)</f>
        <v>0</v>
      </c>
      <c r="AM482" s="96" t="str">
        <f>IF(AND(AL482&gt;=Criterios!$AB$8,AL482&lt;Criterios!$AA$8),"Pobre",IF(AND(AL482&gt;=Criterios!$AB$7,AL482&lt;Criterios!$AA$7),"Insatisfactorio",IF(AND(AL482&gt;=Criterios!$AB$6,AL482&lt;Criterios!$AA$6),"Regular",IF(AND(AL482&gt;=Criterios!$AB$5,AL482&lt;Criterios!$AA$5),"Bueno",IF(AND(AL482&gt;=Criterios!$AB$4,AL482&lt;=Criterios!$AA$4),"Excelente",MID(Criterios!$Y$3,1,1))))))</f>
        <v/>
      </c>
      <c r="AN482" s="278"/>
      <c r="AO482" s="280"/>
      <c r="AP482" s="282"/>
      <c r="AQ482" s="273"/>
      <c r="AR482" s="273"/>
      <c r="AS482" s="273"/>
      <c r="AT482" s="273"/>
      <c r="AU482" s="284"/>
      <c r="AV482" s="88" t="s">
        <v>752</v>
      </c>
      <c r="AW482" s="106" t="str">
        <f>IF(AND(T478=1,V478=1),IF(AND(AQ478=1,AS478=1),"RiRr","Ri"),IF(AND(AQ478=1,AS478=1),"Rr",""))</f>
        <v/>
      </c>
      <c r="AX482" s="106" t="str">
        <f>IF(AND(T478=2,V478=1),IF(AND(AQ478=2,AS478=1),"RiRr","Ri"),IF(AND(AQ478=2,AS478=1),"Rr",""))</f>
        <v/>
      </c>
      <c r="AY482" s="101" t="str">
        <f>IF(AND(T478=3,V478=1),IF(AND(AQ478=3,AS478=1),"RiRr","Ri"),IF(AND(AQ478=3,AS478=1),"Rr",""))</f>
        <v/>
      </c>
      <c r="AZ482" s="102" t="str">
        <f>IF(AND(T478=4,V478=1),IF(AND(AQ478=4,AS478=1),"RiRr","Ri"),IF(AND(AQ478=4,AS478=1),"Rr",""))</f>
        <v/>
      </c>
      <c r="BA482" s="102" t="str">
        <f>IF(AND(T478=5,V478=1),IF(AND(AQ478=5,AS478=1),"RiRr","Ri"),IF(AND(AQ478=5,AS478=1),"Rr",""))</f>
        <v/>
      </c>
      <c r="BB482" s="105"/>
    </row>
    <row r="483" spans="1:54" ht="15.75" hidden="1" customHeight="1" thickBot="1" x14ac:dyDescent="0.25">
      <c r="A483" s="363"/>
      <c r="B483" s="291"/>
      <c r="C483" s="299"/>
      <c r="D483" s="302"/>
      <c r="E483" s="302"/>
      <c r="F483" s="302"/>
      <c r="G483" s="302"/>
      <c r="H483" s="302"/>
      <c r="I483" s="305"/>
      <c r="J483" s="308"/>
      <c r="K483" s="308"/>
      <c r="L483" s="331"/>
      <c r="M483" s="264"/>
      <c r="N483" s="264"/>
      <c r="O483" s="328"/>
      <c r="P483" s="311"/>
      <c r="Q483" s="267"/>
      <c r="R483" s="261"/>
      <c r="S483" s="258"/>
      <c r="T483" s="255"/>
      <c r="U483" s="249"/>
      <c r="V483" s="255"/>
      <c r="W483" s="255"/>
      <c r="X483" s="255"/>
      <c r="Y483" s="277"/>
      <c r="Z483" s="108"/>
      <c r="AA483" s="109"/>
      <c r="AB483" s="109"/>
      <c r="AC483" s="109"/>
      <c r="AD483" s="110"/>
      <c r="AE483" s="111">
        <f t="shared" si="75"/>
        <v>0</v>
      </c>
      <c r="AF483" s="110"/>
      <c r="AG483" s="110"/>
      <c r="AH483" s="110"/>
      <c r="AI483" s="110"/>
      <c r="AJ483" s="110"/>
      <c r="AK483" s="110"/>
      <c r="AL483" s="111">
        <f>IFERROR(VLOOKUP(AF483,Criterios!$M$3:$N$6,2,FALSE),0) + IFERROR(VLOOKUP(AG483,Criterios!$O$3:$P$6,2,FALSE),0) + IFERROR(VLOOKUP(AH483,Criterios!$Q$3:$R$7,2,FALSE),0) + IFERROR(VLOOKUP(AI483,Criterios!$S$3:$T$6,2,FALSE),0) + IFERROR(VLOOKUP(AJ483,Criterios!$U$3:$V$5,2,FALSE),0) + IFERROR(VLOOKUP(AK483,Criterios!$W$3:$X$8,2,FALSE),0)</f>
        <v>0</v>
      </c>
      <c r="AM483" s="112" t="str">
        <f>IF(AND(AL483&gt;=Criterios!$AB$8,AL483&lt;Criterios!$AA$8),"Pobre",IF(AND(AL483&gt;=Criterios!$AB$7,AL483&lt;Criterios!$AA$7),"Insatisfactorio",IF(AND(AL483&gt;=Criterios!$AB$6,AL483&lt;Criterios!$AA$6),"Regular",IF(AND(AL483&gt;=Criterios!$AB$5,AL483&lt;Criterios!$AA$5),"Bueno",IF(AND(AL483&gt;=Criterios!$AB$4,AL483&lt;=Criterios!$AA$4),"Excelente",MID(Criterios!$Y$3,1,1))))))</f>
        <v/>
      </c>
      <c r="AN483" s="279"/>
      <c r="AO483" s="281"/>
      <c r="AP483" s="283"/>
      <c r="AQ483" s="274"/>
      <c r="AR483" s="274"/>
      <c r="AS483" s="274"/>
      <c r="AT483" s="274"/>
      <c r="AU483" s="285"/>
      <c r="AW483" s="88" t="s">
        <v>123</v>
      </c>
      <c r="AX483" s="88" t="s">
        <v>124</v>
      </c>
      <c r="AY483" s="88" t="s">
        <v>125</v>
      </c>
      <c r="AZ483" s="88" t="s">
        <v>126</v>
      </c>
      <c r="BA483" s="88" t="s">
        <v>127</v>
      </c>
      <c r="BB483" s="113"/>
    </row>
    <row r="484" spans="1:54" ht="16.5" hidden="1" thickTop="1" x14ac:dyDescent="0.2">
      <c r="A484" s="361"/>
      <c r="B484" s="289"/>
      <c r="C484" s="297"/>
      <c r="D484" s="300"/>
      <c r="E484" s="300"/>
      <c r="F484" s="300"/>
      <c r="G484" s="300"/>
      <c r="H484" s="300"/>
      <c r="I484" s="303"/>
      <c r="J484" s="306"/>
      <c r="K484" s="306"/>
      <c r="L484" s="329"/>
      <c r="M484" s="262"/>
      <c r="N484" s="262"/>
      <c r="O484" s="326" t="s">
        <v>389</v>
      </c>
      <c r="P484" s="338"/>
      <c r="Q484" s="295"/>
      <c r="R484" s="259"/>
      <c r="S484" s="256"/>
      <c r="T484" s="253">
        <f>(IFERROR(VLOOKUP(S484,Criterios!$E$3:$F$8,2,FALSE),0))</f>
        <v>0</v>
      </c>
      <c r="U484" s="247"/>
      <c r="V484" s="253">
        <f>(IFERROR(VLOOKUP(U484,Criterios!$H$3:$I$8,2,FALSE),0))</f>
        <v>0</v>
      </c>
      <c r="W484" s="253">
        <f>(IFERROR(VLOOKUP(S484,Criterios!$E$3:$F$8,2,FALSE),0)) * (IFERROR(VLOOKUP(U484,Criterios!$H$3:$I$8,2,FALSE),0))</f>
        <v>0</v>
      </c>
      <c r="X484" s="253">
        <f>IFERROR(INDEX(Colorimetría!$D$4:$H$8,MATCH(V484,Colorimetría!$C$4:$C$8,0),MATCH(T484,Colorimetría!$D$3:$H$3,0)),0)</f>
        <v>0</v>
      </c>
      <c r="Y484" s="296"/>
      <c r="Z484" s="91"/>
      <c r="AA484" s="92"/>
      <c r="AB484" s="92"/>
      <c r="AC484" s="92"/>
      <c r="AD484" s="93"/>
      <c r="AE484" s="94">
        <f>IF(OR(AD484="Preventivo",AD484="Preventivo - Detectivo"),"Probabilidad",IF(OR(AD484="Detectivo - Correctivo",AD484="Correctivo"),"Impacto",0))</f>
        <v>0</v>
      </c>
      <c r="AF484" s="93"/>
      <c r="AG484" s="93"/>
      <c r="AH484" s="93"/>
      <c r="AI484" s="93"/>
      <c r="AJ484" s="93"/>
      <c r="AK484" s="93"/>
      <c r="AL484" s="95">
        <f>IFERROR(VLOOKUP(AF484,Criterios!$M$3:$N$6,2,FALSE),0) + IFERROR(VLOOKUP(AG484,Criterios!$O$3:$P$6,2,FALSE),0) + IFERROR(VLOOKUP(AH484,Criterios!$Q$3:$R$7,2,FALSE),0) + IFERROR(VLOOKUP(AI484,Criterios!$S$3:$T$6,2,FALSE),0) + IFERROR(VLOOKUP(AJ484,Criterios!$U$3:$V$5,2,FALSE),0) + IFERROR(VLOOKUP(AK484,Criterios!$W$3:$X$8,2,FALSE),0)</f>
        <v>0</v>
      </c>
      <c r="AM484" s="96" t="str">
        <f>IF(AND(AL484&gt;=Criterios!$AB$8,AL484&lt;Criterios!$AA$8),"Pobre",IF(AND(AL484&gt;=Criterios!$AB$7,AL484&lt;Criterios!$AA$7),"Insatisfactorio",IF(AND(AL484&gt;=Criterios!$AB$6,AL484&lt;Criterios!$AA$6),"Regular",IF(AND(AL484&gt;=Criterios!$AB$5,AL484&lt;Criterios!$AA$5),"Bueno",IF(AND(AL484&gt;=Criterios!$AB$4,AL484&lt;=Criterios!$AA$4),"Excelente",MID(Criterios!$Y$3,1,1))))))</f>
        <v/>
      </c>
      <c r="AN484" s="278">
        <f>(IFERROR(AVERAGEIFS(AL484:AL489,AE484:AE489,"Impacto"),0))/100</f>
        <v>0</v>
      </c>
      <c r="AO484" s="280">
        <f>(IFERROR(AVERAGEIFS(AL484:AL489,AE484:AE489,"Probabilidad"),0))/100</f>
        <v>0</v>
      </c>
      <c r="AP484" s="282" t="str">
        <f>IF(AN484=0,MID(S484,1,15),IF(T484 - AN484*T484&lt;1,VLOOKUP(1,Criterios!$D$4:$E$8,2,FALSE),IF(ROUND(T484 -( T484*AN484),0)=0,VLOOKUP(1,Criterios!$D$4:$E$8,2,FALSE),VLOOKUP(ROUND(T484 -( T484*AN484),0),Criterios!$D$4:$E$8,2,FALSE))))</f>
        <v/>
      </c>
      <c r="AQ484" s="273">
        <f>(IFERROR(VLOOKUP(AP484,Criterios!$E$3:$F$8,2,FALSE),0))</f>
        <v>0</v>
      </c>
      <c r="AR484" s="273" t="str">
        <f>IF(AO484=0,MID(U484,1,15),IF(V484 - AO484*V484&lt;1,VLOOKUP(1,Criterios!$G$4:$H$8,2,FALSE),IF(ROUND(V484 -(V484*AO484),0)=0,VLOOKUP(1,Criterios!$G$4:$H$8,2,FALSE),VLOOKUP(ROUND(V484 -( V484*AO484),0),Criterios!$G$4:$H$8,2,FALSE))))</f>
        <v/>
      </c>
      <c r="AS484" s="273">
        <f>(IFERROR(VLOOKUP(AR484,Criterios!$H$3:$I$8,2,FALSE),0))</f>
        <v>0</v>
      </c>
      <c r="AT484" s="273">
        <f>(IFERROR(VLOOKUP(AP484,Criterios!$E$3:$F$8,2,FALSE),0)) * (IFERROR(VLOOKUP(AR484,Criterios!$H$3:$I$8,2,FALSE),0))</f>
        <v>0</v>
      </c>
      <c r="AU484" s="284">
        <f>IFERROR(INDEX(Colorimetría!$D$4:$H$8,MATCH(AS484,Colorimetría!$C$4:$C$8,0),MATCH(AQ484,Colorimetría!$D$3:$H$3,0)),0)</f>
        <v>0</v>
      </c>
      <c r="AV484" s="88" t="s">
        <v>169</v>
      </c>
      <c r="AW484" s="97" t="str">
        <f>IF(AND(T484=1,V484=5),IF(AND(AQ484=1,AS484=5),"RiRr","Ri"),IF(AND(AQ484=1,AS484=5),"Rr",""))</f>
        <v/>
      </c>
      <c r="AX484" s="97" t="str">
        <f>IF(AND(T484=2,V484=5),IF(AND(AQ484=2,AS484=5),"RiRr","Ri"),IF(AND(AQ484=2,AS484=5),"Rr",""))</f>
        <v/>
      </c>
      <c r="AY484" s="98" t="str">
        <f>IF(AND(T484=3,V484=5),IF(AND(AQ484=3,AS484=5),"RiRr","Ri"),IF(AND(AQ484=3,AS484=5),"Rr",""))</f>
        <v/>
      </c>
      <c r="AZ484" s="98" t="str">
        <f>IF(AND(T484=4,V484=5),IF(AND(AQ484=4,AS484=5),"RiRr","Ri"),IF(AND(AQ484=4,AS484=5),"Rr",""))</f>
        <v/>
      </c>
      <c r="BA484" s="98" t="str">
        <f>IF(AND(T484=5,V484=5),IF(AND(AQ484=5,AS484=5),"RiRr","Ri"),IF(AND(AQ484=5,AS484=5),"Rr",""))</f>
        <v/>
      </c>
      <c r="BB484" s="100"/>
    </row>
    <row r="485" spans="1:54" hidden="1" x14ac:dyDescent="0.2">
      <c r="A485" s="362"/>
      <c r="B485" s="290"/>
      <c r="C485" s="298"/>
      <c r="D485" s="301"/>
      <c r="E485" s="301"/>
      <c r="F485" s="301"/>
      <c r="G485" s="301"/>
      <c r="H485" s="301"/>
      <c r="I485" s="304"/>
      <c r="J485" s="307"/>
      <c r="K485" s="307"/>
      <c r="L485" s="330"/>
      <c r="M485" s="263"/>
      <c r="N485" s="263"/>
      <c r="O485" s="327"/>
      <c r="P485" s="310"/>
      <c r="Q485" s="266"/>
      <c r="R485" s="260"/>
      <c r="S485" s="257"/>
      <c r="T485" s="254"/>
      <c r="U485" s="248"/>
      <c r="V485" s="254"/>
      <c r="W485" s="254"/>
      <c r="X485" s="254"/>
      <c r="Y485" s="276"/>
      <c r="Z485" s="91"/>
      <c r="AA485" s="92"/>
      <c r="AB485" s="92"/>
      <c r="AC485" s="92"/>
      <c r="AD485" s="93"/>
      <c r="AE485" s="94">
        <f t="shared" ref="AE485:AE489" si="76">IF(OR(AD485="Preventivo",AD485="Preventivo - Detectivo"),"Probabilidad",IF(OR(AD485="Detectivo - Correctivo",AD485="Correctivo"),"Impacto",0))</f>
        <v>0</v>
      </c>
      <c r="AF485" s="93"/>
      <c r="AG485" s="93"/>
      <c r="AH485" s="93"/>
      <c r="AI485" s="93"/>
      <c r="AJ485" s="93"/>
      <c r="AK485" s="93"/>
      <c r="AL485" s="95">
        <f>IFERROR(VLOOKUP(AF485,Criterios!$M$3:$N$6,2,FALSE),0) + IFERROR(VLOOKUP(AG485,Criterios!$O$3:$P$6,2,FALSE),0) + IFERROR(VLOOKUP(AH485,Criterios!$Q$3:$R$7,2,FALSE),0) + IFERROR(VLOOKUP(AI485,Criterios!$S$3:$T$6,2,FALSE),0) + IFERROR(VLOOKUP(AJ485,Criterios!$U$3:$V$5,2,FALSE),0) + IFERROR(VLOOKUP(AK485,Criterios!$W$3:$X$8,2,FALSE),0)</f>
        <v>0</v>
      </c>
      <c r="AM485" s="96" t="str">
        <f>IF(AND(AL485&gt;=Criterios!$AB$8,AL485&lt;Criterios!$AA$8),"Pobre",IF(AND(AL485&gt;=Criterios!$AB$7,AL485&lt;Criterios!$AA$7),"Insatisfactorio",IF(AND(AL485&gt;=Criterios!$AB$6,AL485&lt;Criterios!$AA$6),"Regular",IF(AND(AL485&gt;=Criterios!$AB$5,AL485&lt;Criterios!$AA$5),"Bueno",IF(AND(AL485&gt;=Criterios!$AB$4,AL485&lt;=Criterios!$AA$4),"Excelente",MID(Criterios!$Y$3,1,1))))))</f>
        <v/>
      </c>
      <c r="AN485" s="278"/>
      <c r="AO485" s="280"/>
      <c r="AP485" s="282"/>
      <c r="AQ485" s="273"/>
      <c r="AR485" s="273"/>
      <c r="AS485" s="273"/>
      <c r="AT485" s="273"/>
      <c r="AU485" s="284"/>
      <c r="AV485" s="88" t="s">
        <v>122</v>
      </c>
      <c r="AW485" s="101" t="str">
        <f>IF(AND(T484=1,V484=4),IF(AND(AQ484=1,AS484=4),"RiRr","Ri"),IF(AND(AQ484=1,AS484=4),"Rr",""))</f>
        <v/>
      </c>
      <c r="AX485" s="102" t="str">
        <f>IF(AND(T484=2,V484=4),IF(AND(AQ484=2,AS484=4),"RiRr","Ri"),IF(AND(AQ484=2,AS484=4),"Rr",""))</f>
        <v/>
      </c>
      <c r="AY485" s="102" t="str">
        <f>IF(AND(T484=3,V484=4),IF(AND(AQ484=3,AS484=4),"RiRr","Ri"),IF(AND(AQ484=3,AS484=4),"Rr",""))</f>
        <v/>
      </c>
      <c r="AZ485" s="103" t="str">
        <f>IF(AND(T484=4,V484=4),IF(AND(AQ484=4,AS484=4),"RiRr","Ri"),IF(AND(AQ484=4,AS484=4),"Rr",""))</f>
        <v/>
      </c>
      <c r="BA485" s="103" t="str">
        <f>IF(AND(T484=5,V484=4),IF(AND(AQ484=5,AS484=4),"RiRr","Ri"),IF(AND(AQ484=5,AS484=4),"Rr",""))</f>
        <v/>
      </c>
      <c r="BB485" s="105"/>
    </row>
    <row r="486" spans="1:54" hidden="1" x14ac:dyDescent="0.2">
      <c r="A486" s="362"/>
      <c r="B486" s="290"/>
      <c r="C486" s="298"/>
      <c r="D486" s="301"/>
      <c r="E486" s="301"/>
      <c r="F486" s="301"/>
      <c r="G486" s="301"/>
      <c r="H486" s="301"/>
      <c r="I486" s="304"/>
      <c r="J486" s="307"/>
      <c r="K486" s="307"/>
      <c r="L486" s="330"/>
      <c r="M486" s="263"/>
      <c r="N486" s="263"/>
      <c r="O486" s="327"/>
      <c r="P486" s="310"/>
      <c r="Q486" s="266"/>
      <c r="R486" s="260"/>
      <c r="S486" s="257"/>
      <c r="T486" s="254"/>
      <c r="U486" s="248"/>
      <c r="V486" s="254"/>
      <c r="W486" s="254"/>
      <c r="X486" s="254"/>
      <c r="Y486" s="276"/>
      <c r="Z486" s="91"/>
      <c r="AA486" s="92"/>
      <c r="AB486" s="92"/>
      <c r="AC486" s="92"/>
      <c r="AD486" s="93"/>
      <c r="AE486" s="94">
        <f t="shared" si="76"/>
        <v>0</v>
      </c>
      <c r="AF486" s="93"/>
      <c r="AG486" s="93"/>
      <c r="AH486" s="93"/>
      <c r="AI486" s="93"/>
      <c r="AJ486" s="93"/>
      <c r="AK486" s="93"/>
      <c r="AL486" s="95">
        <f>IFERROR(VLOOKUP(AF486,Criterios!$M$3:$N$6,2,FALSE),0) + IFERROR(VLOOKUP(AG486,Criterios!$O$3:$P$6,2,FALSE),0) + IFERROR(VLOOKUP(AH486,Criterios!$Q$3:$R$7,2,FALSE),0) + IFERROR(VLOOKUP(AI486,Criterios!$S$3:$T$6,2,FALSE),0) + IFERROR(VLOOKUP(AJ486,Criterios!$U$3:$V$5,2,FALSE),0) + IFERROR(VLOOKUP(AK486,Criterios!$W$3:$X$8,2,FALSE),0)</f>
        <v>0</v>
      </c>
      <c r="AM486" s="96" t="str">
        <f>IF(AND(AL486&gt;=Criterios!$AB$8,AL486&lt;Criterios!$AA$8),"Pobre",IF(AND(AL486&gt;=Criterios!$AB$7,AL486&lt;Criterios!$AA$7),"Insatisfactorio",IF(AND(AL486&gt;=Criterios!$AB$6,AL486&lt;Criterios!$AA$6),"Regular",IF(AND(AL486&gt;=Criterios!$AB$5,AL486&lt;Criterios!$AA$5),"Bueno",IF(AND(AL486&gt;=Criterios!$AB$4,AL486&lt;=Criterios!$AA$4),"Excelente",MID(Criterios!$Y$3,1,1))))))</f>
        <v/>
      </c>
      <c r="AN486" s="278"/>
      <c r="AO486" s="280"/>
      <c r="AP486" s="282"/>
      <c r="AQ486" s="273"/>
      <c r="AR486" s="273"/>
      <c r="AS486" s="273"/>
      <c r="AT486" s="273"/>
      <c r="AU486" s="284"/>
      <c r="AV486" s="88" t="s">
        <v>125</v>
      </c>
      <c r="AW486" s="106" t="str">
        <f>IF(AND(T484=1,V484=3),IF(AND(AQ484=1,AS484=3),"RiRr","Ri"),IF(AND(AQ484=1,AS484=3),"Rr",""))</f>
        <v/>
      </c>
      <c r="AX486" s="101" t="str">
        <f>IF(AND(T484=2,V484=3),IF(AND(AQ484=2,AS484=3),"RiRr","Ri"),IF(AND(AQ484=2,AS484=3),"Rr",""))</f>
        <v/>
      </c>
      <c r="AY486" s="102" t="str">
        <f>IF(AND(T484=3,V484=3),IF(AND(AQ484=3,AS484=3),"RiRr","Ri"),IF(AND(AQ484=3,AS484=3),"Rr",""))</f>
        <v/>
      </c>
      <c r="AZ486" s="103" t="str">
        <f>IF(AND(T484=4,V484=3),IF(AND(AQ484=4,AS484=3),"RiRr","Ri"),IF(AND(AQ484=4,AS484=3),"Rr",""))</f>
        <v/>
      </c>
      <c r="BA486" s="103" t="str">
        <f>IF(AND(T484=5,V484=3),IF(AND(AQ484=5,AS484=3),"RiRr","Ri"),IF(AND(AQ484=5,AS484=3),"Rr",""))</f>
        <v/>
      </c>
      <c r="BB486" s="105"/>
    </row>
    <row r="487" spans="1:54" hidden="1" x14ac:dyDescent="0.2">
      <c r="A487" s="362"/>
      <c r="B487" s="290"/>
      <c r="C487" s="298"/>
      <c r="D487" s="301"/>
      <c r="E487" s="301"/>
      <c r="F487" s="301"/>
      <c r="G487" s="301"/>
      <c r="H487" s="301"/>
      <c r="I487" s="304"/>
      <c r="J487" s="307"/>
      <c r="K487" s="307"/>
      <c r="L487" s="330"/>
      <c r="M487" s="263"/>
      <c r="N487" s="263"/>
      <c r="O487" s="327"/>
      <c r="P487" s="310"/>
      <c r="Q487" s="266"/>
      <c r="R487" s="260"/>
      <c r="S487" s="257"/>
      <c r="T487" s="254"/>
      <c r="U487" s="248"/>
      <c r="V487" s="254"/>
      <c r="W487" s="254"/>
      <c r="X487" s="254"/>
      <c r="Y487" s="276"/>
      <c r="Z487" s="91"/>
      <c r="AA487" s="92"/>
      <c r="AB487" s="92"/>
      <c r="AC487" s="92"/>
      <c r="AD487" s="93"/>
      <c r="AE487" s="94">
        <f t="shared" si="76"/>
        <v>0</v>
      </c>
      <c r="AF487" s="93"/>
      <c r="AG487" s="93"/>
      <c r="AH487" s="93"/>
      <c r="AI487" s="93"/>
      <c r="AJ487" s="93"/>
      <c r="AK487" s="93"/>
      <c r="AL487" s="94">
        <f>IFERROR(VLOOKUP(AF487,Criterios!$M$3:$N$6,2,FALSE),0) + IFERROR(VLOOKUP(AG487,Criterios!$O$3:$P$6,2,FALSE),0) + IFERROR(VLOOKUP(AH487,Criterios!$Q$3:$R$7,2,FALSE),0) + IFERROR(VLOOKUP(AI487,Criterios!$S$3:$T$6,2,FALSE),0) + IFERROR(VLOOKUP(AJ487,Criterios!$U$3:$V$5,2,FALSE),0) + IFERROR(VLOOKUP(AK487,Criterios!$W$3:$X$8,2,FALSE),0)</f>
        <v>0</v>
      </c>
      <c r="AM487" s="96" t="str">
        <f>IF(AND(AL487&gt;=Criterios!$AB$8,AL487&lt;Criterios!$AA$8),"Pobre",IF(AND(AL487&gt;=Criterios!$AB$7,AL487&lt;Criterios!$AA$7),"Insatisfactorio",IF(AND(AL487&gt;=Criterios!$AB$6,AL487&lt;Criterios!$AA$6),"Regular",IF(AND(AL487&gt;=Criterios!$AB$5,AL487&lt;Criterios!$AA$5),"Bueno",IF(AND(AL487&gt;=Criterios!$AB$4,AL487&lt;=Criterios!$AA$4),"Excelente",MID(Criterios!$Y$3,1,1))))))</f>
        <v/>
      </c>
      <c r="AN487" s="278"/>
      <c r="AO487" s="280"/>
      <c r="AP487" s="282"/>
      <c r="AQ487" s="273"/>
      <c r="AR487" s="273"/>
      <c r="AS487" s="273"/>
      <c r="AT487" s="273"/>
      <c r="AU487" s="284"/>
      <c r="AV487" s="88" t="s">
        <v>170</v>
      </c>
      <c r="AW487" s="106" t="str">
        <f>IF(AND(T484=1,V484=2),IF(AND(AQ484=1,AS484=2),"RiRr","Ri"),IF(AND(AQ484=1,AS484=2),"Rr",""))</f>
        <v/>
      </c>
      <c r="AX487" s="106" t="str">
        <f>IF(AND(T484=2,V484=2),IF(AND(AQ484=2,AS484=2),"RiRr","Ri"),IF(AND(AQ484=2,AS484=2),"Rr",""))</f>
        <v/>
      </c>
      <c r="AY487" s="101" t="str">
        <f>IF(AND(T484=3,V484=2),IF(AND(AQ484=3,AS484=2),"RiRr","Ri"),IF(AND(AQ484=3,AS484=2),"Rr",""))</f>
        <v/>
      </c>
      <c r="AZ487" s="102" t="str">
        <f>IF(AND(T484=4,V484=2),IF(AND(AQ484=4,AS484=2),"RiRr","Ri"),IF(AND(AQ484=4,AS484=2),"Rr",""))</f>
        <v/>
      </c>
      <c r="BA487" s="103" t="str">
        <f>IF(AND(T484=5,V484=2),IF(AND(AQ484=5,AS484=2),"RiRr","Ri"),IF(AND(AQ484=5,AS484=2),"Rr",""))</f>
        <v/>
      </c>
      <c r="BB487" s="105"/>
    </row>
    <row r="488" spans="1:54" hidden="1" x14ac:dyDescent="0.2">
      <c r="A488" s="362"/>
      <c r="B488" s="290"/>
      <c r="C488" s="298"/>
      <c r="D488" s="301"/>
      <c r="E488" s="301"/>
      <c r="F488" s="301"/>
      <c r="G488" s="301"/>
      <c r="H488" s="301"/>
      <c r="I488" s="304"/>
      <c r="J488" s="307"/>
      <c r="K488" s="307"/>
      <c r="L488" s="330"/>
      <c r="M488" s="263"/>
      <c r="N488" s="263"/>
      <c r="O488" s="327"/>
      <c r="P488" s="310"/>
      <c r="Q488" s="266"/>
      <c r="R488" s="260"/>
      <c r="S488" s="257"/>
      <c r="T488" s="254"/>
      <c r="U488" s="248"/>
      <c r="V488" s="254"/>
      <c r="W488" s="254"/>
      <c r="X488" s="254"/>
      <c r="Y488" s="276"/>
      <c r="Z488" s="91"/>
      <c r="AA488" s="92"/>
      <c r="AB488" s="92"/>
      <c r="AC488" s="92"/>
      <c r="AD488" s="93"/>
      <c r="AE488" s="94">
        <f t="shared" si="76"/>
        <v>0</v>
      </c>
      <c r="AF488" s="93"/>
      <c r="AG488" s="93"/>
      <c r="AH488" s="93"/>
      <c r="AI488" s="93"/>
      <c r="AJ488" s="93"/>
      <c r="AK488" s="93"/>
      <c r="AL488" s="94">
        <f>IFERROR(VLOOKUP(AF488,Criterios!$M$3:$N$6,2,FALSE),0) + IFERROR(VLOOKUP(AG488,Criterios!$O$3:$P$6,2,FALSE),0) + IFERROR(VLOOKUP(AH488,Criterios!$Q$3:$R$7,2,FALSE),0) + IFERROR(VLOOKUP(AI488,Criterios!$S$3:$T$6,2,FALSE),0) + IFERROR(VLOOKUP(AJ488,Criterios!$U$3:$V$5,2,FALSE),0) + IFERROR(VLOOKUP(AK488,Criterios!$W$3:$X$8,2,FALSE),0)</f>
        <v>0</v>
      </c>
      <c r="AM488" s="96" t="str">
        <f>IF(AND(AL488&gt;=Criterios!$AB$8,AL488&lt;Criterios!$AA$8),"Pobre",IF(AND(AL488&gt;=Criterios!$AB$7,AL488&lt;Criterios!$AA$7),"Insatisfactorio",IF(AND(AL488&gt;=Criterios!$AB$6,AL488&lt;Criterios!$AA$6),"Regular",IF(AND(AL488&gt;=Criterios!$AB$5,AL488&lt;Criterios!$AA$5),"Bueno",IF(AND(AL488&gt;=Criterios!$AB$4,AL488&lt;=Criterios!$AA$4),"Excelente",MID(Criterios!$Y$3,1,1))))))</f>
        <v/>
      </c>
      <c r="AN488" s="278"/>
      <c r="AO488" s="280"/>
      <c r="AP488" s="282"/>
      <c r="AQ488" s="273"/>
      <c r="AR488" s="273"/>
      <c r="AS488" s="273"/>
      <c r="AT488" s="273"/>
      <c r="AU488" s="284"/>
      <c r="AV488" s="88" t="s">
        <v>752</v>
      </c>
      <c r="AW488" s="106" t="str">
        <f>IF(AND(T484=1,V484=1),IF(AND(AQ484=1,AS484=1),"RiRr","Ri"),IF(AND(AQ484=1,AS484=1),"Rr",""))</f>
        <v/>
      </c>
      <c r="AX488" s="106" t="str">
        <f>IF(AND(T484=2,V484=1),IF(AND(AQ484=2,AS484=1),"RiRr","Ri"),IF(AND(AQ484=2,AS484=1),"Rr",""))</f>
        <v/>
      </c>
      <c r="AY488" s="101" t="str">
        <f>IF(AND(T484=3,V484=1),IF(AND(AQ484=3,AS484=1),"RiRr","Ri"),IF(AND(AQ484=3,AS484=1),"Rr",""))</f>
        <v/>
      </c>
      <c r="AZ488" s="102" t="str">
        <f>IF(AND(T484=4,V484=1),IF(AND(AQ484=4,AS484=1),"RiRr","Ri"),IF(AND(AQ484=4,AS484=1),"Rr",""))</f>
        <v/>
      </c>
      <c r="BA488" s="102" t="str">
        <f>IF(AND(T484=5,V484=1),IF(AND(AQ484=5,AS484=1),"RiRr","Ri"),IF(AND(AQ484=5,AS484=1),"Rr",""))</f>
        <v/>
      </c>
      <c r="BB488" s="105"/>
    </row>
    <row r="489" spans="1:54" ht="15.75" hidden="1" customHeight="1" thickBot="1" x14ac:dyDescent="0.25">
      <c r="A489" s="363"/>
      <c r="B489" s="291"/>
      <c r="C489" s="299"/>
      <c r="D489" s="302"/>
      <c r="E489" s="302"/>
      <c r="F489" s="302"/>
      <c r="G489" s="302"/>
      <c r="H489" s="302"/>
      <c r="I489" s="305"/>
      <c r="J489" s="308"/>
      <c r="K489" s="308"/>
      <c r="L489" s="331"/>
      <c r="M489" s="264"/>
      <c r="N489" s="264"/>
      <c r="O489" s="328"/>
      <c r="P489" s="311"/>
      <c r="Q489" s="267"/>
      <c r="R489" s="261"/>
      <c r="S489" s="258"/>
      <c r="T489" s="255"/>
      <c r="U489" s="249"/>
      <c r="V489" s="255"/>
      <c r="W489" s="255"/>
      <c r="X489" s="255"/>
      <c r="Y489" s="277"/>
      <c r="Z489" s="108"/>
      <c r="AA489" s="109"/>
      <c r="AB489" s="109"/>
      <c r="AC489" s="109"/>
      <c r="AD489" s="110"/>
      <c r="AE489" s="111">
        <f t="shared" si="76"/>
        <v>0</v>
      </c>
      <c r="AF489" s="110"/>
      <c r="AG489" s="110"/>
      <c r="AH489" s="110"/>
      <c r="AI489" s="110"/>
      <c r="AJ489" s="110"/>
      <c r="AK489" s="110"/>
      <c r="AL489" s="111">
        <f>IFERROR(VLOOKUP(AF489,Criterios!$M$3:$N$6,2,FALSE),0) + IFERROR(VLOOKUP(AG489,Criterios!$O$3:$P$6,2,FALSE),0) + IFERROR(VLOOKUP(AH489,Criterios!$Q$3:$R$7,2,FALSE),0) + IFERROR(VLOOKUP(AI489,Criterios!$S$3:$T$6,2,FALSE),0) + IFERROR(VLOOKUP(AJ489,Criterios!$U$3:$V$5,2,FALSE),0) + IFERROR(VLOOKUP(AK489,Criterios!$W$3:$X$8,2,FALSE),0)</f>
        <v>0</v>
      </c>
      <c r="AM489" s="112" t="str">
        <f>IF(AND(AL489&gt;=Criterios!$AB$8,AL489&lt;Criterios!$AA$8),"Pobre",IF(AND(AL489&gt;=Criterios!$AB$7,AL489&lt;Criterios!$AA$7),"Insatisfactorio",IF(AND(AL489&gt;=Criterios!$AB$6,AL489&lt;Criterios!$AA$6),"Regular",IF(AND(AL489&gt;=Criterios!$AB$5,AL489&lt;Criterios!$AA$5),"Bueno",IF(AND(AL489&gt;=Criterios!$AB$4,AL489&lt;=Criterios!$AA$4),"Excelente",MID(Criterios!$Y$3,1,1))))))</f>
        <v/>
      </c>
      <c r="AN489" s="279"/>
      <c r="AO489" s="281"/>
      <c r="AP489" s="283"/>
      <c r="AQ489" s="274"/>
      <c r="AR489" s="274"/>
      <c r="AS489" s="274"/>
      <c r="AT489" s="274"/>
      <c r="AU489" s="285"/>
      <c r="AW489" s="88" t="s">
        <v>123</v>
      </c>
      <c r="AX489" s="88" t="s">
        <v>124</v>
      </c>
      <c r="AY489" s="88" t="s">
        <v>125</v>
      </c>
      <c r="AZ489" s="88" t="s">
        <v>126</v>
      </c>
      <c r="BA489" s="88" t="s">
        <v>127</v>
      </c>
      <c r="BB489" s="113"/>
    </row>
    <row r="490" spans="1:54" ht="16.5" hidden="1" thickTop="1" x14ac:dyDescent="0.2">
      <c r="A490" s="361"/>
      <c r="B490" s="289"/>
      <c r="C490" s="297"/>
      <c r="D490" s="300"/>
      <c r="E490" s="300"/>
      <c r="F490" s="300"/>
      <c r="G490" s="300"/>
      <c r="H490" s="300"/>
      <c r="I490" s="303"/>
      <c r="J490" s="306"/>
      <c r="K490" s="306"/>
      <c r="L490" s="329"/>
      <c r="M490" s="262"/>
      <c r="N490" s="262"/>
      <c r="O490" s="326" t="s">
        <v>390</v>
      </c>
      <c r="P490" s="338"/>
      <c r="Q490" s="295"/>
      <c r="R490" s="259"/>
      <c r="S490" s="256"/>
      <c r="T490" s="253">
        <f>(IFERROR(VLOOKUP(S490,Criterios!$E$3:$F$8,2,FALSE),0))</f>
        <v>0</v>
      </c>
      <c r="U490" s="247"/>
      <c r="V490" s="253">
        <f>(IFERROR(VLOOKUP(U490,Criterios!$H$3:$I$8,2,FALSE),0))</f>
        <v>0</v>
      </c>
      <c r="W490" s="253">
        <f>(IFERROR(VLOOKUP(S490,Criterios!$E$3:$F$8,2,FALSE),0)) * (IFERROR(VLOOKUP(U490,Criterios!$H$3:$I$8,2,FALSE),0))</f>
        <v>0</v>
      </c>
      <c r="X490" s="253">
        <f>IFERROR(INDEX(Colorimetría!$D$4:$H$8,MATCH(V490,Colorimetría!$C$4:$C$8,0),MATCH(T490,Colorimetría!$D$3:$H$3,0)),0)</f>
        <v>0</v>
      </c>
      <c r="Y490" s="296"/>
      <c r="Z490" s="91"/>
      <c r="AA490" s="92"/>
      <c r="AB490" s="92"/>
      <c r="AC490" s="92"/>
      <c r="AD490" s="93"/>
      <c r="AE490" s="94">
        <f>IF(OR(AD490="Preventivo",AD490="Preventivo - Detectivo"),"Probabilidad",IF(OR(AD490="Detectivo - Correctivo",AD490="Correctivo"),"Impacto",0))</f>
        <v>0</v>
      </c>
      <c r="AF490" s="93"/>
      <c r="AG490" s="93"/>
      <c r="AH490" s="93"/>
      <c r="AI490" s="93"/>
      <c r="AJ490" s="93"/>
      <c r="AK490" s="93"/>
      <c r="AL490" s="95">
        <f>IFERROR(VLOOKUP(AF490,Criterios!$M$3:$N$6,2,FALSE),0) + IFERROR(VLOOKUP(AG490,Criterios!$O$3:$P$6,2,FALSE),0) + IFERROR(VLOOKUP(AH490,Criterios!$Q$3:$R$7,2,FALSE),0) + IFERROR(VLOOKUP(AI490,Criterios!$S$3:$T$6,2,FALSE),0) + IFERROR(VLOOKUP(AJ490,Criterios!$U$3:$V$5,2,FALSE),0) + IFERROR(VLOOKUP(AK490,Criterios!$W$3:$X$8,2,FALSE),0)</f>
        <v>0</v>
      </c>
      <c r="AM490" s="96" t="str">
        <f>IF(AND(AL490&gt;=Criterios!$AB$8,AL490&lt;Criterios!$AA$8),"Pobre",IF(AND(AL490&gt;=Criterios!$AB$7,AL490&lt;Criterios!$AA$7),"Insatisfactorio",IF(AND(AL490&gt;=Criterios!$AB$6,AL490&lt;Criterios!$AA$6),"Regular",IF(AND(AL490&gt;=Criterios!$AB$5,AL490&lt;Criterios!$AA$5),"Bueno",IF(AND(AL490&gt;=Criterios!$AB$4,AL490&lt;=Criterios!$AA$4),"Excelente",MID(Criterios!$Y$3,1,1))))))</f>
        <v/>
      </c>
      <c r="AN490" s="278">
        <f>(IFERROR(AVERAGEIFS(AL490:AL495,AE490:AE495,"Impacto"),0))/100</f>
        <v>0</v>
      </c>
      <c r="AO490" s="280">
        <f>(IFERROR(AVERAGEIFS(AL490:AL495,AE490:AE495,"Probabilidad"),0))/100</f>
        <v>0</v>
      </c>
      <c r="AP490" s="282" t="str">
        <f>IF(AN490=0,MID(S490,1,15),IF(T490 - AN490*T490&lt;1,VLOOKUP(1,Criterios!$D$4:$E$8,2,FALSE),IF(ROUND(T490 -( T490*AN490),0)=0,VLOOKUP(1,Criterios!$D$4:$E$8,2,FALSE),VLOOKUP(ROUND(T490 -( T490*AN490),0),Criterios!$D$4:$E$8,2,FALSE))))</f>
        <v/>
      </c>
      <c r="AQ490" s="273">
        <f>(IFERROR(VLOOKUP(AP490,Criterios!$E$3:$F$8,2,FALSE),0))</f>
        <v>0</v>
      </c>
      <c r="AR490" s="273" t="str">
        <f>IF(AO490=0,MID(U490,1,15),IF(V490 - AO490*V490&lt;1,VLOOKUP(1,Criterios!$G$4:$H$8,2,FALSE),IF(ROUND(V490 -(V490*AO490),0)=0,VLOOKUP(1,Criterios!$G$4:$H$8,2,FALSE),VLOOKUP(ROUND(V490 -( V490*AO490),0),Criterios!$G$4:$H$8,2,FALSE))))</f>
        <v/>
      </c>
      <c r="AS490" s="273">
        <f>(IFERROR(VLOOKUP(AR490,Criterios!$H$3:$I$8,2,FALSE),0))</f>
        <v>0</v>
      </c>
      <c r="AT490" s="273">
        <f>(IFERROR(VLOOKUP(AP490,Criterios!$E$3:$F$8,2,FALSE),0)) * (IFERROR(VLOOKUP(AR490,Criterios!$H$3:$I$8,2,FALSE),0))</f>
        <v>0</v>
      </c>
      <c r="AU490" s="284">
        <f>IFERROR(INDEX(Colorimetría!$D$4:$H$8,MATCH(AS490,Colorimetría!$C$4:$C$8,0),MATCH(AQ490,Colorimetría!$D$3:$H$3,0)),0)</f>
        <v>0</v>
      </c>
      <c r="AV490" s="88" t="s">
        <v>169</v>
      </c>
      <c r="AW490" s="97" t="str">
        <f>IF(AND(T490=1,V490=5),IF(AND(AQ490=1,AS490=5),"RiRr","Ri"),IF(AND(AQ490=1,AS490=5),"Rr",""))</f>
        <v/>
      </c>
      <c r="AX490" s="97" t="str">
        <f>IF(AND(T490=2,V490=5),IF(AND(AQ490=2,AS490=5),"RiRr","Ri"),IF(AND(AQ490=2,AS490=5),"Rr",""))</f>
        <v/>
      </c>
      <c r="AY490" s="98" t="str">
        <f>IF(AND(T490=3,V490=5),IF(AND(AQ490=3,AS490=5),"RiRr","Ri"),IF(AND(AQ490=3,AS490=5),"Rr",""))</f>
        <v/>
      </c>
      <c r="AZ490" s="98" t="str">
        <f>IF(AND(T490=4,V490=5),IF(AND(AQ490=4,AS490=5),"RiRr","Ri"),IF(AND(AQ490=4,AS490=5),"Rr",""))</f>
        <v/>
      </c>
      <c r="BA490" s="98" t="str">
        <f>IF(AND(T490=5,V490=5),IF(AND(AQ490=5,AS490=5),"RiRr","Ri"),IF(AND(AQ490=5,AS490=5),"Rr",""))</f>
        <v/>
      </c>
      <c r="BB490" s="100"/>
    </row>
    <row r="491" spans="1:54" hidden="1" x14ac:dyDescent="0.2">
      <c r="A491" s="362"/>
      <c r="B491" s="290"/>
      <c r="C491" s="298"/>
      <c r="D491" s="301"/>
      <c r="E491" s="301"/>
      <c r="F491" s="301"/>
      <c r="G491" s="301"/>
      <c r="H491" s="301"/>
      <c r="I491" s="304"/>
      <c r="J491" s="307"/>
      <c r="K491" s="307"/>
      <c r="L491" s="330"/>
      <c r="M491" s="263"/>
      <c r="N491" s="263"/>
      <c r="O491" s="327"/>
      <c r="P491" s="310"/>
      <c r="Q491" s="266"/>
      <c r="R491" s="260"/>
      <c r="S491" s="257"/>
      <c r="T491" s="254"/>
      <c r="U491" s="248"/>
      <c r="V491" s="254"/>
      <c r="W491" s="254"/>
      <c r="X491" s="254"/>
      <c r="Y491" s="276"/>
      <c r="Z491" s="91"/>
      <c r="AA491" s="92"/>
      <c r="AB491" s="92"/>
      <c r="AC491" s="92"/>
      <c r="AD491" s="93"/>
      <c r="AE491" s="94">
        <f t="shared" ref="AE491:AE495" si="77">IF(OR(AD491="Preventivo",AD491="Preventivo - Detectivo"),"Probabilidad",IF(OR(AD491="Detectivo - Correctivo",AD491="Correctivo"),"Impacto",0))</f>
        <v>0</v>
      </c>
      <c r="AF491" s="93"/>
      <c r="AG491" s="93"/>
      <c r="AH491" s="93"/>
      <c r="AI491" s="93"/>
      <c r="AJ491" s="93"/>
      <c r="AK491" s="93"/>
      <c r="AL491" s="95">
        <f>IFERROR(VLOOKUP(AF491,Criterios!$M$3:$N$6,2,FALSE),0) + IFERROR(VLOOKUP(AG491,Criterios!$O$3:$P$6,2,FALSE),0) + IFERROR(VLOOKUP(AH491,Criterios!$Q$3:$R$7,2,FALSE),0) + IFERROR(VLOOKUP(AI491,Criterios!$S$3:$T$6,2,FALSE),0) + IFERROR(VLOOKUP(AJ491,Criterios!$U$3:$V$5,2,FALSE),0) + IFERROR(VLOOKUP(AK491,Criterios!$W$3:$X$8,2,FALSE),0)</f>
        <v>0</v>
      </c>
      <c r="AM491" s="96" t="str">
        <f>IF(AND(AL491&gt;=Criterios!$AB$8,AL491&lt;Criterios!$AA$8),"Pobre",IF(AND(AL491&gt;=Criterios!$AB$7,AL491&lt;Criterios!$AA$7),"Insatisfactorio",IF(AND(AL491&gt;=Criterios!$AB$6,AL491&lt;Criterios!$AA$6),"Regular",IF(AND(AL491&gt;=Criterios!$AB$5,AL491&lt;Criterios!$AA$5),"Bueno",IF(AND(AL491&gt;=Criterios!$AB$4,AL491&lt;=Criterios!$AA$4),"Excelente",MID(Criterios!$Y$3,1,1))))))</f>
        <v/>
      </c>
      <c r="AN491" s="278"/>
      <c r="AO491" s="280"/>
      <c r="AP491" s="282"/>
      <c r="AQ491" s="273"/>
      <c r="AR491" s="273"/>
      <c r="AS491" s="273"/>
      <c r="AT491" s="273"/>
      <c r="AU491" s="284"/>
      <c r="AV491" s="88" t="s">
        <v>122</v>
      </c>
      <c r="AW491" s="101" t="str">
        <f>IF(AND(T490=1,V490=4),IF(AND(AQ490=1,AS490=4),"RiRr","Ri"),IF(AND(AQ490=1,AS490=4),"Rr",""))</f>
        <v/>
      </c>
      <c r="AX491" s="102" t="str">
        <f>IF(AND(T490=2,V490=4),IF(AND(AQ490=2,AS490=4),"RiRr","Ri"),IF(AND(AQ490=2,AS490=4),"Rr",""))</f>
        <v/>
      </c>
      <c r="AY491" s="102" t="str">
        <f>IF(AND(T490=3,V490=4),IF(AND(AQ490=3,AS490=4),"RiRr","Ri"),IF(AND(AQ490=3,AS490=4),"Rr",""))</f>
        <v/>
      </c>
      <c r="AZ491" s="103" t="str">
        <f>IF(AND(T490=4,V490=4),IF(AND(AQ490=4,AS490=4),"RiRr","Ri"),IF(AND(AQ490=4,AS490=4),"Rr",""))</f>
        <v/>
      </c>
      <c r="BA491" s="103" t="str">
        <f>IF(AND(T490=5,V490=4),IF(AND(AQ490=5,AS490=4),"RiRr","Ri"),IF(AND(AQ490=5,AS490=4),"Rr",""))</f>
        <v/>
      </c>
      <c r="BB491" s="105"/>
    </row>
    <row r="492" spans="1:54" hidden="1" x14ac:dyDescent="0.2">
      <c r="A492" s="362"/>
      <c r="B492" s="290"/>
      <c r="C492" s="298"/>
      <c r="D492" s="301"/>
      <c r="E492" s="301"/>
      <c r="F492" s="301"/>
      <c r="G492" s="301"/>
      <c r="H492" s="301"/>
      <c r="I492" s="304"/>
      <c r="J492" s="307"/>
      <c r="K492" s="307"/>
      <c r="L492" s="330"/>
      <c r="M492" s="263"/>
      <c r="N492" s="263"/>
      <c r="O492" s="327"/>
      <c r="P492" s="310"/>
      <c r="Q492" s="266"/>
      <c r="R492" s="260"/>
      <c r="S492" s="257"/>
      <c r="T492" s="254"/>
      <c r="U492" s="248"/>
      <c r="V492" s="254"/>
      <c r="W492" s="254"/>
      <c r="X492" s="254"/>
      <c r="Y492" s="276"/>
      <c r="Z492" s="91"/>
      <c r="AA492" s="92"/>
      <c r="AB492" s="92"/>
      <c r="AC492" s="92"/>
      <c r="AD492" s="93"/>
      <c r="AE492" s="94">
        <f t="shared" si="77"/>
        <v>0</v>
      </c>
      <c r="AF492" s="93"/>
      <c r="AG492" s="93"/>
      <c r="AH492" s="93"/>
      <c r="AI492" s="93"/>
      <c r="AJ492" s="93"/>
      <c r="AK492" s="93"/>
      <c r="AL492" s="95">
        <f>IFERROR(VLOOKUP(AF492,Criterios!$M$3:$N$6,2,FALSE),0) + IFERROR(VLOOKUP(AG492,Criterios!$O$3:$P$6,2,FALSE),0) + IFERROR(VLOOKUP(AH492,Criterios!$Q$3:$R$7,2,FALSE),0) + IFERROR(VLOOKUP(AI492,Criterios!$S$3:$T$6,2,FALSE),0) + IFERROR(VLOOKUP(AJ492,Criterios!$U$3:$V$5,2,FALSE),0) + IFERROR(VLOOKUP(AK492,Criterios!$W$3:$X$8,2,FALSE),0)</f>
        <v>0</v>
      </c>
      <c r="AM492" s="96" t="str">
        <f>IF(AND(AL492&gt;=Criterios!$AB$8,AL492&lt;Criterios!$AA$8),"Pobre",IF(AND(AL492&gt;=Criterios!$AB$7,AL492&lt;Criterios!$AA$7),"Insatisfactorio",IF(AND(AL492&gt;=Criterios!$AB$6,AL492&lt;Criterios!$AA$6),"Regular",IF(AND(AL492&gt;=Criterios!$AB$5,AL492&lt;Criterios!$AA$5),"Bueno",IF(AND(AL492&gt;=Criterios!$AB$4,AL492&lt;=Criterios!$AA$4),"Excelente",MID(Criterios!$Y$3,1,1))))))</f>
        <v/>
      </c>
      <c r="AN492" s="278"/>
      <c r="AO492" s="280"/>
      <c r="AP492" s="282"/>
      <c r="AQ492" s="273"/>
      <c r="AR492" s="273"/>
      <c r="AS492" s="273"/>
      <c r="AT492" s="273"/>
      <c r="AU492" s="284"/>
      <c r="AV492" s="88" t="s">
        <v>125</v>
      </c>
      <c r="AW492" s="106" t="str">
        <f>IF(AND(T490=1,V490=3),IF(AND(AQ490=1,AS490=3),"RiRr","Ri"),IF(AND(AQ490=1,AS490=3),"Rr",""))</f>
        <v/>
      </c>
      <c r="AX492" s="101" t="str">
        <f>IF(AND(T490=2,V490=3),IF(AND(AQ490=2,AS490=3),"RiRr","Ri"),IF(AND(AQ490=2,AS490=3),"Rr",""))</f>
        <v/>
      </c>
      <c r="AY492" s="102" t="str">
        <f>IF(AND(T490=3,V490=3),IF(AND(AQ490=3,AS490=3),"RiRr","Ri"),IF(AND(AQ490=3,AS490=3),"Rr",""))</f>
        <v/>
      </c>
      <c r="AZ492" s="103" t="str">
        <f>IF(AND(T490=4,V490=3),IF(AND(AQ490=4,AS490=3),"RiRr","Ri"),IF(AND(AQ490=4,AS490=3),"Rr",""))</f>
        <v/>
      </c>
      <c r="BA492" s="103" t="str">
        <f>IF(AND(T490=5,V490=3),IF(AND(AQ490=5,AS490=3),"RiRr","Ri"),IF(AND(AQ490=5,AS490=3),"Rr",""))</f>
        <v/>
      </c>
      <c r="BB492" s="105"/>
    </row>
    <row r="493" spans="1:54" hidden="1" x14ac:dyDescent="0.2">
      <c r="A493" s="362"/>
      <c r="B493" s="290"/>
      <c r="C493" s="298"/>
      <c r="D493" s="301"/>
      <c r="E493" s="301"/>
      <c r="F493" s="301"/>
      <c r="G493" s="301"/>
      <c r="H493" s="301"/>
      <c r="I493" s="304"/>
      <c r="J493" s="307"/>
      <c r="K493" s="307"/>
      <c r="L493" s="330"/>
      <c r="M493" s="263"/>
      <c r="N493" s="263"/>
      <c r="O493" s="327"/>
      <c r="P493" s="310"/>
      <c r="Q493" s="266"/>
      <c r="R493" s="260"/>
      <c r="S493" s="257"/>
      <c r="T493" s="254"/>
      <c r="U493" s="248"/>
      <c r="V493" s="254"/>
      <c r="W493" s="254"/>
      <c r="X493" s="254"/>
      <c r="Y493" s="276"/>
      <c r="Z493" s="91"/>
      <c r="AA493" s="92"/>
      <c r="AB493" s="92"/>
      <c r="AC493" s="92"/>
      <c r="AD493" s="93"/>
      <c r="AE493" s="94">
        <f t="shared" si="77"/>
        <v>0</v>
      </c>
      <c r="AF493" s="93"/>
      <c r="AG493" s="93"/>
      <c r="AH493" s="93"/>
      <c r="AI493" s="93"/>
      <c r="AJ493" s="93"/>
      <c r="AK493" s="93"/>
      <c r="AL493" s="94">
        <f>IFERROR(VLOOKUP(AF493,Criterios!$M$3:$N$6,2,FALSE),0) + IFERROR(VLOOKUP(AG493,Criterios!$O$3:$P$6,2,FALSE),0) + IFERROR(VLOOKUP(AH493,Criterios!$Q$3:$R$7,2,FALSE),0) + IFERROR(VLOOKUP(AI493,Criterios!$S$3:$T$6,2,FALSE),0) + IFERROR(VLOOKUP(AJ493,Criterios!$U$3:$V$5,2,FALSE),0) + IFERROR(VLOOKUP(AK493,Criterios!$W$3:$X$8,2,FALSE),0)</f>
        <v>0</v>
      </c>
      <c r="AM493" s="96" t="str">
        <f>IF(AND(AL493&gt;=Criterios!$AB$8,AL493&lt;Criterios!$AA$8),"Pobre",IF(AND(AL493&gt;=Criterios!$AB$7,AL493&lt;Criterios!$AA$7),"Insatisfactorio",IF(AND(AL493&gt;=Criterios!$AB$6,AL493&lt;Criterios!$AA$6),"Regular",IF(AND(AL493&gt;=Criterios!$AB$5,AL493&lt;Criterios!$AA$5),"Bueno",IF(AND(AL493&gt;=Criterios!$AB$4,AL493&lt;=Criterios!$AA$4),"Excelente",MID(Criterios!$Y$3,1,1))))))</f>
        <v/>
      </c>
      <c r="AN493" s="278"/>
      <c r="AO493" s="280"/>
      <c r="AP493" s="282"/>
      <c r="AQ493" s="273"/>
      <c r="AR493" s="273"/>
      <c r="AS493" s="273"/>
      <c r="AT493" s="273"/>
      <c r="AU493" s="284"/>
      <c r="AV493" s="88" t="s">
        <v>170</v>
      </c>
      <c r="AW493" s="106" t="str">
        <f>IF(AND(T490=1,V490=2),IF(AND(AQ490=1,AS490=2),"RiRr","Ri"),IF(AND(AQ490=1,AS490=2),"Rr",""))</f>
        <v/>
      </c>
      <c r="AX493" s="106" t="str">
        <f>IF(AND(T490=2,V490=2),IF(AND(AQ490=2,AS490=2),"RiRr","Ri"),IF(AND(AQ490=2,AS490=2),"Rr",""))</f>
        <v/>
      </c>
      <c r="AY493" s="101" t="str">
        <f>IF(AND(T490=3,V490=2),IF(AND(AQ490=3,AS490=2),"RiRr","Ri"),IF(AND(AQ490=3,AS490=2),"Rr",""))</f>
        <v/>
      </c>
      <c r="AZ493" s="102" t="str">
        <f>IF(AND(T490=4,V490=2),IF(AND(AQ490=4,AS490=2),"RiRr","Ri"),IF(AND(AQ490=4,AS490=2),"Rr",""))</f>
        <v/>
      </c>
      <c r="BA493" s="103" t="str">
        <f>IF(AND(T490=5,V490=2),IF(AND(AQ490=5,AS490=2),"RiRr","Ri"),IF(AND(AQ490=5,AS490=2),"Rr",""))</f>
        <v/>
      </c>
      <c r="BB493" s="105"/>
    </row>
    <row r="494" spans="1:54" hidden="1" x14ac:dyDescent="0.2">
      <c r="A494" s="362"/>
      <c r="B494" s="290"/>
      <c r="C494" s="298"/>
      <c r="D494" s="301"/>
      <c r="E494" s="301"/>
      <c r="F494" s="301"/>
      <c r="G494" s="301"/>
      <c r="H494" s="301"/>
      <c r="I494" s="304"/>
      <c r="J494" s="307"/>
      <c r="K494" s="307"/>
      <c r="L494" s="330"/>
      <c r="M494" s="263"/>
      <c r="N494" s="263"/>
      <c r="O494" s="327"/>
      <c r="P494" s="310"/>
      <c r="Q494" s="266"/>
      <c r="R494" s="260"/>
      <c r="S494" s="257"/>
      <c r="T494" s="254"/>
      <c r="U494" s="248"/>
      <c r="V494" s="254"/>
      <c r="W494" s="254"/>
      <c r="X494" s="254"/>
      <c r="Y494" s="276"/>
      <c r="Z494" s="91"/>
      <c r="AA494" s="92"/>
      <c r="AB494" s="92"/>
      <c r="AC494" s="92"/>
      <c r="AD494" s="93"/>
      <c r="AE494" s="94">
        <f t="shared" si="77"/>
        <v>0</v>
      </c>
      <c r="AF494" s="93"/>
      <c r="AG494" s="93"/>
      <c r="AH494" s="93"/>
      <c r="AI494" s="93"/>
      <c r="AJ494" s="93"/>
      <c r="AK494" s="93"/>
      <c r="AL494" s="94">
        <f>IFERROR(VLOOKUP(AF494,Criterios!$M$3:$N$6,2,FALSE),0) + IFERROR(VLOOKUP(AG494,Criterios!$O$3:$P$6,2,FALSE),0) + IFERROR(VLOOKUP(AH494,Criterios!$Q$3:$R$7,2,FALSE),0) + IFERROR(VLOOKUP(AI494,Criterios!$S$3:$T$6,2,FALSE),0) + IFERROR(VLOOKUP(AJ494,Criterios!$U$3:$V$5,2,FALSE),0) + IFERROR(VLOOKUP(AK494,Criterios!$W$3:$X$8,2,FALSE),0)</f>
        <v>0</v>
      </c>
      <c r="AM494" s="96" t="str">
        <f>IF(AND(AL494&gt;=Criterios!$AB$8,AL494&lt;Criterios!$AA$8),"Pobre",IF(AND(AL494&gt;=Criterios!$AB$7,AL494&lt;Criterios!$AA$7),"Insatisfactorio",IF(AND(AL494&gt;=Criterios!$AB$6,AL494&lt;Criterios!$AA$6),"Regular",IF(AND(AL494&gt;=Criterios!$AB$5,AL494&lt;Criterios!$AA$5),"Bueno",IF(AND(AL494&gt;=Criterios!$AB$4,AL494&lt;=Criterios!$AA$4),"Excelente",MID(Criterios!$Y$3,1,1))))))</f>
        <v/>
      </c>
      <c r="AN494" s="278"/>
      <c r="AO494" s="280"/>
      <c r="AP494" s="282"/>
      <c r="AQ494" s="273"/>
      <c r="AR494" s="273"/>
      <c r="AS494" s="273"/>
      <c r="AT494" s="273"/>
      <c r="AU494" s="284"/>
      <c r="AV494" s="88" t="s">
        <v>752</v>
      </c>
      <c r="AW494" s="106" t="str">
        <f>IF(AND(T490=1,V490=1),IF(AND(AQ490=1,AS490=1),"RiRr","Ri"),IF(AND(AQ490=1,AS490=1),"Rr",""))</f>
        <v/>
      </c>
      <c r="AX494" s="106" t="str">
        <f>IF(AND(T490=2,V490=1),IF(AND(AQ490=2,AS490=1),"RiRr","Ri"),IF(AND(AQ490=2,AS490=1),"Rr",""))</f>
        <v/>
      </c>
      <c r="AY494" s="101" t="str">
        <f>IF(AND(T490=3,V490=1),IF(AND(AQ490=3,AS490=1),"RiRr","Ri"),IF(AND(AQ490=3,AS490=1),"Rr",""))</f>
        <v/>
      </c>
      <c r="AZ494" s="102" t="str">
        <f>IF(AND(T490=4,V490=1),IF(AND(AQ490=4,AS490=1),"RiRr","Ri"),IF(AND(AQ490=4,AS490=1),"Rr",""))</f>
        <v/>
      </c>
      <c r="BA494" s="102" t="str">
        <f>IF(AND(T490=5,V490=1),IF(AND(AQ490=5,AS490=1),"RiRr","Ri"),IF(AND(AQ490=5,AS490=1),"Rr",""))</f>
        <v/>
      </c>
      <c r="BB494" s="105"/>
    </row>
    <row r="495" spans="1:54" ht="15.75" hidden="1" customHeight="1" thickBot="1" x14ac:dyDescent="0.25">
      <c r="A495" s="363"/>
      <c r="B495" s="291"/>
      <c r="C495" s="299"/>
      <c r="D495" s="302"/>
      <c r="E495" s="302"/>
      <c r="F495" s="302"/>
      <c r="G495" s="302"/>
      <c r="H495" s="302"/>
      <c r="I495" s="305"/>
      <c r="J495" s="308"/>
      <c r="K495" s="308"/>
      <c r="L495" s="331"/>
      <c r="M495" s="264"/>
      <c r="N495" s="264"/>
      <c r="O495" s="328"/>
      <c r="P495" s="311"/>
      <c r="Q495" s="267"/>
      <c r="R495" s="261"/>
      <c r="S495" s="258"/>
      <c r="T495" s="255"/>
      <c r="U495" s="249"/>
      <c r="V495" s="255"/>
      <c r="W495" s="255"/>
      <c r="X495" s="255"/>
      <c r="Y495" s="277"/>
      <c r="Z495" s="108"/>
      <c r="AA495" s="109"/>
      <c r="AB495" s="109"/>
      <c r="AC495" s="109"/>
      <c r="AD495" s="110"/>
      <c r="AE495" s="111">
        <f t="shared" si="77"/>
        <v>0</v>
      </c>
      <c r="AF495" s="110"/>
      <c r="AG495" s="110"/>
      <c r="AH495" s="110"/>
      <c r="AI495" s="110"/>
      <c r="AJ495" s="110"/>
      <c r="AK495" s="110"/>
      <c r="AL495" s="111">
        <f>IFERROR(VLOOKUP(AF495,Criterios!$M$3:$N$6,2,FALSE),0) + IFERROR(VLOOKUP(AG495,Criterios!$O$3:$P$6,2,FALSE),0) + IFERROR(VLOOKUP(AH495,Criterios!$Q$3:$R$7,2,FALSE),0) + IFERROR(VLOOKUP(AI495,Criterios!$S$3:$T$6,2,FALSE),0) + IFERROR(VLOOKUP(AJ495,Criterios!$U$3:$V$5,2,FALSE),0) + IFERROR(VLOOKUP(AK495,Criterios!$W$3:$X$8,2,FALSE),0)</f>
        <v>0</v>
      </c>
      <c r="AM495" s="112" t="str">
        <f>IF(AND(AL495&gt;=Criterios!$AB$8,AL495&lt;Criterios!$AA$8),"Pobre",IF(AND(AL495&gt;=Criterios!$AB$7,AL495&lt;Criterios!$AA$7),"Insatisfactorio",IF(AND(AL495&gt;=Criterios!$AB$6,AL495&lt;Criterios!$AA$6),"Regular",IF(AND(AL495&gt;=Criterios!$AB$5,AL495&lt;Criterios!$AA$5),"Bueno",IF(AND(AL495&gt;=Criterios!$AB$4,AL495&lt;=Criterios!$AA$4),"Excelente",MID(Criterios!$Y$3,1,1))))))</f>
        <v/>
      </c>
      <c r="AN495" s="279"/>
      <c r="AO495" s="281"/>
      <c r="AP495" s="283"/>
      <c r="AQ495" s="274"/>
      <c r="AR495" s="274"/>
      <c r="AS495" s="274"/>
      <c r="AT495" s="274"/>
      <c r="AU495" s="285"/>
      <c r="AW495" s="88" t="s">
        <v>123</v>
      </c>
      <c r="AX495" s="88" t="s">
        <v>124</v>
      </c>
      <c r="AY495" s="88" t="s">
        <v>125</v>
      </c>
      <c r="AZ495" s="88" t="s">
        <v>126</v>
      </c>
      <c r="BA495" s="88" t="s">
        <v>127</v>
      </c>
      <c r="BB495" s="113"/>
    </row>
    <row r="496" spans="1:54" ht="16.5" hidden="1" thickTop="1" x14ac:dyDescent="0.2">
      <c r="A496" s="361"/>
      <c r="B496" s="289"/>
      <c r="C496" s="297"/>
      <c r="D496" s="300"/>
      <c r="E496" s="300"/>
      <c r="F496" s="300"/>
      <c r="G496" s="300"/>
      <c r="H496" s="300"/>
      <c r="I496" s="303"/>
      <c r="J496" s="306"/>
      <c r="K496" s="306"/>
      <c r="L496" s="329"/>
      <c r="M496" s="262"/>
      <c r="N496" s="262"/>
      <c r="O496" s="326" t="s">
        <v>391</v>
      </c>
      <c r="P496" s="338"/>
      <c r="Q496" s="295"/>
      <c r="R496" s="259"/>
      <c r="S496" s="256"/>
      <c r="T496" s="253">
        <f>(IFERROR(VLOOKUP(S496,Criterios!$E$3:$F$8,2,FALSE),0))</f>
        <v>0</v>
      </c>
      <c r="U496" s="247"/>
      <c r="V496" s="253">
        <f>(IFERROR(VLOOKUP(U496,Criterios!$H$3:$I$8,2,FALSE),0))</f>
        <v>0</v>
      </c>
      <c r="W496" s="253">
        <f>(IFERROR(VLOOKUP(S496,Criterios!$E$3:$F$8,2,FALSE),0)) * (IFERROR(VLOOKUP(U496,Criterios!$H$3:$I$8,2,FALSE),0))</f>
        <v>0</v>
      </c>
      <c r="X496" s="253">
        <f>IFERROR(INDEX(Colorimetría!$D$4:$H$8,MATCH(V496,Colorimetría!$C$4:$C$8,0),MATCH(T496,Colorimetría!$D$3:$H$3,0)),0)</f>
        <v>0</v>
      </c>
      <c r="Y496" s="296"/>
      <c r="Z496" s="91"/>
      <c r="AA496" s="92"/>
      <c r="AB496" s="92"/>
      <c r="AC496" s="92"/>
      <c r="AD496" s="93"/>
      <c r="AE496" s="94">
        <f>IF(OR(AD496="Preventivo",AD496="Preventivo - Detectivo"),"Probabilidad",IF(OR(AD496="Detectivo - Correctivo",AD496="Correctivo"),"Impacto",0))</f>
        <v>0</v>
      </c>
      <c r="AF496" s="93"/>
      <c r="AG496" s="93"/>
      <c r="AH496" s="93"/>
      <c r="AI496" s="93"/>
      <c r="AJ496" s="93"/>
      <c r="AK496" s="93"/>
      <c r="AL496" s="95">
        <f>IFERROR(VLOOKUP(AF496,Criterios!$M$3:$N$6,2,FALSE),0) + IFERROR(VLOOKUP(AG496,Criterios!$O$3:$P$6,2,FALSE),0) + IFERROR(VLOOKUP(AH496,Criterios!$Q$3:$R$7,2,FALSE),0) + IFERROR(VLOOKUP(AI496,Criterios!$S$3:$T$6,2,FALSE),0) + IFERROR(VLOOKUP(AJ496,Criterios!$U$3:$V$5,2,FALSE),0) + IFERROR(VLOOKUP(AK496,Criterios!$W$3:$X$8,2,FALSE),0)</f>
        <v>0</v>
      </c>
      <c r="AM496" s="96" t="str">
        <f>IF(AND(AL496&gt;=Criterios!$AB$8,AL496&lt;Criterios!$AA$8),"Pobre",IF(AND(AL496&gt;=Criterios!$AB$7,AL496&lt;Criterios!$AA$7),"Insatisfactorio",IF(AND(AL496&gt;=Criterios!$AB$6,AL496&lt;Criterios!$AA$6),"Regular",IF(AND(AL496&gt;=Criterios!$AB$5,AL496&lt;Criterios!$AA$5),"Bueno",IF(AND(AL496&gt;=Criterios!$AB$4,AL496&lt;=Criterios!$AA$4),"Excelente",MID(Criterios!$Y$3,1,1))))))</f>
        <v/>
      </c>
      <c r="AN496" s="278">
        <f>(IFERROR(AVERAGEIFS(AL496:AL501,AE496:AE501,"Impacto"),0))/100</f>
        <v>0</v>
      </c>
      <c r="AO496" s="280">
        <f>(IFERROR(AVERAGEIFS(AL496:AL501,AE496:AE501,"Probabilidad"),0))/100</f>
        <v>0</v>
      </c>
      <c r="AP496" s="282" t="str">
        <f>IF(AN496=0,MID(S496,1,15),IF(T496 - AN496*T496&lt;1,VLOOKUP(1,Criterios!$D$4:$E$8,2,FALSE),IF(ROUND(T496 -( T496*AN496),0)=0,VLOOKUP(1,Criterios!$D$4:$E$8,2,FALSE),VLOOKUP(ROUND(T496 -( T496*AN496),0),Criterios!$D$4:$E$8,2,FALSE))))</f>
        <v/>
      </c>
      <c r="AQ496" s="273">
        <f>(IFERROR(VLOOKUP(AP496,Criterios!$E$3:$F$8,2,FALSE),0))</f>
        <v>0</v>
      </c>
      <c r="AR496" s="273" t="str">
        <f>IF(AO496=0,MID(U496,1,15),IF(V496 - AO496*V496&lt;1,VLOOKUP(1,Criterios!$G$4:$H$8,2,FALSE),IF(ROUND(V496 -(V496*AO496),0)=0,VLOOKUP(1,Criterios!$G$4:$H$8,2,FALSE),VLOOKUP(ROUND(V496 -( V496*AO496),0),Criterios!$G$4:$H$8,2,FALSE))))</f>
        <v/>
      </c>
      <c r="AS496" s="273">
        <f>(IFERROR(VLOOKUP(AR496,Criterios!$H$3:$I$8,2,FALSE),0))</f>
        <v>0</v>
      </c>
      <c r="AT496" s="273">
        <f>(IFERROR(VLOOKUP(AP496,Criterios!$E$3:$F$8,2,FALSE),0)) * (IFERROR(VLOOKUP(AR496,Criterios!$H$3:$I$8,2,FALSE),0))</f>
        <v>0</v>
      </c>
      <c r="AU496" s="284">
        <f>IFERROR(INDEX(Colorimetría!$D$4:$H$8,MATCH(AS496,Colorimetría!$C$4:$C$8,0),MATCH(AQ496,Colorimetría!$D$3:$H$3,0)),0)</f>
        <v>0</v>
      </c>
      <c r="AV496" s="88" t="s">
        <v>169</v>
      </c>
      <c r="AW496" s="97" t="str">
        <f>IF(AND(T496=1,V496=5),IF(AND(AQ496=1,AS496=5),"RiRr","Ri"),IF(AND(AQ496=1,AS496=5),"Rr",""))</f>
        <v/>
      </c>
      <c r="AX496" s="97" t="str">
        <f>IF(AND(T496=2,V496=5),IF(AND(AQ496=2,AS496=5),"RiRr","Ri"),IF(AND(AQ496=2,AS496=5),"Rr",""))</f>
        <v/>
      </c>
      <c r="AY496" s="98" t="str">
        <f>IF(AND(T496=3,V496=5),IF(AND(AQ496=3,AS496=5),"RiRr","Ri"),IF(AND(AQ496=3,AS496=5),"Rr",""))</f>
        <v/>
      </c>
      <c r="AZ496" s="98" t="str">
        <f>IF(AND(T496=4,V496=5),IF(AND(AQ496=4,AS496=5),"RiRr","Ri"),IF(AND(AQ496=4,AS496=5),"Rr",""))</f>
        <v/>
      </c>
      <c r="BA496" s="98" t="str">
        <f>IF(AND(T496=5,V496=5),IF(AND(AQ496=5,AS496=5),"RiRr","Ri"),IF(AND(AQ496=5,AS496=5),"Rr",""))</f>
        <v/>
      </c>
      <c r="BB496" s="100"/>
    </row>
    <row r="497" spans="1:54" hidden="1" x14ac:dyDescent="0.2">
      <c r="A497" s="362"/>
      <c r="B497" s="290"/>
      <c r="C497" s="298"/>
      <c r="D497" s="301"/>
      <c r="E497" s="301"/>
      <c r="F497" s="301"/>
      <c r="G497" s="301"/>
      <c r="H497" s="301"/>
      <c r="I497" s="304"/>
      <c r="J497" s="307"/>
      <c r="K497" s="307"/>
      <c r="L497" s="330"/>
      <c r="M497" s="263"/>
      <c r="N497" s="263"/>
      <c r="O497" s="327"/>
      <c r="P497" s="310"/>
      <c r="Q497" s="266"/>
      <c r="R497" s="260"/>
      <c r="S497" s="257"/>
      <c r="T497" s="254"/>
      <c r="U497" s="248"/>
      <c r="V497" s="254"/>
      <c r="W497" s="254"/>
      <c r="X497" s="254"/>
      <c r="Y497" s="276"/>
      <c r="Z497" s="91"/>
      <c r="AA497" s="92"/>
      <c r="AB497" s="92"/>
      <c r="AC497" s="92"/>
      <c r="AD497" s="93"/>
      <c r="AE497" s="94">
        <f t="shared" ref="AE497:AE501" si="78">IF(OR(AD497="Preventivo",AD497="Preventivo - Detectivo"),"Probabilidad",IF(OR(AD497="Detectivo - Correctivo",AD497="Correctivo"),"Impacto",0))</f>
        <v>0</v>
      </c>
      <c r="AF497" s="93"/>
      <c r="AG497" s="93"/>
      <c r="AH497" s="93"/>
      <c r="AI497" s="93"/>
      <c r="AJ497" s="93"/>
      <c r="AK497" s="93"/>
      <c r="AL497" s="95">
        <f>IFERROR(VLOOKUP(AF497,Criterios!$M$3:$N$6,2,FALSE),0) + IFERROR(VLOOKUP(AG497,Criterios!$O$3:$P$6,2,FALSE),0) + IFERROR(VLOOKUP(AH497,Criterios!$Q$3:$R$7,2,FALSE),0) + IFERROR(VLOOKUP(AI497,Criterios!$S$3:$T$6,2,FALSE),0) + IFERROR(VLOOKUP(AJ497,Criterios!$U$3:$V$5,2,FALSE),0) + IFERROR(VLOOKUP(AK497,Criterios!$W$3:$X$8,2,FALSE),0)</f>
        <v>0</v>
      </c>
      <c r="AM497" s="96" t="str">
        <f>IF(AND(AL497&gt;=Criterios!$AB$8,AL497&lt;Criterios!$AA$8),"Pobre",IF(AND(AL497&gt;=Criterios!$AB$7,AL497&lt;Criterios!$AA$7),"Insatisfactorio",IF(AND(AL497&gt;=Criterios!$AB$6,AL497&lt;Criterios!$AA$6),"Regular",IF(AND(AL497&gt;=Criterios!$AB$5,AL497&lt;Criterios!$AA$5),"Bueno",IF(AND(AL497&gt;=Criterios!$AB$4,AL497&lt;=Criterios!$AA$4),"Excelente",MID(Criterios!$Y$3,1,1))))))</f>
        <v/>
      </c>
      <c r="AN497" s="278"/>
      <c r="AO497" s="280"/>
      <c r="AP497" s="282"/>
      <c r="AQ497" s="273"/>
      <c r="AR497" s="273"/>
      <c r="AS497" s="273"/>
      <c r="AT497" s="273"/>
      <c r="AU497" s="284"/>
      <c r="AV497" s="88" t="s">
        <v>122</v>
      </c>
      <c r="AW497" s="101" t="str">
        <f>IF(AND(T496=1,V496=4),IF(AND(AQ496=1,AS496=4),"RiRr","Ri"),IF(AND(AQ496=1,AS496=4),"Rr",""))</f>
        <v/>
      </c>
      <c r="AX497" s="102" t="str">
        <f>IF(AND(T496=2,V496=4),IF(AND(AQ496=2,AS496=4),"RiRr","Ri"),IF(AND(AQ496=2,AS496=4),"Rr",""))</f>
        <v/>
      </c>
      <c r="AY497" s="102" t="str">
        <f>IF(AND(T496=3,V496=4),IF(AND(AQ496=3,AS496=4),"RiRr","Ri"),IF(AND(AQ496=3,AS496=4),"Rr",""))</f>
        <v/>
      </c>
      <c r="AZ497" s="103" t="str">
        <f>IF(AND(T496=4,V496=4),IF(AND(AQ496=4,AS496=4),"RiRr","Ri"),IF(AND(AQ496=4,AS496=4),"Rr",""))</f>
        <v/>
      </c>
      <c r="BA497" s="103" t="str">
        <f>IF(AND(T496=5,V496=4),IF(AND(AQ496=5,AS496=4),"RiRr","Ri"),IF(AND(AQ496=5,AS496=4),"Rr",""))</f>
        <v/>
      </c>
      <c r="BB497" s="105"/>
    </row>
    <row r="498" spans="1:54" hidden="1" x14ac:dyDescent="0.2">
      <c r="A498" s="362"/>
      <c r="B498" s="290"/>
      <c r="C498" s="298"/>
      <c r="D498" s="301"/>
      <c r="E498" s="301"/>
      <c r="F498" s="301"/>
      <c r="G498" s="301"/>
      <c r="H498" s="301"/>
      <c r="I498" s="304"/>
      <c r="J498" s="307"/>
      <c r="K498" s="307"/>
      <c r="L498" s="330"/>
      <c r="M498" s="263"/>
      <c r="N498" s="263"/>
      <c r="O498" s="327"/>
      <c r="P498" s="310"/>
      <c r="Q498" s="266"/>
      <c r="R498" s="260"/>
      <c r="S498" s="257"/>
      <c r="T498" s="254"/>
      <c r="U498" s="248"/>
      <c r="V498" s="254"/>
      <c r="W498" s="254"/>
      <c r="X498" s="254"/>
      <c r="Y498" s="276"/>
      <c r="Z498" s="91"/>
      <c r="AA498" s="92"/>
      <c r="AB498" s="92"/>
      <c r="AC498" s="92"/>
      <c r="AD498" s="93"/>
      <c r="AE498" s="94">
        <f t="shared" si="78"/>
        <v>0</v>
      </c>
      <c r="AF498" s="93"/>
      <c r="AG498" s="93"/>
      <c r="AH498" s="93"/>
      <c r="AI498" s="93"/>
      <c r="AJ498" s="93"/>
      <c r="AK498" s="93"/>
      <c r="AL498" s="95">
        <f>IFERROR(VLOOKUP(AF498,Criterios!$M$3:$N$6,2,FALSE),0) + IFERROR(VLOOKUP(AG498,Criterios!$O$3:$P$6,2,FALSE),0) + IFERROR(VLOOKUP(AH498,Criterios!$Q$3:$R$7,2,FALSE),0) + IFERROR(VLOOKUP(AI498,Criterios!$S$3:$T$6,2,FALSE),0) + IFERROR(VLOOKUP(AJ498,Criterios!$U$3:$V$5,2,FALSE),0) + IFERROR(VLOOKUP(AK498,Criterios!$W$3:$X$8,2,FALSE),0)</f>
        <v>0</v>
      </c>
      <c r="AM498" s="96" t="str">
        <f>IF(AND(AL498&gt;=Criterios!$AB$8,AL498&lt;Criterios!$AA$8),"Pobre",IF(AND(AL498&gt;=Criterios!$AB$7,AL498&lt;Criterios!$AA$7),"Insatisfactorio",IF(AND(AL498&gt;=Criterios!$AB$6,AL498&lt;Criterios!$AA$6),"Regular",IF(AND(AL498&gt;=Criterios!$AB$5,AL498&lt;Criterios!$AA$5),"Bueno",IF(AND(AL498&gt;=Criterios!$AB$4,AL498&lt;=Criterios!$AA$4),"Excelente",MID(Criterios!$Y$3,1,1))))))</f>
        <v/>
      </c>
      <c r="AN498" s="278"/>
      <c r="AO498" s="280"/>
      <c r="AP498" s="282"/>
      <c r="AQ498" s="273"/>
      <c r="AR498" s="273"/>
      <c r="AS498" s="273"/>
      <c r="AT498" s="273"/>
      <c r="AU498" s="284"/>
      <c r="AV498" s="88" t="s">
        <v>125</v>
      </c>
      <c r="AW498" s="106" t="str">
        <f>IF(AND(T496=1,V496=3),IF(AND(AQ496=1,AS496=3),"RiRr","Ri"),IF(AND(AQ496=1,AS496=3),"Rr",""))</f>
        <v/>
      </c>
      <c r="AX498" s="101" t="str">
        <f>IF(AND(T496=2,V496=3),IF(AND(AQ496=2,AS496=3),"RiRr","Ri"),IF(AND(AQ496=2,AS496=3),"Rr",""))</f>
        <v/>
      </c>
      <c r="AY498" s="102" t="str">
        <f>IF(AND(T496=3,V496=3),IF(AND(AQ496=3,AS496=3),"RiRr","Ri"),IF(AND(AQ496=3,AS496=3),"Rr",""))</f>
        <v/>
      </c>
      <c r="AZ498" s="103" t="str">
        <f>IF(AND(T496=4,V496=3),IF(AND(AQ496=4,AS496=3),"RiRr","Ri"),IF(AND(AQ496=4,AS496=3),"Rr",""))</f>
        <v/>
      </c>
      <c r="BA498" s="103" t="str">
        <f>IF(AND(T496=5,V496=3),IF(AND(AQ496=5,AS496=3),"RiRr","Ri"),IF(AND(AQ496=5,AS496=3),"Rr",""))</f>
        <v/>
      </c>
      <c r="BB498" s="105"/>
    </row>
    <row r="499" spans="1:54" hidden="1" x14ac:dyDescent="0.2">
      <c r="A499" s="362"/>
      <c r="B499" s="290"/>
      <c r="C499" s="298"/>
      <c r="D499" s="301"/>
      <c r="E499" s="301"/>
      <c r="F499" s="301"/>
      <c r="G499" s="301"/>
      <c r="H499" s="301"/>
      <c r="I499" s="304"/>
      <c r="J499" s="307"/>
      <c r="K499" s="307"/>
      <c r="L499" s="330"/>
      <c r="M499" s="263"/>
      <c r="N499" s="263"/>
      <c r="O499" s="327"/>
      <c r="P499" s="310"/>
      <c r="Q499" s="266"/>
      <c r="R499" s="260"/>
      <c r="S499" s="257"/>
      <c r="T499" s="254"/>
      <c r="U499" s="248"/>
      <c r="V499" s="254"/>
      <c r="W499" s="254"/>
      <c r="X499" s="254"/>
      <c r="Y499" s="276"/>
      <c r="Z499" s="91"/>
      <c r="AA499" s="92"/>
      <c r="AB499" s="92"/>
      <c r="AC499" s="92"/>
      <c r="AD499" s="93"/>
      <c r="AE499" s="94">
        <f t="shared" si="78"/>
        <v>0</v>
      </c>
      <c r="AF499" s="93"/>
      <c r="AG499" s="93"/>
      <c r="AH499" s="93"/>
      <c r="AI499" s="93"/>
      <c r="AJ499" s="93"/>
      <c r="AK499" s="93"/>
      <c r="AL499" s="94">
        <f>IFERROR(VLOOKUP(AF499,Criterios!$M$3:$N$6,2,FALSE),0) + IFERROR(VLOOKUP(AG499,Criterios!$O$3:$P$6,2,FALSE),0) + IFERROR(VLOOKUP(AH499,Criterios!$Q$3:$R$7,2,FALSE),0) + IFERROR(VLOOKUP(AI499,Criterios!$S$3:$T$6,2,FALSE),0) + IFERROR(VLOOKUP(AJ499,Criterios!$U$3:$V$5,2,FALSE),0) + IFERROR(VLOOKUP(AK499,Criterios!$W$3:$X$8,2,FALSE),0)</f>
        <v>0</v>
      </c>
      <c r="AM499" s="96" t="str">
        <f>IF(AND(AL499&gt;=Criterios!$AB$8,AL499&lt;Criterios!$AA$8),"Pobre",IF(AND(AL499&gt;=Criterios!$AB$7,AL499&lt;Criterios!$AA$7),"Insatisfactorio",IF(AND(AL499&gt;=Criterios!$AB$6,AL499&lt;Criterios!$AA$6),"Regular",IF(AND(AL499&gt;=Criterios!$AB$5,AL499&lt;Criterios!$AA$5),"Bueno",IF(AND(AL499&gt;=Criterios!$AB$4,AL499&lt;=Criterios!$AA$4),"Excelente",MID(Criterios!$Y$3,1,1))))))</f>
        <v/>
      </c>
      <c r="AN499" s="278"/>
      <c r="AO499" s="280"/>
      <c r="AP499" s="282"/>
      <c r="AQ499" s="273"/>
      <c r="AR499" s="273"/>
      <c r="AS499" s="273"/>
      <c r="AT499" s="273"/>
      <c r="AU499" s="284"/>
      <c r="AV499" s="88" t="s">
        <v>170</v>
      </c>
      <c r="AW499" s="106" t="str">
        <f>IF(AND(T496=1,V496=2),IF(AND(AQ496=1,AS496=2),"RiRr","Ri"),IF(AND(AQ496=1,AS496=2),"Rr",""))</f>
        <v/>
      </c>
      <c r="AX499" s="106" t="str">
        <f>IF(AND(T496=2,V496=2),IF(AND(AQ496=2,AS496=2),"RiRr","Ri"),IF(AND(AQ496=2,AS496=2),"Rr",""))</f>
        <v/>
      </c>
      <c r="AY499" s="101" t="str">
        <f>IF(AND(T496=3,V496=2),IF(AND(AQ496=3,AS496=2),"RiRr","Ri"),IF(AND(AQ496=3,AS496=2),"Rr",""))</f>
        <v/>
      </c>
      <c r="AZ499" s="102" t="str">
        <f>IF(AND(T496=4,V496=2),IF(AND(AQ496=4,AS496=2),"RiRr","Ri"),IF(AND(AQ496=4,AS496=2),"Rr",""))</f>
        <v/>
      </c>
      <c r="BA499" s="103" t="str">
        <f>IF(AND(T496=5,V496=2),IF(AND(AQ496=5,AS496=2),"RiRr","Ri"),IF(AND(AQ496=5,AS496=2),"Rr",""))</f>
        <v/>
      </c>
      <c r="BB499" s="105"/>
    </row>
    <row r="500" spans="1:54" hidden="1" x14ac:dyDescent="0.2">
      <c r="A500" s="362"/>
      <c r="B500" s="290"/>
      <c r="C500" s="298"/>
      <c r="D500" s="301"/>
      <c r="E500" s="301"/>
      <c r="F500" s="301"/>
      <c r="G500" s="301"/>
      <c r="H500" s="301"/>
      <c r="I500" s="304"/>
      <c r="J500" s="307"/>
      <c r="K500" s="307"/>
      <c r="L500" s="330"/>
      <c r="M500" s="263"/>
      <c r="N500" s="263"/>
      <c r="O500" s="327"/>
      <c r="P500" s="310"/>
      <c r="Q500" s="266"/>
      <c r="R500" s="260"/>
      <c r="S500" s="257"/>
      <c r="T500" s="254"/>
      <c r="U500" s="248"/>
      <c r="V500" s="254"/>
      <c r="W500" s="254"/>
      <c r="X500" s="254"/>
      <c r="Y500" s="276"/>
      <c r="Z500" s="91"/>
      <c r="AA500" s="92"/>
      <c r="AB500" s="92"/>
      <c r="AC500" s="92"/>
      <c r="AD500" s="93"/>
      <c r="AE500" s="94">
        <f t="shared" si="78"/>
        <v>0</v>
      </c>
      <c r="AF500" s="93"/>
      <c r="AG500" s="93"/>
      <c r="AH500" s="93"/>
      <c r="AI500" s="93"/>
      <c r="AJ500" s="93"/>
      <c r="AK500" s="93"/>
      <c r="AL500" s="94">
        <f>IFERROR(VLOOKUP(AF500,Criterios!$M$3:$N$6,2,FALSE),0) + IFERROR(VLOOKUP(AG500,Criterios!$O$3:$P$6,2,FALSE),0) + IFERROR(VLOOKUP(AH500,Criterios!$Q$3:$R$7,2,FALSE),0) + IFERROR(VLOOKUP(AI500,Criterios!$S$3:$T$6,2,FALSE),0) + IFERROR(VLOOKUP(AJ500,Criterios!$U$3:$V$5,2,FALSE),0) + IFERROR(VLOOKUP(AK500,Criterios!$W$3:$X$8,2,FALSE),0)</f>
        <v>0</v>
      </c>
      <c r="AM500" s="96" t="str">
        <f>IF(AND(AL500&gt;=Criterios!$AB$8,AL500&lt;Criterios!$AA$8),"Pobre",IF(AND(AL500&gt;=Criterios!$AB$7,AL500&lt;Criterios!$AA$7),"Insatisfactorio",IF(AND(AL500&gt;=Criterios!$AB$6,AL500&lt;Criterios!$AA$6),"Regular",IF(AND(AL500&gt;=Criterios!$AB$5,AL500&lt;Criterios!$AA$5),"Bueno",IF(AND(AL500&gt;=Criterios!$AB$4,AL500&lt;=Criterios!$AA$4),"Excelente",MID(Criterios!$Y$3,1,1))))))</f>
        <v/>
      </c>
      <c r="AN500" s="278"/>
      <c r="AO500" s="280"/>
      <c r="AP500" s="282"/>
      <c r="AQ500" s="273"/>
      <c r="AR500" s="273"/>
      <c r="AS500" s="273"/>
      <c r="AT500" s="273"/>
      <c r="AU500" s="284"/>
      <c r="AV500" s="88" t="s">
        <v>752</v>
      </c>
      <c r="AW500" s="106" t="str">
        <f>IF(AND(T496=1,V496=1),IF(AND(AQ496=1,AS496=1),"RiRr","Ri"),IF(AND(AQ496=1,AS496=1),"Rr",""))</f>
        <v/>
      </c>
      <c r="AX500" s="106" t="str">
        <f>IF(AND(T496=2,V496=1),IF(AND(AQ496=2,AS496=1),"RiRr","Ri"),IF(AND(AQ496=2,AS496=1),"Rr",""))</f>
        <v/>
      </c>
      <c r="AY500" s="101" t="str">
        <f>IF(AND(T496=3,V496=1),IF(AND(AQ496=3,AS496=1),"RiRr","Ri"),IF(AND(AQ496=3,AS496=1),"Rr",""))</f>
        <v/>
      </c>
      <c r="AZ500" s="102" t="str">
        <f>IF(AND(T496=4,V496=1),IF(AND(AQ496=4,AS496=1),"RiRr","Ri"),IF(AND(AQ496=4,AS496=1),"Rr",""))</f>
        <v/>
      </c>
      <c r="BA500" s="102" t="str">
        <f>IF(AND(T496=5,V496=1),IF(AND(AQ496=5,AS496=1),"RiRr","Ri"),IF(AND(AQ496=5,AS496=1),"Rr",""))</f>
        <v/>
      </c>
      <c r="BB500" s="105"/>
    </row>
    <row r="501" spans="1:54" ht="15.75" hidden="1" customHeight="1" thickBot="1" x14ac:dyDescent="0.25">
      <c r="A501" s="363"/>
      <c r="B501" s="291"/>
      <c r="C501" s="299"/>
      <c r="D501" s="302"/>
      <c r="E501" s="302"/>
      <c r="F501" s="302"/>
      <c r="G501" s="302"/>
      <c r="H501" s="302"/>
      <c r="I501" s="305"/>
      <c r="J501" s="308"/>
      <c r="K501" s="308"/>
      <c r="L501" s="331"/>
      <c r="M501" s="264"/>
      <c r="N501" s="264"/>
      <c r="O501" s="328"/>
      <c r="P501" s="311"/>
      <c r="Q501" s="267"/>
      <c r="R501" s="261"/>
      <c r="S501" s="258"/>
      <c r="T501" s="255"/>
      <c r="U501" s="249"/>
      <c r="V501" s="255"/>
      <c r="W501" s="255"/>
      <c r="X501" s="255"/>
      <c r="Y501" s="277"/>
      <c r="Z501" s="108"/>
      <c r="AA501" s="109"/>
      <c r="AB501" s="109"/>
      <c r="AC501" s="109"/>
      <c r="AD501" s="110"/>
      <c r="AE501" s="111">
        <f t="shared" si="78"/>
        <v>0</v>
      </c>
      <c r="AF501" s="110"/>
      <c r="AG501" s="110"/>
      <c r="AH501" s="110"/>
      <c r="AI501" s="110"/>
      <c r="AJ501" s="110"/>
      <c r="AK501" s="110"/>
      <c r="AL501" s="111">
        <f>IFERROR(VLOOKUP(AF501,Criterios!$M$3:$N$6,2,FALSE),0) + IFERROR(VLOOKUP(AG501,Criterios!$O$3:$P$6,2,FALSE),0) + IFERROR(VLOOKUP(AH501,Criterios!$Q$3:$R$7,2,FALSE),0) + IFERROR(VLOOKUP(AI501,Criterios!$S$3:$T$6,2,FALSE),0) + IFERROR(VLOOKUP(AJ501,Criterios!$U$3:$V$5,2,FALSE),0) + IFERROR(VLOOKUP(AK501,Criterios!$W$3:$X$8,2,FALSE),0)</f>
        <v>0</v>
      </c>
      <c r="AM501" s="112" t="str">
        <f>IF(AND(AL501&gt;=Criterios!$AB$8,AL501&lt;Criterios!$AA$8),"Pobre",IF(AND(AL501&gt;=Criterios!$AB$7,AL501&lt;Criterios!$AA$7),"Insatisfactorio",IF(AND(AL501&gt;=Criterios!$AB$6,AL501&lt;Criterios!$AA$6),"Regular",IF(AND(AL501&gt;=Criterios!$AB$5,AL501&lt;Criterios!$AA$5),"Bueno",IF(AND(AL501&gt;=Criterios!$AB$4,AL501&lt;=Criterios!$AA$4),"Excelente",MID(Criterios!$Y$3,1,1))))))</f>
        <v/>
      </c>
      <c r="AN501" s="279"/>
      <c r="AO501" s="281"/>
      <c r="AP501" s="283"/>
      <c r="AQ501" s="274"/>
      <c r="AR501" s="274"/>
      <c r="AS501" s="274"/>
      <c r="AT501" s="274"/>
      <c r="AU501" s="285"/>
      <c r="AW501" s="88" t="s">
        <v>123</v>
      </c>
      <c r="AX501" s="88" t="s">
        <v>124</v>
      </c>
      <c r="AY501" s="88" t="s">
        <v>125</v>
      </c>
      <c r="AZ501" s="88" t="s">
        <v>126</v>
      </c>
      <c r="BA501" s="88" t="s">
        <v>127</v>
      </c>
      <c r="BB501" s="113"/>
    </row>
    <row r="502" spans="1:54" ht="16.5" hidden="1" thickTop="1" x14ac:dyDescent="0.2">
      <c r="A502" s="361"/>
      <c r="B502" s="289"/>
      <c r="C502" s="297"/>
      <c r="D502" s="300"/>
      <c r="E502" s="300"/>
      <c r="F502" s="300"/>
      <c r="G502" s="300"/>
      <c r="H502" s="300"/>
      <c r="I502" s="303"/>
      <c r="J502" s="306"/>
      <c r="K502" s="306"/>
      <c r="L502" s="329"/>
      <c r="M502" s="262"/>
      <c r="N502" s="262"/>
      <c r="O502" s="326" t="s">
        <v>392</v>
      </c>
      <c r="P502" s="338"/>
      <c r="Q502" s="295"/>
      <c r="R502" s="259"/>
      <c r="S502" s="256"/>
      <c r="T502" s="253">
        <f>(IFERROR(VLOOKUP(S502,Criterios!$E$3:$F$8,2,FALSE),0))</f>
        <v>0</v>
      </c>
      <c r="U502" s="247"/>
      <c r="V502" s="253">
        <f>(IFERROR(VLOOKUP(U502,Criterios!$H$3:$I$8,2,FALSE),0))</f>
        <v>0</v>
      </c>
      <c r="W502" s="253">
        <f>(IFERROR(VLOOKUP(S502,Criterios!$E$3:$F$8,2,FALSE),0)) * (IFERROR(VLOOKUP(U502,Criterios!$H$3:$I$8,2,FALSE),0))</f>
        <v>0</v>
      </c>
      <c r="X502" s="253">
        <f>IFERROR(INDEX(Colorimetría!$D$4:$H$8,MATCH(V502,Colorimetría!$C$4:$C$8,0),MATCH(T502,Colorimetría!$D$3:$H$3,0)),0)</f>
        <v>0</v>
      </c>
      <c r="Y502" s="296"/>
      <c r="Z502" s="91"/>
      <c r="AA502" s="92"/>
      <c r="AB502" s="92"/>
      <c r="AC502" s="92"/>
      <c r="AD502" s="93"/>
      <c r="AE502" s="94">
        <f>IF(OR(AD502="Preventivo",AD502="Preventivo - Detectivo"),"Probabilidad",IF(OR(AD502="Detectivo - Correctivo",AD502="Correctivo"),"Impacto",0))</f>
        <v>0</v>
      </c>
      <c r="AF502" s="93"/>
      <c r="AG502" s="93"/>
      <c r="AH502" s="93"/>
      <c r="AI502" s="93"/>
      <c r="AJ502" s="93"/>
      <c r="AK502" s="93"/>
      <c r="AL502" s="95">
        <f>IFERROR(VLOOKUP(AF502,Criterios!$M$3:$N$6,2,FALSE),0) + IFERROR(VLOOKUP(AG502,Criterios!$O$3:$P$6,2,FALSE),0) + IFERROR(VLOOKUP(AH502,Criterios!$Q$3:$R$7,2,FALSE),0) + IFERROR(VLOOKUP(AI502,Criterios!$S$3:$T$6,2,FALSE),0) + IFERROR(VLOOKUP(AJ502,Criterios!$U$3:$V$5,2,FALSE),0) + IFERROR(VLOOKUP(AK502,Criterios!$W$3:$X$8,2,FALSE),0)</f>
        <v>0</v>
      </c>
      <c r="AM502" s="96" t="str">
        <f>IF(AND(AL502&gt;=Criterios!$AB$8,AL502&lt;Criterios!$AA$8),"Pobre",IF(AND(AL502&gt;=Criterios!$AB$7,AL502&lt;Criterios!$AA$7),"Insatisfactorio",IF(AND(AL502&gt;=Criterios!$AB$6,AL502&lt;Criterios!$AA$6),"Regular",IF(AND(AL502&gt;=Criterios!$AB$5,AL502&lt;Criterios!$AA$5),"Bueno",IF(AND(AL502&gt;=Criterios!$AB$4,AL502&lt;=Criterios!$AA$4),"Excelente",MID(Criterios!$Y$3,1,1))))))</f>
        <v/>
      </c>
      <c r="AN502" s="278">
        <f>(IFERROR(AVERAGEIFS(AL502:AL507,AE502:AE507,"Impacto"),0))/100</f>
        <v>0</v>
      </c>
      <c r="AO502" s="280">
        <f>(IFERROR(AVERAGEIFS(AL502:AL507,AE502:AE507,"Probabilidad"),0))/100</f>
        <v>0</v>
      </c>
      <c r="AP502" s="282" t="str">
        <f>IF(AN502=0,MID(S502,1,15),IF(T502 - AN502*T502&lt;1,VLOOKUP(1,Criterios!$D$4:$E$8,2,FALSE),IF(ROUND(T502 -( T502*AN502),0)=0,VLOOKUP(1,Criterios!$D$4:$E$8,2,FALSE),VLOOKUP(ROUND(T502 -( T502*AN502),0),Criterios!$D$4:$E$8,2,FALSE))))</f>
        <v/>
      </c>
      <c r="AQ502" s="273">
        <f>(IFERROR(VLOOKUP(AP502,Criterios!$E$3:$F$8,2,FALSE),0))</f>
        <v>0</v>
      </c>
      <c r="AR502" s="273" t="str">
        <f>IF(AO502=0,MID(U502,1,15),IF(V502 - AO502*V502&lt;1,VLOOKUP(1,Criterios!$G$4:$H$8,2,FALSE),IF(ROUND(V502 -(V502*AO502),0)=0,VLOOKUP(1,Criterios!$G$4:$H$8,2,FALSE),VLOOKUP(ROUND(V502 -( V502*AO502),0),Criterios!$G$4:$H$8,2,FALSE))))</f>
        <v/>
      </c>
      <c r="AS502" s="273">
        <f>(IFERROR(VLOOKUP(AR502,Criterios!$H$3:$I$8,2,FALSE),0))</f>
        <v>0</v>
      </c>
      <c r="AT502" s="273">
        <f>(IFERROR(VLOOKUP(AP502,Criterios!$E$3:$F$8,2,FALSE),0)) * (IFERROR(VLOOKUP(AR502,Criterios!$H$3:$I$8,2,FALSE),0))</f>
        <v>0</v>
      </c>
      <c r="AU502" s="284">
        <f>IFERROR(INDEX(Colorimetría!$D$4:$H$8,MATCH(AS502,Colorimetría!$C$4:$C$8,0),MATCH(AQ502,Colorimetría!$D$3:$H$3,0)),0)</f>
        <v>0</v>
      </c>
      <c r="AV502" s="88" t="s">
        <v>169</v>
      </c>
      <c r="AW502" s="97" t="str">
        <f>IF(AND(T502=1,V502=5),IF(AND(AQ502=1,AS502=5),"RiRr","Ri"),IF(AND(AQ502=1,AS502=5),"Rr",""))</f>
        <v/>
      </c>
      <c r="AX502" s="97" t="str">
        <f>IF(AND(T502=2,V502=5),IF(AND(AQ502=2,AS502=5),"RiRr","Ri"),IF(AND(AQ502=2,AS502=5),"Rr",""))</f>
        <v/>
      </c>
      <c r="AY502" s="98" t="str">
        <f>IF(AND(T502=3,V502=5),IF(AND(AQ502=3,AS502=5),"RiRr","Ri"),IF(AND(AQ502=3,AS502=5),"Rr",""))</f>
        <v/>
      </c>
      <c r="AZ502" s="98" t="str">
        <f>IF(AND(T502=4,V502=5),IF(AND(AQ502=4,AS502=5),"RiRr","Ri"),IF(AND(AQ502=4,AS502=5),"Rr",""))</f>
        <v/>
      </c>
      <c r="BA502" s="98" t="str">
        <f>IF(AND(T502=5,V502=5),IF(AND(AQ502=5,AS502=5),"RiRr","Ri"),IF(AND(AQ502=5,AS502=5),"Rr",""))</f>
        <v/>
      </c>
      <c r="BB502" s="100"/>
    </row>
    <row r="503" spans="1:54" hidden="1" x14ac:dyDescent="0.2">
      <c r="A503" s="362"/>
      <c r="B503" s="290"/>
      <c r="C503" s="298"/>
      <c r="D503" s="301"/>
      <c r="E503" s="301"/>
      <c r="F503" s="301"/>
      <c r="G503" s="301"/>
      <c r="H503" s="301"/>
      <c r="I503" s="304"/>
      <c r="J503" s="307"/>
      <c r="K503" s="307"/>
      <c r="L503" s="330"/>
      <c r="M503" s="263"/>
      <c r="N503" s="263"/>
      <c r="O503" s="327"/>
      <c r="P503" s="310"/>
      <c r="Q503" s="266"/>
      <c r="R503" s="260"/>
      <c r="S503" s="257"/>
      <c r="T503" s="254"/>
      <c r="U503" s="248"/>
      <c r="V503" s="254"/>
      <c r="W503" s="254"/>
      <c r="X503" s="254"/>
      <c r="Y503" s="276"/>
      <c r="Z503" s="91"/>
      <c r="AA503" s="92"/>
      <c r="AB503" s="92"/>
      <c r="AC503" s="92"/>
      <c r="AD503" s="93"/>
      <c r="AE503" s="94">
        <f t="shared" ref="AE503:AE507" si="79">IF(OR(AD503="Preventivo",AD503="Preventivo - Detectivo"),"Probabilidad",IF(OR(AD503="Detectivo - Correctivo",AD503="Correctivo"),"Impacto",0))</f>
        <v>0</v>
      </c>
      <c r="AF503" s="93"/>
      <c r="AG503" s="93"/>
      <c r="AH503" s="93"/>
      <c r="AI503" s="93"/>
      <c r="AJ503" s="93"/>
      <c r="AK503" s="93"/>
      <c r="AL503" s="95">
        <f>IFERROR(VLOOKUP(AF503,Criterios!$M$3:$N$6,2,FALSE),0) + IFERROR(VLOOKUP(AG503,Criterios!$O$3:$P$6,2,FALSE),0) + IFERROR(VLOOKUP(AH503,Criterios!$Q$3:$R$7,2,FALSE),0) + IFERROR(VLOOKUP(AI503,Criterios!$S$3:$T$6,2,FALSE),0) + IFERROR(VLOOKUP(AJ503,Criterios!$U$3:$V$5,2,FALSE),0) + IFERROR(VLOOKUP(AK503,Criterios!$W$3:$X$8,2,FALSE),0)</f>
        <v>0</v>
      </c>
      <c r="AM503" s="96" t="str">
        <f>IF(AND(AL503&gt;=Criterios!$AB$8,AL503&lt;Criterios!$AA$8),"Pobre",IF(AND(AL503&gt;=Criterios!$AB$7,AL503&lt;Criterios!$AA$7),"Insatisfactorio",IF(AND(AL503&gt;=Criterios!$AB$6,AL503&lt;Criterios!$AA$6),"Regular",IF(AND(AL503&gt;=Criterios!$AB$5,AL503&lt;Criterios!$AA$5),"Bueno",IF(AND(AL503&gt;=Criterios!$AB$4,AL503&lt;=Criterios!$AA$4),"Excelente",MID(Criterios!$Y$3,1,1))))))</f>
        <v/>
      </c>
      <c r="AN503" s="278"/>
      <c r="AO503" s="280"/>
      <c r="AP503" s="282"/>
      <c r="AQ503" s="273"/>
      <c r="AR503" s="273"/>
      <c r="AS503" s="273"/>
      <c r="AT503" s="273"/>
      <c r="AU503" s="284"/>
      <c r="AV503" s="88" t="s">
        <v>122</v>
      </c>
      <c r="AW503" s="101" t="str">
        <f>IF(AND(T502=1,V502=4),IF(AND(AQ502=1,AS502=4),"RiRr","Ri"),IF(AND(AQ502=1,AS502=4),"Rr",""))</f>
        <v/>
      </c>
      <c r="AX503" s="102" t="str">
        <f>IF(AND(T502=2,V502=4),IF(AND(AQ502=2,AS502=4),"RiRr","Ri"),IF(AND(AQ502=2,AS502=4),"Rr",""))</f>
        <v/>
      </c>
      <c r="AY503" s="102" t="str">
        <f>IF(AND(T502=3,V502=4),IF(AND(AQ502=3,AS502=4),"RiRr","Ri"),IF(AND(AQ502=3,AS502=4),"Rr",""))</f>
        <v/>
      </c>
      <c r="AZ503" s="103" t="str">
        <f>IF(AND(T502=4,V502=4),IF(AND(AQ502=4,AS502=4),"RiRr","Ri"),IF(AND(AQ502=4,AS502=4),"Rr",""))</f>
        <v/>
      </c>
      <c r="BA503" s="103" t="str">
        <f>IF(AND(T502=5,V502=4),IF(AND(AQ502=5,AS502=4),"RiRr","Ri"),IF(AND(AQ502=5,AS502=4),"Rr",""))</f>
        <v/>
      </c>
      <c r="BB503" s="105"/>
    </row>
    <row r="504" spans="1:54" hidden="1" x14ac:dyDescent="0.2">
      <c r="A504" s="362"/>
      <c r="B504" s="290"/>
      <c r="C504" s="298"/>
      <c r="D504" s="301"/>
      <c r="E504" s="301"/>
      <c r="F504" s="301"/>
      <c r="G504" s="301"/>
      <c r="H504" s="301"/>
      <c r="I504" s="304"/>
      <c r="J504" s="307"/>
      <c r="K504" s="307"/>
      <c r="L504" s="330"/>
      <c r="M504" s="263"/>
      <c r="N504" s="263"/>
      <c r="O504" s="327"/>
      <c r="P504" s="310"/>
      <c r="Q504" s="266"/>
      <c r="R504" s="260"/>
      <c r="S504" s="257"/>
      <c r="T504" s="254"/>
      <c r="U504" s="248"/>
      <c r="V504" s="254"/>
      <c r="W504" s="254"/>
      <c r="X504" s="254"/>
      <c r="Y504" s="276"/>
      <c r="Z504" s="91"/>
      <c r="AA504" s="92"/>
      <c r="AB504" s="92"/>
      <c r="AC504" s="92"/>
      <c r="AD504" s="93"/>
      <c r="AE504" s="94">
        <f t="shared" si="79"/>
        <v>0</v>
      </c>
      <c r="AF504" s="93"/>
      <c r="AG504" s="93"/>
      <c r="AH504" s="93"/>
      <c r="AI504" s="93"/>
      <c r="AJ504" s="93"/>
      <c r="AK504" s="93"/>
      <c r="AL504" s="95">
        <f>IFERROR(VLOOKUP(AF504,Criterios!$M$3:$N$6,2,FALSE),0) + IFERROR(VLOOKUP(AG504,Criterios!$O$3:$P$6,2,FALSE),0) + IFERROR(VLOOKUP(AH504,Criterios!$Q$3:$R$7,2,FALSE),0) + IFERROR(VLOOKUP(AI504,Criterios!$S$3:$T$6,2,FALSE),0) + IFERROR(VLOOKUP(AJ504,Criterios!$U$3:$V$5,2,FALSE),0) + IFERROR(VLOOKUP(AK504,Criterios!$W$3:$X$8,2,FALSE),0)</f>
        <v>0</v>
      </c>
      <c r="AM504" s="96" t="str">
        <f>IF(AND(AL504&gt;=Criterios!$AB$8,AL504&lt;Criterios!$AA$8),"Pobre",IF(AND(AL504&gt;=Criterios!$AB$7,AL504&lt;Criterios!$AA$7),"Insatisfactorio",IF(AND(AL504&gt;=Criterios!$AB$6,AL504&lt;Criterios!$AA$6),"Regular",IF(AND(AL504&gt;=Criterios!$AB$5,AL504&lt;Criterios!$AA$5),"Bueno",IF(AND(AL504&gt;=Criterios!$AB$4,AL504&lt;=Criterios!$AA$4),"Excelente",MID(Criterios!$Y$3,1,1))))))</f>
        <v/>
      </c>
      <c r="AN504" s="278"/>
      <c r="AO504" s="280"/>
      <c r="AP504" s="282"/>
      <c r="AQ504" s="273"/>
      <c r="AR504" s="273"/>
      <c r="AS504" s="273"/>
      <c r="AT504" s="273"/>
      <c r="AU504" s="284"/>
      <c r="AV504" s="88" t="s">
        <v>125</v>
      </c>
      <c r="AW504" s="106" t="str">
        <f>IF(AND(T502=1,V502=3),IF(AND(AQ502=1,AS502=3),"RiRr","Ri"),IF(AND(AQ502=1,AS502=3),"Rr",""))</f>
        <v/>
      </c>
      <c r="AX504" s="101" t="str">
        <f>IF(AND(T502=2,V502=3),IF(AND(AQ502=2,AS502=3),"RiRr","Ri"),IF(AND(AQ502=2,AS502=3),"Rr",""))</f>
        <v/>
      </c>
      <c r="AY504" s="102" t="str">
        <f>IF(AND(T502=3,V502=3),IF(AND(AQ502=3,AS502=3),"RiRr","Ri"),IF(AND(AQ502=3,AS502=3),"Rr",""))</f>
        <v/>
      </c>
      <c r="AZ504" s="103" t="str">
        <f>IF(AND(T502=4,V502=3),IF(AND(AQ502=4,AS502=3),"RiRr","Ri"),IF(AND(AQ502=4,AS502=3),"Rr",""))</f>
        <v/>
      </c>
      <c r="BA504" s="103" t="str">
        <f>IF(AND(T502=5,V502=3),IF(AND(AQ502=5,AS502=3),"RiRr","Ri"),IF(AND(AQ502=5,AS502=3),"Rr",""))</f>
        <v/>
      </c>
      <c r="BB504" s="105"/>
    </row>
    <row r="505" spans="1:54" hidden="1" x14ac:dyDescent="0.2">
      <c r="A505" s="362"/>
      <c r="B505" s="290"/>
      <c r="C505" s="298"/>
      <c r="D505" s="301"/>
      <c r="E505" s="301"/>
      <c r="F505" s="301"/>
      <c r="G505" s="301"/>
      <c r="H505" s="301"/>
      <c r="I505" s="304"/>
      <c r="J505" s="307"/>
      <c r="K505" s="307"/>
      <c r="L505" s="330"/>
      <c r="M505" s="263"/>
      <c r="N505" s="263"/>
      <c r="O505" s="327"/>
      <c r="P505" s="310"/>
      <c r="Q505" s="266"/>
      <c r="R505" s="260"/>
      <c r="S505" s="257"/>
      <c r="T505" s="254"/>
      <c r="U505" s="248"/>
      <c r="V505" s="254"/>
      <c r="W505" s="254"/>
      <c r="X505" s="254"/>
      <c r="Y505" s="276"/>
      <c r="Z505" s="91"/>
      <c r="AA505" s="92"/>
      <c r="AB505" s="92"/>
      <c r="AC505" s="92"/>
      <c r="AD505" s="93"/>
      <c r="AE505" s="94">
        <f t="shared" si="79"/>
        <v>0</v>
      </c>
      <c r="AF505" s="93"/>
      <c r="AG505" s="93"/>
      <c r="AH505" s="93"/>
      <c r="AI505" s="93"/>
      <c r="AJ505" s="93"/>
      <c r="AK505" s="93"/>
      <c r="AL505" s="94">
        <f>IFERROR(VLOOKUP(AF505,Criterios!$M$3:$N$6,2,FALSE),0) + IFERROR(VLOOKUP(AG505,Criterios!$O$3:$P$6,2,FALSE),0) + IFERROR(VLOOKUP(AH505,Criterios!$Q$3:$R$7,2,FALSE),0) + IFERROR(VLOOKUP(AI505,Criterios!$S$3:$T$6,2,FALSE),0) + IFERROR(VLOOKUP(AJ505,Criterios!$U$3:$V$5,2,FALSE),0) + IFERROR(VLOOKUP(AK505,Criterios!$W$3:$X$8,2,FALSE),0)</f>
        <v>0</v>
      </c>
      <c r="AM505" s="96" t="str">
        <f>IF(AND(AL505&gt;=Criterios!$AB$8,AL505&lt;Criterios!$AA$8),"Pobre",IF(AND(AL505&gt;=Criterios!$AB$7,AL505&lt;Criterios!$AA$7),"Insatisfactorio",IF(AND(AL505&gt;=Criterios!$AB$6,AL505&lt;Criterios!$AA$6),"Regular",IF(AND(AL505&gt;=Criterios!$AB$5,AL505&lt;Criterios!$AA$5),"Bueno",IF(AND(AL505&gt;=Criterios!$AB$4,AL505&lt;=Criterios!$AA$4),"Excelente",MID(Criterios!$Y$3,1,1))))))</f>
        <v/>
      </c>
      <c r="AN505" s="278"/>
      <c r="AO505" s="280"/>
      <c r="AP505" s="282"/>
      <c r="AQ505" s="273"/>
      <c r="AR505" s="273"/>
      <c r="AS505" s="273"/>
      <c r="AT505" s="273"/>
      <c r="AU505" s="284"/>
      <c r="AV505" s="88" t="s">
        <v>170</v>
      </c>
      <c r="AW505" s="106" t="str">
        <f>IF(AND(T502=1,V502=2),IF(AND(AQ502=1,AS502=2),"RiRr","Ri"),IF(AND(AQ502=1,AS502=2),"Rr",""))</f>
        <v/>
      </c>
      <c r="AX505" s="106" t="str">
        <f>IF(AND(T502=2,V502=2),IF(AND(AQ502=2,AS502=2),"RiRr","Ri"),IF(AND(AQ502=2,AS502=2),"Rr",""))</f>
        <v/>
      </c>
      <c r="AY505" s="101" t="str">
        <f>IF(AND(T502=3,V502=2),IF(AND(AQ502=3,AS502=2),"RiRr","Ri"),IF(AND(AQ502=3,AS502=2),"Rr",""))</f>
        <v/>
      </c>
      <c r="AZ505" s="102" t="str">
        <f>IF(AND(T502=4,V502=2),IF(AND(AQ502=4,AS502=2),"RiRr","Ri"),IF(AND(AQ502=4,AS502=2),"Rr",""))</f>
        <v/>
      </c>
      <c r="BA505" s="103" t="str">
        <f>IF(AND(T502=5,V502=2),IF(AND(AQ502=5,AS502=2),"RiRr","Ri"),IF(AND(AQ502=5,AS502=2),"Rr",""))</f>
        <v/>
      </c>
      <c r="BB505" s="105"/>
    </row>
    <row r="506" spans="1:54" hidden="1" x14ac:dyDescent="0.2">
      <c r="A506" s="362"/>
      <c r="B506" s="290"/>
      <c r="C506" s="298"/>
      <c r="D506" s="301"/>
      <c r="E506" s="301"/>
      <c r="F506" s="301"/>
      <c r="G506" s="301"/>
      <c r="H506" s="301"/>
      <c r="I506" s="304"/>
      <c r="J506" s="307"/>
      <c r="K506" s="307"/>
      <c r="L506" s="330"/>
      <c r="M506" s="263"/>
      <c r="N506" s="263"/>
      <c r="O506" s="327"/>
      <c r="P506" s="310"/>
      <c r="Q506" s="266"/>
      <c r="R506" s="260"/>
      <c r="S506" s="257"/>
      <c r="T506" s="254"/>
      <c r="U506" s="248"/>
      <c r="V506" s="254"/>
      <c r="W506" s="254"/>
      <c r="X506" s="254"/>
      <c r="Y506" s="276"/>
      <c r="Z506" s="91"/>
      <c r="AA506" s="92"/>
      <c r="AB506" s="92"/>
      <c r="AC506" s="92"/>
      <c r="AD506" s="93"/>
      <c r="AE506" s="94">
        <f t="shared" si="79"/>
        <v>0</v>
      </c>
      <c r="AF506" s="93"/>
      <c r="AG506" s="93"/>
      <c r="AH506" s="93"/>
      <c r="AI506" s="93"/>
      <c r="AJ506" s="93"/>
      <c r="AK506" s="93"/>
      <c r="AL506" s="94">
        <f>IFERROR(VLOOKUP(AF506,Criterios!$M$3:$N$6,2,FALSE),0) + IFERROR(VLOOKUP(AG506,Criterios!$O$3:$P$6,2,FALSE),0) + IFERROR(VLOOKUP(AH506,Criterios!$Q$3:$R$7,2,FALSE),0) + IFERROR(VLOOKUP(AI506,Criterios!$S$3:$T$6,2,FALSE),0) + IFERROR(VLOOKUP(AJ506,Criterios!$U$3:$V$5,2,FALSE),0) + IFERROR(VLOOKUP(AK506,Criterios!$W$3:$X$8,2,FALSE),0)</f>
        <v>0</v>
      </c>
      <c r="AM506" s="96" t="str">
        <f>IF(AND(AL506&gt;=Criterios!$AB$8,AL506&lt;Criterios!$AA$8),"Pobre",IF(AND(AL506&gt;=Criterios!$AB$7,AL506&lt;Criterios!$AA$7),"Insatisfactorio",IF(AND(AL506&gt;=Criterios!$AB$6,AL506&lt;Criterios!$AA$6),"Regular",IF(AND(AL506&gt;=Criterios!$AB$5,AL506&lt;Criterios!$AA$5),"Bueno",IF(AND(AL506&gt;=Criterios!$AB$4,AL506&lt;=Criterios!$AA$4),"Excelente",MID(Criterios!$Y$3,1,1))))))</f>
        <v/>
      </c>
      <c r="AN506" s="278"/>
      <c r="AO506" s="280"/>
      <c r="AP506" s="282"/>
      <c r="AQ506" s="273"/>
      <c r="AR506" s="273"/>
      <c r="AS506" s="273"/>
      <c r="AT506" s="273"/>
      <c r="AU506" s="284"/>
      <c r="AV506" s="88" t="s">
        <v>752</v>
      </c>
      <c r="AW506" s="106" t="str">
        <f>IF(AND(T502=1,V502=1),IF(AND(AQ502=1,AS502=1),"RiRr","Ri"),IF(AND(AQ502=1,AS502=1),"Rr",""))</f>
        <v/>
      </c>
      <c r="AX506" s="106" t="str">
        <f>IF(AND(T502=2,V502=1),IF(AND(AQ502=2,AS502=1),"RiRr","Ri"),IF(AND(AQ502=2,AS502=1),"Rr",""))</f>
        <v/>
      </c>
      <c r="AY506" s="101" t="str">
        <f>IF(AND(T502=3,V502=1),IF(AND(AQ502=3,AS502=1),"RiRr","Ri"),IF(AND(AQ502=3,AS502=1),"Rr",""))</f>
        <v/>
      </c>
      <c r="AZ506" s="102" t="str">
        <f>IF(AND(T502=4,V502=1),IF(AND(AQ502=4,AS502=1),"RiRr","Ri"),IF(AND(AQ502=4,AS502=1),"Rr",""))</f>
        <v/>
      </c>
      <c r="BA506" s="102" t="str">
        <f>IF(AND(T502=5,V502=1),IF(AND(AQ502=5,AS502=1),"RiRr","Ri"),IF(AND(AQ502=5,AS502=1),"Rr",""))</f>
        <v/>
      </c>
      <c r="BB506" s="105"/>
    </row>
    <row r="507" spans="1:54" ht="15.75" hidden="1" customHeight="1" thickBot="1" x14ac:dyDescent="0.25">
      <c r="A507" s="363"/>
      <c r="B507" s="291"/>
      <c r="C507" s="299"/>
      <c r="D507" s="302"/>
      <c r="E507" s="302"/>
      <c r="F507" s="302"/>
      <c r="G507" s="302"/>
      <c r="H507" s="302"/>
      <c r="I507" s="305"/>
      <c r="J507" s="308"/>
      <c r="K507" s="308"/>
      <c r="L507" s="331"/>
      <c r="M507" s="264"/>
      <c r="N507" s="264"/>
      <c r="O507" s="328"/>
      <c r="P507" s="311"/>
      <c r="Q507" s="267"/>
      <c r="R507" s="261"/>
      <c r="S507" s="258"/>
      <c r="T507" s="255"/>
      <c r="U507" s="249"/>
      <c r="V507" s="255"/>
      <c r="W507" s="255"/>
      <c r="X507" s="255"/>
      <c r="Y507" s="277"/>
      <c r="Z507" s="108"/>
      <c r="AA507" s="109"/>
      <c r="AB507" s="109"/>
      <c r="AC507" s="109"/>
      <c r="AD507" s="110"/>
      <c r="AE507" s="111">
        <f t="shared" si="79"/>
        <v>0</v>
      </c>
      <c r="AF507" s="110"/>
      <c r="AG507" s="110"/>
      <c r="AH507" s="110"/>
      <c r="AI507" s="110"/>
      <c r="AJ507" s="110"/>
      <c r="AK507" s="110"/>
      <c r="AL507" s="111">
        <f>IFERROR(VLOOKUP(AF507,Criterios!$M$3:$N$6,2,FALSE),0) + IFERROR(VLOOKUP(AG507,Criterios!$O$3:$P$6,2,FALSE),0) + IFERROR(VLOOKUP(AH507,Criterios!$Q$3:$R$7,2,FALSE),0) + IFERROR(VLOOKUP(AI507,Criterios!$S$3:$T$6,2,FALSE),0) + IFERROR(VLOOKUP(AJ507,Criterios!$U$3:$V$5,2,FALSE),0) + IFERROR(VLOOKUP(AK507,Criterios!$W$3:$X$8,2,FALSE),0)</f>
        <v>0</v>
      </c>
      <c r="AM507" s="112" t="str">
        <f>IF(AND(AL507&gt;=Criterios!$AB$8,AL507&lt;Criterios!$AA$8),"Pobre",IF(AND(AL507&gt;=Criterios!$AB$7,AL507&lt;Criterios!$AA$7),"Insatisfactorio",IF(AND(AL507&gt;=Criterios!$AB$6,AL507&lt;Criterios!$AA$6),"Regular",IF(AND(AL507&gt;=Criterios!$AB$5,AL507&lt;Criterios!$AA$5),"Bueno",IF(AND(AL507&gt;=Criterios!$AB$4,AL507&lt;=Criterios!$AA$4),"Excelente",MID(Criterios!$Y$3,1,1))))))</f>
        <v/>
      </c>
      <c r="AN507" s="279"/>
      <c r="AO507" s="281"/>
      <c r="AP507" s="283"/>
      <c r="AQ507" s="274"/>
      <c r="AR507" s="274"/>
      <c r="AS507" s="274"/>
      <c r="AT507" s="274"/>
      <c r="AU507" s="285"/>
      <c r="AW507" s="88" t="s">
        <v>123</v>
      </c>
      <c r="AX507" s="88" t="s">
        <v>124</v>
      </c>
      <c r="AY507" s="88" t="s">
        <v>125</v>
      </c>
      <c r="AZ507" s="88" t="s">
        <v>126</v>
      </c>
      <c r="BA507" s="88" t="s">
        <v>127</v>
      </c>
      <c r="BB507" s="113"/>
    </row>
    <row r="508" spans="1:54" ht="16.5" hidden="1" thickTop="1" x14ac:dyDescent="0.2">
      <c r="A508" s="361"/>
      <c r="B508" s="289"/>
      <c r="C508" s="297"/>
      <c r="D508" s="300"/>
      <c r="E508" s="300"/>
      <c r="F508" s="300"/>
      <c r="G508" s="300"/>
      <c r="H508" s="300"/>
      <c r="I508" s="303"/>
      <c r="J508" s="306"/>
      <c r="K508" s="306"/>
      <c r="L508" s="329"/>
      <c r="M508" s="262"/>
      <c r="N508" s="262"/>
      <c r="O508" s="326" t="s">
        <v>393</v>
      </c>
      <c r="P508" s="338"/>
      <c r="Q508" s="295"/>
      <c r="R508" s="259"/>
      <c r="S508" s="256"/>
      <c r="T508" s="253">
        <f>(IFERROR(VLOOKUP(S508,Criterios!$E$3:$F$8,2,FALSE),0))</f>
        <v>0</v>
      </c>
      <c r="U508" s="247"/>
      <c r="V508" s="253">
        <f>(IFERROR(VLOOKUP(U508,Criterios!$H$3:$I$8,2,FALSE),0))</f>
        <v>0</v>
      </c>
      <c r="W508" s="253">
        <f>(IFERROR(VLOOKUP(S508,Criterios!$E$3:$F$8,2,FALSE),0)) * (IFERROR(VLOOKUP(U508,Criterios!$H$3:$I$8,2,FALSE),0))</f>
        <v>0</v>
      </c>
      <c r="X508" s="253">
        <f>IFERROR(INDEX(Colorimetría!$D$4:$H$8,MATCH(V508,Colorimetría!$C$4:$C$8,0),MATCH(T508,Colorimetría!$D$3:$H$3,0)),0)</f>
        <v>0</v>
      </c>
      <c r="Y508" s="296"/>
      <c r="Z508" s="91"/>
      <c r="AA508" s="92"/>
      <c r="AB508" s="92"/>
      <c r="AC508" s="92"/>
      <c r="AD508" s="93"/>
      <c r="AE508" s="94">
        <f>IF(OR(AD508="Preventivo",AD508="Preventivo - Detectivo"),"Probabilidad",IF(OR(AD508="Detectivo - Correctivo",AD508="Correctivo"),"Impacto",0))</f>
        <v>0</v>
      </c>
      <c r="AF508" s="93"/>
      <c r="AG508" s="93"/>
      <c r="AH508" s="93"/>
      <c r="AI508" s="93"/>
      <c r="AJ508" s="93"/>
      <c r="AK508" s="93"/>
      <c r="AL508" s="95">
        <f>IFERROR(VLOOKUP(AF508,Criterios!$M$3:$N$6,2,FALSE),0) + IFERROR(VLOOKUP(AG508,Criterios!$O$3:$P$6,2,FALSE),0) + IFERROR(VLOOKUP(AH508,Criterios!$Q$3:$R$7,2,FALSE),0) + IFERROR(VLOOKUP(AI508,Criterios!$S$3:$T$6,2,FALSE),0) + IFERROR(VLOOKUP(AJ508,Criterios!$U$3:$V$5,2,FALSE),0) + IFERROR(VLOOKUP(AK508,Criterios!$W$3:$X$8,2,FALSE),0)</f>
        <v>0</v>
      </c>
      <c r="AM508" s="96" t="str">
        <f>IF(AND(AL508&gt;=Criterios!$AB$8,AL508&lt;Criterios!$AA$8),"Pobre",IF(AND(AL508&gt;=Criterios!$AB$7,AL508&lt;Criterios!$AA$7),"Insatisfactorio",IF(AND(AL508&gt;=Criterios!$AB$6,AL508&lt;Criterios!$AA$6),"Regular",IF(AND(AL508&gt;=Criterios!$AB$5,AL508&lt;Criterios!$AA$5),"Bueno",IF(AND(AL508&gt;=Criterios!$AB$4,AL508&lt;=Criterios!$AA$4),"Excelente",MID(Criterios!$Y$3,1,1))))))</f>
        <v/>
      </c>
      <c r="AN508" s="278">
        <f>(IFERROR(AVERAGEIFS(AL508:AL513,AE508:AE513,"Impacto"),0))/100</f>
        <v>0</v>
      </c>
      <c r="AO508" s="280">
        <f>(IFERROR(AVERAGEIFS(AL508:AL513,AE508:AE513,"Probabilidad"),0))/100</f>
        <v>0</v>
      </c>
      <c r="AP508" s="282" t="str">
        <f>IF(AN508=0,MID(S508,1,15),IF(T508 - AN508*T508&lt;1,VLOOKUP(1,Criterios!$D$4:$E$8,2,FALSE),IF(ROUND(T508 -( T508*AN508),0)=0,VLOOKUP(1,Criterios!$D$4:$E$8,2,FALSE),VLOOKUP(ROUND(T508 -( T508*AN508),0),Criterios!$D$4:$E$8,2,FALSE))))</f>
        <v/>
      </c>
      <c r="AQ508" s="273">
        <f>(IFERROR(VLOOKUP(AP508,Criterios!$E$3:$F$8,2,FALSE),0))</f>
        <v>0</v>
      </c>
      <c r="AR508" s="273" t="str">
        <f>IF(AO508=0,MID(U508,1,15),IF(V508 - AO508*V508&lt;1,VLOOKUP(1,Criterios!$G$4:$H$8,2,FALSE),IF(ROUND(V508 -(V508*AO508),0)=0,VLOOKUP(1,Criterios!$G$4:$H$8,2,FALSE),VLOOKUP(ROUND(V508 -( V508*AO508),0),Criterios!$G$4:$H$8,2,FALSE))))</f>
        <v/>
      </c>
      <c r="AS508" s="273">
        <f>(IFERROR(VLOOKUP(AR508,Criterios!$H$3:$I$8,2,FALSE),0))</f>
        <v>0</v>
      </c>
      <c r="AT508" s="273">
        <f>(IFERROR(VLOOKUP(AP508,Criterios!$E$3:$F$8,2,FALSE),0)) * (IFERROR(VLOOKUP(AR508,Criterios!$H$3:$I$8,2,FALSE),0))</f>
        <v>0</v>
      </c>
      <c r="AU508" s="284">
        <f>IFERROR(INDEX(Colorimetría!$D$4:$H$8,MATCH(AS508,Colorimetría!$C$4:$C$8,0),MATCH(AQ508,Colorimetría!$D$3:$H$3,0)),0)</f>
        <v>0</v>
      </c>
      <c r="AV508" s="88" t="s">
        <v>169</v>
      </c>
      <c r="AW508" s="97" t="str">
        <f>IF(AND(T508=1,V508=5),IF(AND(AQ508=1,AS508=5),"RiRr","Ri"),IF(AND(AQ508=1,AS508=5),"Rr",""))</f>
        <v/>
      </c>
      <c r="AX508" s="97" t="str">
        <f>IF(AND(T508=2,V508=5),IF(AND(AQ508=2,AS508=5),"RiRr","Ri"),IF(AND(AQ508=2,AS508=5),"Rr",""))</f>
        <v/>
      </c>
      <c r="AY508" s="98" t="str">
        <f>IF(AND(T508=3,V508=5),IF(AND(AQ508=3,AS508=5),"RiRr","Ri"),IF(AND(AQ508=3,AS508=5),"Rr",""))</f>
        <v/>
      </c>
      <c r="AZ508" s="98" t="str">
        <f>IF(AND(T508=4,V508=5),IF(AND(AQ508=4,AS508=5),"RiRr","Ri"),IF(AND(AQ508=4,AS508=5),"Rr",""))</f>
        <v/>
      </c>
      <c r="BA508" s="98" t="str">
        <f>IF(AND(T508=5,V508=5),IF(AND(AQ508=5,AS508=5),"RiRr","Ri"),IF(AND(AQ508=5,AS508=5),"Rr",""))</f>
        <v/>
      </c>
      <c r="BB508" s="100"/>
    </row>
    <row r="509" spans="1:54" hidden="1" x14ac:dyDescent="0.2">
      <c r="A509" s="362"/>
      <c r="B509" s="290"/>
      <c r="C509" s="298"/>
      <c r="D509" s="301"/>
      <c r="E509" s="301"/>
      <c r="F509" s="301"/>
      <c r="G509" s="301"/>
      <c r="H509" s="301"/>
      <c r="I509" s="304"/>
      <c r="J509" s="307"/>
      <c r="K509" s="307"/>
      <c r="L509" s="330"/>
      <c r="M509" s="263"/>
      <c r="N509" s="263"/>
      <c r="O509" s="327"/>
      <c r="P509" s="310"/>
      <c r="Q509" s="266"/>
      <c r="R509" s="260"/>
      <c r="S509" s="257"/>
      <c r="T509" s="254"/>
      <c r="U509" s="248"/>
      <c r="V509" s="254"/>
      <c r="W509" s="254"/>
      <c r="X509" s="254"/>
      <c r="Y509" s="276"/>
      <c r="Z509" s="91"/>
      <c r="AA509" s="92"/>
      <c r="AB509" s="92"/>
      <c r="AC509" s="92"/>
      <c r="AD509" s="93"/>
      <c r="AE509" s="94">
        <f t="shared" ref="AE509:AE513" si="80">IF(OR(AD509="Preventivo",AD509="Preventivo - Detectivo"),"Probabilidad",IF(OR(AD509="Detectivo - Correctivo",AD509="Correctivo"),"Impacto",0))</f>
        <v>0</v>
      </c>
      <c r="AF509" s="93"/>
      <c r="AG509" s="93"/>
      <c r="AH509" s="93"/>
      <c r="AI509" s="93"/>
      <c r="AJ509" s="93"/>
      <c r="AK509" s="93"/>
      <c r="AL509" s="95">
        <f>IFERROR(VLOOKUP(AF509,Criterios!$M$3:$N$6,2,FALSE),0) + IFERROR(VLOOKUP(AG509,Criterios!$O$3:$P$6,2,FALSE),0) + IFERROR(VLOOKUP(AH509,Criterios!$Q$3:$R$7,2,FALSE),0) + IFERROR(VLOOKUP(AI509,Criterios!$S$3:$T$6,2,FALSE),0) + IFERROR(VLOOKUP(AJ509,Criterios!$U$3:$V$5,2,FALSE),0) + IFERROR(VLOOKUP(AK509,Criterios!$W$3:$X$8,2,FALSE),0)</f>
        <v>0</v>
      </c>
      <c r="AM509" s="96" t="str">
        <f>IF(AND(AL509&gt;=Criterios!$AB$8,AL509&lt;Criterios!$AA$8),"Pobre",IF(AND(AL509&gt;=Criterios!$AB$7,AL509&lt;Criterios!$AA$7),"Insatisfactorio",IF(AND(AL509&gt;=Criterios!$AB$6,AL509&lt;Criterios!$AA$6),"Regular",IF(AND(AL509&gt;=Criterios!$AB$5,AL509&lt;Criterios!$AA$5),"Bueno",IF(AND(AL509&gt;=Criterios!$AB$4,AL509&lt;=Criterios!$AA$4),"Excelente",MID(Criterios!$Y$3,1,1))))))</f>
        <v/>
      </c>
      <c r="AN509" s="278"/>
      <c r="AO509" s="280"/>
      <c r="AP509" s="282"/>
      <c r="AQ509" s="273"/>
      <c r="AR509" s="273"/>
      <c r="AS509" s="273"/>
      <c r="AT509" s="273"/>
      <c r="AU509" s="284"/>
      <c r="AV509" s="88" t="s">
        <v>122</v>
      </c>
      <c r="AW509" s="101" t="str">
        <f>IF(AND(T508=1,V508=4),IF(AND(AQ508=1,AS508=4),"RiRr","Ri"),IF(AND(AQ508=1,AS508=4),"Rr",""))</f>
        <v/>
      </c>
      <c r="AX509" s="102" t="str">
        <f>IF(AND(T508=2,V508=4),IF(AND(AQ508=2,AS508=4),"RiRr","Ri"),IF(AND(AQ508=2,AS508=4),"Rr",""))</f>
        <v/>
      </c>
      <c r="AY509" s="102" t="str">
        <f>IF(AND(T508=3,V508=4),IF(AND(AQ508=3,AS508=4),"RiRr","Ri"),IF(AND(AQ508=3,AS508=4),"Rr",""))</f>
        <v/>
      </c>
      <c r="AZ509" s="103" t="str">
        <f>IF(AND(T508=4,V508=4),IF(AND(AQ508=4,AS508=4),"RiRr","Ri"),IF(AND(AQ508=4,AS508=4),"Rr",""))</f>
        <v/>
      </c>
      <c r="BA509" s="103" t="str">
        <f>IF(AND(T508=5,V508=4),IF(AND(AQ508=5,AS508=4),"RiRr","Ri"),IF(AND(AQ508=5,AS508=4),"Rr",""))</f>
        <v/>
      </c>
      <c r="BB509" s="105"/>
    </row>
    <row r="510" spans="1:54" hidden="1" x14ac:dyDescent="0.2">
      <c r="A510" s="362"/>
      <c r="B510" s="290"/>
      <c r="C510" s="298"/>
      <c r="D510" s="301"/>
      <c r="E510" s="301"/>
      <c r="F510" s="301"/>
      <c r="G510" s="301"/>
      <c r="H510" s="301"/>
      <c r="I510" s="304"/>
      <c r="J510" s="307"/>
      <c r="K510" s="307"/>
      <c r="L510" s="330"/>
      <c r="M510" s="263"/>
      <c r="N510" s="263"/>
      <c r="O510" s="327"/>
      <c r="P510" s="310"/>
      <c r="Q510" s="266"/>
      <c r="R510" s="260"/>
      <c r="S510" s="257"/>
      <c r="T510" s="254"/>
      <c r="U510" s="248"/>
      <c r="V510" s="254"/>
      <c r="W510" s="254"/>
      <c r="X510" s="254"/>
      <c r="Y510" s="276"/>
      <c r="Z510" s="91"/>
      <c r="AA510" s="92"/>
      <c r="AB510" s="92"/>
      <c r="AC510" s="92"/>
      <c r="AD510" s="93"/>
      <c r="AE510" s="94">
        <f t="shared" si="80"/>
        <v>0</v>
      </c>
      <c r="AF510" s="93"/>
      <c r="AG510" s="93"/>
      <c r="AH510" s="93"/>
      <c r="AI510" s="93"/>
      <c r="AJ510" s="93"/>
      <c r="AK510" s="93"/>
      <c r="AL510" s="95">
        <f>IFERROR(VLOOKUP(AF510,Criterios!$M$3:$N$6,2,FALSE),0) + IFERROR(VLOOKUP(AG510,Criterios!$O$3:$P$6,2,FALSE),0) + IFERROR(VLOOKUP(AH510,Criterios!$Q$3:$R$7,2,FALSE),0) + IFERROR(VLOOKUP(AI510,Criterios!$S$3:$T$6,2,FALSE),0) + IFERROR(VLOOKUP(AJ510,Criterios!$U$3:$V$5,2,FALSE),0) + IFERROR(VLOOKUP(AK510,Criterios!$W$3:$X$8,2,FALSE),0)</f>
        <v>0</v>
      </c>
      <c r="AM510" s="96" t="str">
        <f>IF(AND(AL510&gt;=Criterios!$AB$8,AL510&lt;Criterios!$AA$8),"Pobre",IF(AND(AL510&gt;=Criterios!$AB$7,AL510&lt;Criterios!$AA$7),"Insatisfactorio",IF(AND(AL510&gt;=Criterios!$AB$6,AL510&lt;Criterios!$AA$6),"Regular",IF(AND(AL510&gt;=Criterios!$AB$5,AL510&lt;Criterios!$AA$5),"Bueno",IF(AND(AL510&gt;=Criterios!$AB$4,AL510&lt;=Criterios!$AA$4),"Excelente",MID(Criterios!$Y$3,1,1))))))</f>
        <v/>
      </c>
      <c r="AN510" s="278"/>
      <c r="AO510" s="280"/>
      <c r="AP510" s="282"/>
      <c r="AQ510" s="273"/>
      <c r="AR510" s="273"/>
      <c r="AS510" s="273"/>
      <c r="AT510" s="273"/>
      <c r="AU510" s="284"/>
      <c r="AV510" s="88" t="s">
        <v>125</v>
      </c>
      <c r="AW510" s="106" t="str">
        <f>IF(AND(T508=1,V508=3),IF(AND(AQ508=1,AS508=3),"RiRr","Ri"),IF(AND(AQ508=1,AS508=3),"Rr",""))</f>
        <v/>
      </c>
      <c r="AX510" s="101" t="str">
        <f>IF(AND(T508=2,V508=3),IF(AND(AQ508=2,AS508=3),"RiRr","Ri"),IF(AND(AQ508=2,AS508=3),"Rr",""))</f>
        <v/>
      </c>
      <c r="AY510" s="102" t="str">
        <f>IF(AND(T508=3,V508=3),IF(AND(AQ508=3,AS508=3),"RiRr","Ri"),IF(AND(AQ508=3,AS508=3),"Rr",""))</f>
        <v/>
      </c>
      <c r="AZ510" s="103" t="str">
        <f>IF(AND(T508=4,V508=3),IF(AND(AQ508=4,AS508=3),"RiRr","Ri"),IF(AND(AQ508=4,AS508=3),"Rr",""))</f>
        <v/>
      </c>
      <c r="BA510" s="103" t="str">
        <f>IF(AND(T508=5,V508=3),IF(AND(AQ508=5,AS508=3),"RiRr","Ri"),IF(AND(AQ508=5,AS508=3),"Rr",""))</f>
        <v/>
      </c>
      <c r="BB510" s="105"/>
    </row>
    <row r="511" spans="1:54" hidden="1" x14ac:dyDescent="0.2">
      <c r="A511" s="362"/>
      <c r="B511" s="290"/>
      <c r="C511" s="298"/>
      <c r="D511" s="301"/>
      <c r="E511" s="301"/>
      <c r="F511" s="301"/>
      <c r="G511" s="301"/>
      <c r="H511" s="301"/>
      <c r="I511" s="304"/>
      <c r="J511" s="307"/>
      <c r="K511" s="307"/>
      <c r="L511" s="330"/>
      <c r="M511" s="263"/>
      <c r="N511" s="263"/>
      <c r="O511" s="327"/>
      <c r="P511" s="310"/>
      <c r="Q511" s="266"/>
      <c r="R511" s="260"/>
      <c r="S511" s="257"/>
      <c r="T511" s="254"/>
      <c r="U511" s="248"/>
      <c r="V511" s="254"/>
      <c r="W511" s="254"/>
      <c r="X511" s="254"/>
      <c r="Y511" s="276"/>
      <c r="Z511" s="91"/>
      <c r="AA511" s="92"/>
      <c r="AB511" s="92"/>
      <c r="AC511" s="92"/>
      <c r="AD511" s="93"/>
      <c r="AE511" s="94">
        <f t="shared" si="80"/>
        <v>0</v>
      </c>
      <c r="AF511" s="93"/>
      <c r="AG511" s="93"/>
      <c r="AH511" s="93"/>
      <c r="AI511" s="93"/>
      <c r="AJ511" s="93"/>
      <c r="AK511" s="93"/>
      <c r="AL511" s="94">
        <f>IFERROR(VLOOKUP(AF511,Criterios!$M$3:$N$6,2,FALSE),0) + IFERROR(VLOOKUP(AG511,Criterios!$O$3:$P$6,2,FALSE),0) + IFERROR(VLOOKUP(AH511,Criterios!$Q$3:$R$7,2,FALSE),0) + IFERROR(VLOOKUP(AI511,Criterios!$S$3:$T$6,2,FALSE),0) + IFERROR(VLOOKUP(AJ511,Criterios!$U$3:$V$5,2,FALSE),0) + IFERROR(VLOOKUP(AK511,Criterios!$W$3:$X$8,2,FALSE),0)</f>
        <v>0</v>
      </c>
      <c r="AM511" s="96" t="str">
        <f>IF(AND(AL511&gt;=Criterios!$AB$8,AL511&lt;Criterios!$AA$8),"Pobre",IF(AND(AL511&gt;=Criterios!$AB$7,AL511&lt;Criterios!$AA$7),"Insatisfactorio",IF(AND(AL511&gt;=Criterios!$AB$6,AL511&lt;Criterios!$AA$6),"Regular",IF(AND(AL511&gt;=Criterios!$AB$5,AL511&lt;Criterios!$AA$5),"Bueno",IF(AND(AL511&gt;=Criterios!$AB$4,AL511&lt;=Criterios!$AA$4),"Excelente",MID(Criterios!$Y$3,1,1))))))</f>
        <v/>
      </c>
      <c r="AN511" s="278"/>
      <c r="AO511" s="280"/>
      <c r="AP511" s="282"/>
      <c r="AQ511" s="273"/>
      <c r="AR511" s="273"/>
      <c r="AS511" s="273"/>
      <c r="AT511" s="273"/>
      <c r="AU511" s="284"/>
      <c r="AV511" s="88" t="s">
        <v>170</v>
      </c>
      <c r="AW511" s="106" t="str">
        <f>IF(AND(T508=1,V508=2),IF(AND(AQ508=1,AS508=2),"RiRr","Ri"),IF(AND(AQ508=1,AS508=2),"Rr",""))</f>
        <v/>
      </c>
      <c r="AX511" s="106" t="str">
        <f>IF(AND(T508=2,V508=2),IF(AND(AQ508=2,AS508=2),"RiRr","Ri"),IF(AND(AQ508=2,AS508=2),"Rr",""))</f>
        <v/>
      </c>
      <c r="AY511" s="101" t="str">
        <f>IF(AND(T508=3,V508=2),IF(AND(AQ508=3,AS508=2),"RiRr","Ri"),IF(AND(AQ508=3,AS508=2),"Rr",""))</f>
        <v/>
      </c>
      <c r="AZ511" s="102" t="str">
        <f>IF(AND(T508=4,V508=2),IF(AND(AQ508=4,AS508=2),"RiRr","Ri"),IF(AND(AQ508=4,AS508=2),"Rr",""))</f>
        <v/>
      </c>
      <c r="BA511" s="103" t="str">
        <f>IF(AND(T508=5,V508=2),IF(AND(AQ508=5,AS508=2),"RiRr","Ri"),IF(AND(AQ508=5,AS508=2),"Rr",""))</f>
        <v/>
      </c>
      <c r="BB511" s="105"/>
    </row>
    <row r="512" spans="1:54" hidden="1" x14ac:dyDescent="0.2">
      <c r="A512" s="362"/>
      <c r="B512" s="290"/>
      <c r="C512" s="298"/>
      <c r="D512" s="301"/>
      <c r="E512" s="301"/>
      <c r="F512" s="301"/>
      <c r="G512" s="301"/>
      <c r="H512" s="301"/>
      <c r="I512" s="304"/>
      <c r="J512" s="307"/>
      <c r="K512" s="307"/>
      <c r="L512" s="330"/>
      <c r="M512" s="263"/>
      <c r="N512" s="263"/>
      <c r="O512" s="327"/>
      <c r="P512" s="310"/>
      <c r="Q512" s="266"/>
      <c r="R512" s="260"/>
      <c r="S512" s="257"/>
      <c r="T512" s="254"/>
      <c r="U512" s="248"/>
      <c r="V512" s="254"/>
      <c r="W512" s="254"/>
      <c r="X512" s="254"/>
      <c r="Y512" s="276"/>
      <c r="Z512" s="91"/>
      <c r="AA512" s="92"/>
      <c r="AB512" s="92"/>
      <c r="AC512" s="92"/>
      <c r="AD512" s="93"/>
      <c r="AE512" s="94">
        <f t="shared" si="80"/>
        <v>0</v>
      </c>
      <c r="AF512" s="93"/>
      <c r="AG512" s="93"/>
      <c r="AH512" s="93"/>
      <c r="AI512" s="93"/>
      <c r="AJ512" s="93"/>
      <c r="AK512" s="93"/>
      <c r="AL512" s="94">
        <f>IFERROR(VLOOKUP(AF512,Criterios!$M$3:$N$6,2,FALSE),0) + IFERROR(VLOOKUP(AG512,Criterios!$O$3:$P$6,2,FALSE),0) + IFERROR(VLOOKUP(AH512,Criterios!$Q$3:$R$7,2,FALSE),0) + IFERROR(VLOOKUP(AI512,Criterios!$S$3:$T$6,2,FALSE),0) + IFERROR(VLOOKUP(AJ512,Criterios!$U$3:$V$5,2,FALSE),0) + IFERROR(VLOOKUP(AK512,Criterios!$W$3:$X$8,2,FALSE),0)</f>
        <v>0</v>
      </c>
      <c r="AM512" s="96" t="str">
        <f>IF(AND(AL512&gt;=Criterios!$AB$8,AL512&lt;Criterios!$AA$8),"Pobre",IF(AND(AL512&gt;=Criterios!$AB$7,AL512&lt;Criterios!$AA$7),"Insatisfactorio",IF(AND(AL512&gt;=Criterios!$AB$6,AL512&lt;Criterios!$AA$6),"Regular",IF(AND(AL512&gt;=Criterios!$AB$5,AL512&lt;Criterios!$AA$5),"Bueno",IF(AND(AL512&gt;=Criterios!$AB$4,AL512&lt;=Criterios!$AA$4),"Excelente",MID(Criterios!$Y$3,1,1))))))</f>
        <v/>
      </c>
      <c r="AN512" s="278"/>
      <c r="AO512" s="280"/>
      <c r="AP512" s="282"/>
      <c r="AQ512" s="273"/>
      <c r="AR512" s="273"/>
      <c r="AS512" s="273"/>
      <c r="AT512" s="273"/>
      <c r="AU512" s="284"/>
      <c r="AV512" s="88" t="s">
        <v>752</v>
      </c>
      <c r="AW512" s="106" t="str">
        <f>IF(AND(T508=1,V508=1),IF(AND(AQ508=1,AS508=1),"RiRr","Ri"),IF(AND(AQ508=1,AS508=1),"Rr",""))</f>
        <v/>
      </c>
      <c r="AX512" s="106" t="str">
        <f>IF(AND(T508=2,V508=1),IF(AND(AQ508=2,AS508=1),"RiRr","Ri"),IF(AND(AQ508=2,AS508=1),"Rr",""))</f>
        <v/>
      </c>
      <c r="AY512" s="101" t="str">
        <f>IF(AND(T508=3,V508=1),IF(AND(AQ508=3,AS508=1),"RiRr","Ri"),IF(AND(AQ508=3,AS508=1),"Rr",""))</f>
        <v/>
      </c>
      <c r="AZ512" s="102" t="str">
        <f>IF(AND(T508=4,V508=1),IF(AND(AQ508=4,AS508=1),"RiRr","Ri"),IF(AND(AQ508=4,AS508=1),"Rr",""))</f>
        <v/>
      </c>
      <c r="BA512" s="102" t="str">
        <f>IF(AND(T508=5,V508=1),IF(AND(AQ508=5,AS508=1),"RiRr","Ri"),IF(AND(AQ508=5,AS508=1),"Rr",""))</f>
        <v/>
      </c>
      <c r="BB512" s="105"/>
    </row>
    <row r="513" spans="1:54" ht="15.75" hidden="1" customHeight="1" thickBot="1" x14ac:dyDescent="0.25">
      <c r="A513" s="363"/>
      <c r="B513" s="291"/>
      <c r="C513" s="299"/>
      <c r="D513" s="302"/>
      <c r="E513" s="302"/>
      <c r="F513" s="302"/>
      <c r="G513" s="302"/>
      <c r="H513" s="302"/>
      <c r="I513" s="305"/>
      <c r="J513" s="308"/>
      <c r="K513" s="308"/>
      <c r="L513" s="331"/>
      <c r="M513" s="264"/>
      <c r="N513" s="264"/>
      <c r="O513" s="328"/>
      <c r="P513" s="311"/>
      <c r="Q513" s="267"/>
      <c r="R513" s="261"/>
      <c r="S513" s="258"/>
      <c r="T513" s="255"/>
      <c r="U513" s="249"/>
      <c r="V513" s="255"/>
      <c r="W513" s="255"/>
      <c r="X513" s="255"/>
      <c r="Y513" s="277"/>
      <c r="Z513" s="108"/>
      <c r="AA513" s="109"/>
      <c r="AB513" s="109"/>
      <c r="AC513" s="109"/>
      <c r="AD513" s="110"/>
      <c r="AE513" s="111">
        <f t="shared" si="80"/>
        <v>0</v>
      </c>
      <c r="AF513" s="110"/>
      <c r="AG513" s="110"/>
      <c r="AH513" s="110"/>
      <c r="AI513" s="110"/>
      <c r="AJ513" s="110"/>
      <c r="AK513" s="110"/>
      <c r="AL513" s="111">
        <f>IFERROR(VLOOKUP(AF513,Criterios!$M$3:$N$6,2,FALSE),0) + IFERROR(VLOOKUP(AG513,Criterios!$O$3:$P$6,2,FALSE),0) + IFERROR(VLOOKUP(AH513,Criterios!$Q$3:$R$7,2,FALSE),0) + IFERROR(VLOOKUP(AI513,Criterios!$S$3:$T$6,2,FALSE),0) + IFERROR(VLOOKUP(AJ513,Criterios!$U$3:$V$5,2,FALSE),0) + IFERROR(VLOOKUP(AK513,Criterios!$W$3:$X$8,2,FALSE),0)</f>
        <v>0</v>
      </c>
      <c r="AM513" s="112" t="str">
        <f>IF(AND(AL513&gt;=Criterios!$AB$8,AL513&lt;Criterios!$AA$8),"Pobre",IF(AND(AL513&gt;=Criterios!$AB$7,AL513&lt;Criterios!$AA$7),"Insatisfactorio",IF(AND(AL513&gt;=Criterios!$AB$6,AL513&lt;Criterios!$AA$6),"Regular",IF(AND(AL513&gt;=Criterios!$AB$5,AL513&lt;Criterios!$AA$5),"Bueno",IF(AND(AL513&gt;=Criterios!$AB$4,AL513&lt;=Criterios!$AA$4),"Excelente",MID(Criterios!$Y$3,1,1))))))</f>
        <v/>
      </c>
      <c r="AN513" s="279"/>
      <c r="AO513" s="281"/>
      <c r="AP513" s="283"/>
      <c r="AQ513" s="274"/>
      <c r="AR513" s="274"/>
      <c r="AS513" s="274"/>
      <c r="AT513" s="274"/>
      <c r="AU513" s="285"/>
      <c r="AW513" s="88" t="s">
        <v>123</v>
      </c>
      <c r="AX513" s="88" t="s">
        <v>124</v>
      </c>
      <c r="AY513" s="88" t="s">
        <v>125</v>
      </c>
      <c r="AZ513" s="88" t="s">
        <v>126</v>
      </c>
      <c r="BA513" s="88" t="s">
        <v>127</v>
      </c>
      <c r="BB513" s="113"/>
    </row>
    <row r="514" spans="1:54" ht="16.5" hidden="1" thickTop="1" x14ac:dyDescent="0.2">
      <c r="A514" s="361"/>
      <c r="B514" s="289"/>
      <c r="C514" s="297"/>
      <c r="D514" s="300"/>
      <c r="E514" s="300"/>
      <c r="F514" s="300"/>
      <c r="G514" s="300"/>
      <c r="H514" s="300"/>
      <c r="I514" s="303"/>
      <c r="J514" s="306"/>
      <c r="K514" s="306"/>
      <c r="L514" s="329"/>
      <c r="M514" s="262"/>
      <c r="N514" s="262"/>
      <c r="O514" s="326" t="s">
        <v>394</v>
      </c>
      <c r="P514" s="338"/>
      <c r="Q514" s="295"/>
      <c r="R514" s="259"/>
      <c r="S514" s="256"/>
      <c r="T514" s="253">
        <f>(IFERROR(VLOOKUP(S514,Criterios!$E$3:$F$8,2,FALSE),0))</f>
        <v>0</v>
      </c>
      <c r="U514" s="247"/>
      <c r="V514" s="253">
        <f>(IFERROR(VLOOKUP(U514,Criterios!$H$3:$I$8,2,FALSE),0))</f>
        <v>0</v>
      </c>
      <c r="W514" s="253">
        <f>(IFERROR(VLOOKUP(S514,Criterios!$E$3:$F$8,2,FALSE),0)) * (IFERROR(VLOOKUP(U514,Criterios!$H$3:$I$8,2,FALSE),0))</f>
        <v>0</v>
      </c>
      <c r="X514" s="253">
        <f>IFERROR(INDEX(Colorimetría!$D$4:$H$8,MATCH(V514,Colorimetría!$C$4:$C$8,0),MATCH(T514,Colorimetría!$D$3:$H$3,0)),0)</f>
        <v>0</v>
      </c>
      <c r="Y514" s="296"/>
      <c r="Z514" s="91"/>
      <c r="AA514" s="92"/>
      <c r="AB514" s="92"/>
      <c r="AC514" s="92"/>
      <c r="AD514" s="93"/>
      <c r="AE514" s="94">
        <f>IF(OR(AD514="Preventivo",AD514="Preventivo - Detectivo"),"Probabilidad",IF(OR(AD514="Detectivo - Correctivo",AD514="Correctivo"),"Impacto",0))</f>
        <v>0</v>
      </c>
      <c r="AF514" s="93"/>
      <c r="AG514" s="93"/>
      <c r="AH514" s="93"/>
      <c r="AI514" s="93"/>
      <c r="AJ514" s="93"/>
      <c r="AK514" s="93"/>
      <c r="AL514" s="95">
        <f>IFERROR(VLOOKUP(AF514,Criterios!$M$3:$N$6,2,FALSE),0) + IFERROR(VLOOKUP(AG514,Criterios!$O$3:$P$6,2,FALSE),0) + IFERROR(VLOOKUP(AH514,Criterios!$Q$3:$R$7,2,FALSE),0) + IFERROR(VLOOKUP(AI514,Criterios!$S$3:$T$6,2,FALSE),0) + IFERROR(VLOOKUP(AJ514,Criterios!$U$3:$V$5,2,FALSE),0) + IFERROR(VLOOKUP(AK514,Criterios!$W$3:$X$8,2,FALSE),0)</f>
        <v>0</v>
      </c>
      <c r="AM514" s="96" t="str">
        <f>IF(AND(AL514&gt;=Criterios!$AB$8,AL514&lt;Criterios!$AA$8),"Pobre",IF(AND(AL514&gt;=Criterios!$AB$7,AL514&lt;Criterios!$AA$7),"Insatisfactorio",IF(AND(AL514&gt;=Criterios!$AB$6,AL514&lt;Criterios!$AA$6),"Regular",IF(AND(AL514&gt;=Criterios!$AB$5,AL514&lt;Criterios!$AA$5),"Bueno",IF(AND(AL514&gt;=Criterios!$AB$4,AL514&lt;=Criterios!$AA$4),"Excelente",MID(Criterios!$Y$3,1,1))))))</f>
        <v/>
      </c>
      <c r="AN514" s="278">
        <f>(IFERROR(AVERAGEIFS(AL514:AL519,AE514:AE519,"Impacto"),0))/100</f>
        <v>0</v>
      </c>
      <c r="AO514" s="280">
        <f>(IFERROR(AVERAGEIFS(AL514:AL519,AE514:AE519,"Probabilidad"),0))/100</f>
        <v>0</v>
      </c>
      <c r="AP514" s="282" t="str">
        <f>IF(AN514=0,MID(S514,1,15),IF(T514 - AN514*T514&lt;1,VLOOKUP(1,Criterios!$D$4:$E$8,2,FALSE),IF(ROUND(T514 -( T514*AN514),0)=0,VLOOKUP(1,Criterios!$D$4:$E$8,2,FALSE),VLOOKUP(ROUND(T514 -( T514*AN514),0),Criterios!$D$4:$E$8,2,FALSE))))</f>
        <v/>
      </c>
      <c r="AQ514" s="273">
        <f>(IFERROR(VLOOKUP(AP514,Criterios!$E$3:$F$8,2,FALSE),0))</f>
        <v>0</v>
      </c>
      <c r="AR514" s="273" t="str">
        <f>IF(AO514=0,MID(U514,1,15),IF(V514 - AO514*V514&lt;1,VLOOKUP(1,Criterios!$G$4:$H$8,2,FALSE),IF(ROUND(V514 -(V514*AO514),0)=0,VLOOKUP(1,Criterios!$G$4:$H$8,2,FALSE),VLOOKUP(ROUND(V514 -( V514*AO514),0),Criterios!$G$4:$H$8,2,FALSE))))</f>
        <v/>
      </c>
      <c r="AS514" s="273">
        <f>(IFERROR(VLOOKUP(AR514,Criterios!$H$3:$I$8,2,FALSE),0))</f>
        <v>0</v>
      </c>
      <c r="AT514" s="273">
        <f>(IFERROR(VLOOKUP(AP514,Criterios!$E$3:$F$8,2,FALSE),0)) * (IFERROR(VLOOKUP(AR514,Criterios!$H$3:$I$8,2,FALSE),0))</f>
        <v>0</v>
      </c>
      <c r="AU514" s="284">
        <f>IFERROR(INDEX(Colorimetría!$D$4:$H$8,MATCH(AS514,Colorimetría!$C$4:$C$8,0),MATCH(AQ514,Colorimetría!$D$3:$H$3,0)),0)</f>
        <v>0</v>
      </c>
      <c r="AV514" s="88" t="s">
        <v>169</v>
      </c>
      <c r="AW514" s="97" t="str">
        <f>IF(AND(T514=1,V514=5),IF(AND(AQ514=1,AS514=5),"RiRr","Ri"),IF(AND(AQ514=1,AS514=5),"Rr",""))</f>
        <v/>
      </c>
      <c r="AX514" s="97" t="str">
        <f>IF(AND(T514=2,V514=5),IF(AND(AQ514=2,AS514=5),"RiRr","Ri"),IF(AND(AQ514=2,AS514=5),"Rr",""))</f>
        <v/>
      </c>
      <c r="AY514" s="98" t="str">
        <f>IF(AND(T514=3,V514=5),IF(AND(AQ514=3,AS514=5),"RiRr","Ri"),IF(AND(AQ514=3,AS514=5),"Rr",""))</f>
        <v/>
      </c>
      <c r="AZ514" s="98" t="str">
        <f>IF(AND(T514=4,V514=5),IF(AND(AQ514=4,AS514=5),"RiRr","Ri"),IF(AND(AQ514=4,AS514=5),"Rr",""))</f>
        <v/>
      </c>
      <c r="BA514" s="98" t="str">
        <f>IF(AND(T514=5,V514=5),IF(AND(AQ514=5,AS514=5),"RiRr","Ri"),IF(AND(AQ514=5,AS514=5),"Rr",""))</f>
        <v/>
      </c>
      <c r="BB514" s="100"/>
    </row>
    <row r="515" spans="1:54" hidden="1" x14ac:dyDescent="0.2">
      <c r="A515" s="362"/>
      <c r="B515" s="290"/>
      <c r="C515" s="298"/>
      <c r="D515" s="301"/>
      <c r="E515" s="301"/>
      <c r="F515" s="301"/>
      <c r="G515" s="301"/>
      <c r="H515" s="301"/>
      <c r="I515" s="304"/>
      <c r="J515" s="307"/>
      <c r="K515" s="307"/>
      <c r="L515" s="330"/>
      <c r="M515" s="263"/>
      <c r="N515" s="263"/>
      <c r="O515" s="327"/>
      <c r="P515" s="310"/>
      <c r="Q515" s="266"/>
      <c r="R515" s="260"/>
      <c r="S515" s="257"/>
      <c r="T515" s="254"/>
      <c r="U515" s="248"/>
      <c r="V515" s="254"/>
      <c r="W515" s="254"/>
      <c r="X515" s="254"/>
      <c r="Y515" s="276"/>
      <c r="Z515" s="91"/>
      <c r="AA515" s="92"/>
      <c r="AB515" s="92"/>
      <c r="AC515" s="92"/>
      <c r="AD515" s="93"/>
      <c r="AE515" s="94">
        <f t="shared" ref="AE515:AE519" si="81">IF(OR(AD515="Preventivo",AD515="Preventivo - Detectivo"),"Probabilidad",IF(OR(AD515="Detectivo - Correctivo",AD515="Correctivo"),"Impacto",0))</f>
        <v>0</v>
      </c>
      <c r="AF515" s="93"/>
      <c r="AG515" s="93"/>
      <c r="AH515" s="93"/>
      <c r="AI515" s="93"/>
      <c r="AJ515" s="93"/>
      <c r="AK515" s="93"/>
      <c r="AL515" s="95">
        <f>IFERROR(VLOOKUP(AF515,Criterios!$M$3:$N$6,2,FALSE),0) + IFERROR(VLOOKUP(AG515,Criterios!$O$3:$P$6,2,FALSE),0) + IFERROR(VLOOKUP(AH515,Criterios!$Q$3:$R$7,2,FALSE),0) + IFERROR(VLOOKUP(AI515,Criterios!$S$3:$T$6,2,FALSE),0) + IFERROR(VLOOKUP(AJ515,Criterios!$U$3:$V$5,2,FALSE),0) + IFERROR(VLOOKUP(AK515,Criterios!$W$3:$X$8,2,FALSE),0)</f>
        <v>0</v>
      </c>
      <c r="AM515" s="96" t="str">
        <f>IF(AND(AL515&gt;=Criterios!$AB$8,AL515&lt;Criterios!$AA$8),"Pobre",IF(AND(AL515&gt;=Criterios!$AB$7,AL515&lt;Criterios!$AA$7),"Insatisfactorio",IF(AND(AL515&gt;=Criterios!$AB$6,AL515&lt;Criterios!$AA$6),"Regular",IF(AND(AL515&gt;=Criterios!$AB$5,AL515&lt;Criterios!$AA$5),"Bueno",IF(AND(AL515&gt;=Criterios!$AB$4,AL515&lt;=Criterios!$AA$4),"Excelente",MID(Criterios!$Y$3,1,1))))))</f>
        <v/>
      </c>
      <c r="AN515" s="278"/>
      <c r="AO515" s="280"/>
      <c r="AP515" s="282"/>
      <c r="AQ515" s="273"/>
      <c r="AR515" s="273"/>
      <c r="AS515" s="273"/>
      <c r="AT515" s="273"/>
      <c r="AU515" s="284"/>
      <c r="AV515" s="88" t="s">
        <v>122</v>
      </c>
      <c r="AW515" s="101" t="str">
        <f>IF(AND(T514=1,V514=4),IF(AND(AQ514=1,AS514=4),"RiRr","Ri"),IF(AND(AQ514=1,AS514=4),"Rr",""))</f>
        <v/>
      </c>
      <c r="AX515" s="102" t="str">
        <f>IF(AND(T514=2,V514=4),IF(AND(AQ514=2,AS514=4),"RiRr","Ri"),IF(AND(AQ514=2,AS514=4),"Rr",""))</f>
        <v/>
      </c>
      <c r="AY515" s="102" t="str">
        <f>IF(AND(T514=3,V514=4),IF(AND(AQ514=3,AS514=4),"RiRr","Ri"),IF(AND(AQ514=3,AS514=4),"Rr",""))</f>
        <v/>
      </c>
      <c r="AZ515" s="103" t="str">
        <f>IF(AND(T514=4,V514=4),IF(AND(AQ514=4,AS514=4),"RiRr","Ri"),IF(AND(AQ514=4,AS514=4),"Rr",""))</f>
        <v/>
      </c>
      <c r="BA515" s="103" t="str">
        <f>IF(AND(T514=5,V514=4),IF(AND(AQ514=5,AS514=4),"RiRr","Ri"),IF(AND(AQ514=5,AS514=4),"Rr",""))</f>
        <v/>
      </c>
      <c r="BB515" s="105"/>
    </row>
    <row r="516" spans="1:54" hidden="1" x14ac:dyDescent="0.2">
      <c r="A516" s="362"/>
      <c r="B516" s="290"/>
      <c r="C516" s="298"/>
      <c r="D516" s="301"/>
      <c r="E516" s="301"/>
      <c r="F516" s="301"/>
      <c r="G516" s="301"/>
      <c r="H516" s="301"/>
      <c r="I516" s="304"/>
      <c r="J516" s="307"/>
      <c r="K516" s="307"/>
      <c r="L516" s="330"/>
      <c r="M516" s="263"/>
      <c r="N516" s="263"/>
      <c r="O516" s="327"/>
      <c r="P516" s="310"/>
      <c r="Q516" s="266"/>
      <c r="R516" s="260"/>
      <c r="S516" s="257"/>
      <c r="T516" s="254"/>
      <c r="U516" s="248"/>
      <c r="V516" s="254"/>
      <c r="W516" s="254"/>
      <c r="X516" s="254"/>
      <c r="Y516" s="276"/>
      <c r="Z516" s="91"/>
      <c r="AA516" s="92"/>
      <c r="AB516" s="92"/>
      <c r="AC516" s="92"/>
      <c r="AD516" s="93"/>
      <c r="AE516" s="94">
        <f t="shared" si="81"/>
        <v>0</v>
      </c>
      <c r="AF516" s="93"/>
      <c r="AG516" s="93"/>
      <c r="AH516" s="93"/>
      <c r="AI516" s="93"/>
      <c r="AJ516" s="93"/>
      <c r="AK516" s="93"/>
      <c r="AL516" s="95">
        <f>IFERROR(VLOOKUP(AF516,Criterios!$M$3:$N$6,2,FALSE),0) + IFERROR(VLOOKUP(AG516,Criterios!$O$3:$P$6,2,FALSE),0) + IFERROR(VLOOKUP(AH516,Criterios!$Q$3:$R$7,2,FALSE),0) + IFERROR(VLOOKUP(AI516,Criterios!$S$3:$T$6,2,FALSE),0) + IFERROR(VLOOKUP(AJ516,Criterios!$U$3:$V$5,2,FALSE),0) + IFERROR(VLOOKUP(AK516,Criterios!$W$3:$X$8,2,FALSE),0)</f>
        <v>0</v>
      </c>
      <c r="AM516" s="96" t="str">
        <f>IF(AND(AL516&gt;=Criterios!$AB$8,AL516&lt;Criterios!$AA$8),"Pobre",IF(AND(AL516&gt;=Criterios!$AB$7,AL516&lt;Criterios!$AA$7),"Insatisfactorio",IF(AND(AL516&gt;=Criterios!$AB$6,AL516&lt;Criterios!$AA$6),"Regular",IF(AND(AL516&gt;=Criterios!$AB$5,AL516&lt;Criterios!$AA$5),"Bueno",IF(AND(AL516&gt;=Criterios!$AB$4,AL516&lt;=Criterios!$AA$4),"Excelente",MID(Criterios!$Y$3,1,1))))))</f>
        <v/>
      </c>
      <c r="AN516" s="278"/>
      <c r="AO516" s="280"/>
      <c r="AP516" s="282"/>
      <c r="AQ516" s="273"/>
      <c r="AR516" s="273"/>
      <c r="AS516" s="273"/>
      <c r="AT516" s="273"/>
      <c r="AU516" s="284"/>
      <c r="AV516" s="88" t="s">
        <v>125</v>
      </c>
      <c r="AW516" s="106" t="str">
        <f>IF(AND(T514=1,V514=3),IF(AND(AQ514=1,AS514=3),"RiRr","Ri"),IF(AND(AQ514=1,AS514=3),"Rr",""))</f>
        <v/>
      </c>
      <c r="AX516" s="101" t="str">
        <f>IF(AND(T514=2,V514=3),IF(AND(AQ514=2,AS514=3),"RiRr","Ri"),IF(AND(AQ514=2,AS514=3),"Rr",""))</f>
        <v/>
      </c>
      <c r="AY516" s="102" t="str">
        <f>IF(AND(T514=3,V514=3),IF(AND(AQ514=3,AS514=3),"RiRr","Ri"),IF(AND(AQ514=3,AS514=3),"Rr",""))</f>
        <v/>
      </c>
      <c r="AZ516" s="103" t="str">
        <f>IF(AND(T514=4,V514=3),IF(AND(AQ514=4,AS514=3),"RiRr","Ri"),IF(AND(AQ514=4,AS514=3),"Rr",""))</f>
        <v/>
      </c>
      <c r="BA516" s="103" t="str">
        <f>IF(AND(T514=5,V514=3),IF(AND(AQ514=5,AS514=3),"RiRr","Ri"),IF(AND(AQ514=5,AS514=3),"Rr",""))</f>
        <v/>
      </c>
      <c r="BB516" s="105"/>
    </row>
    <row r="517" spans="1:54" hidden="1" x14ac:dyDescent="0.2">
      <c r="A517" s="362"/>
      <c r="B517" s="290"/>
      <c r="C517" s="298"/>
      <c r="D517" s="301"/>
      <c r="E517" s="301"/>
      <c r="F517" s="301"/>
      <c r="G517" s="301"/>
      <c r="H517" s="301"/>
      <c r="I517" s="304"/>
      <c r="J517" s="307"/>
      <c r="K517" s="307"/>
      <c r="L517" s="330"/>
      <c r="M517" s="263"/>
      <c r="N517" s="263"/>
      <c r="O517" s="327"/>
      <c r="P517" s="310"/>
      <c r="Q517" s="266"/>
      <c r="R517" s="260"/>
      <c r="S517" s="257"/>
      <c r="T517" s="254"/>
      <c r="U517" s="248"/>
      <c r="V517" s="254"/>
      <c r="W517" s="254"/>
      <c r="X517" s="254"/>
      <c r="Y517" s="276"/>
      <c r="Z517" s="91"/>
      <c r="AA517" s="92"/>
      <c r="AB517" s="92"/>
      <c r="AC517" s="92"/>
      <c r="AD517" s="93"/>
      <c r="AE517" s="94">
        <f t="shared" si="81"/>
        <v>0</v>
      </c>
      <c r="AF517" s="93"/>
      <c r="AG517" s="93"/>
      <c r="AH517" s="93"/>
      <c r="AI517" s="93"/>
      <c r="AJ517" s="93"/>
      <c r="AK517" s="93"/>
      <c r="AL517" s="94">
        <f>IFERROR(VLOOKUP(AF517,Criterios!$M$3:$N$6,2,FALSE),0) + IFERROR(VLOOKUP(AG517,Criterios!$O$3:$P$6,2,FALSE),0) + IFERROR(VLOOKUP(AH517,Criterios!$Q$3:$R$7,2,FALSE),0) + IFERROR(VLOOKUP(AI517,Criterios!$S$3:$T$6,2,FALSE),0) + IFERROR(VLOOKUP(AJ517,Criterios!$U$3:$V$5,2,FALSE),0) + IFERROR(VLOOKUP(AK517,Criterios!$W$3:$X$8,2,FALSE),0)</f>
        <v>0</v>
      </c>
      <c r="AM517" s="96" t="str">
        <f>IF(AND(AL517&gt;=Criterios!$AB$8,AL517&lt;Criterios!$AA$8),"Pobre",IF(AND(AL517&gt;=Criterios!$AB$7,AL517&lt;Criterios!$AA$7),"Insatisfactorio",IF(AND(AL517&gt;=Criterios!$AB$6,AL517&lt;Criterios!$AA$6),"Regular",IF(AND(AL517&gt;=Criterios!$AB$5,AL517&lt;Criterios!$AA$5),"Bueno",IF(AND(AL517&gt;=Criterios!$AB$4,AL517&lt;=Criterios!$AA$4),"Excelente",MID(Criterios!$Y$3,1,1))))))</f>
        <v/>
      </c>
      <c r="AN517" s="278"/>
      <c r="AO517" s="280"/>
      <c r="AP517" s="282"/>
      <c r="AQ517" s="273"/>
      <c r="AR517" s="273"/>
      <c r="AS517" s="273"/>
      <c r="AT517" s="273"/>
      <c r="AU517" s="284"/>
      <c r="AV517" s="88" t="s">
        <v>170</v>
      </c>
      <c r="AW517" s="106" t="str">
        <f>IF(AND(T514=1,V514=2),IF(AND(AQ514=1,AS514=2),"RiRr","Ri"),IF(AND(AQ514=1,AS514=2),"Rr",""))</f>
        <v/>
      </c>
      <c r="AX517" s="106" t="str">
        <f>IF(AND(T514=2,V514=2),IF(AND(AQ514=2,AS514=2),"RiRr","Ri"),IF(AND(AQ514=2,AS514=2),"Rr",""))</f>
        <v/>
      </c>
      <c r="AY517" s="101" t="str">
        <f>IF(AND(T514=3,V514=2),IF(AND(AQ514=3,AS514=2),"RiRr","Ri"),IF(AND(AQ514=3,AS514=2),"Rr",""))</f>
        <v/>
      </c>
      <c r="AZ517" s="102" t="str">
        <f>IF(AND(T514=4,V514=2),IF(AND(AQ514=4,AS514=2),"RiRr","Ri"),IF(AND(AQ514=4,AS514=2),"Rr",""))</f>
        <v/>
      </c>
      <c r="BA517" s="103" t="str">
        <f>IF(AND(T514=5,V514=2),IF(AND(AQ514=5,AS514=2),"RiRr","Ri"),IF(AND(AQ514=5,AS514=2),"Rr",""))</f>
        <v/>
      </c>
      <c r="BB517" s="105"/>
    </row>
    <row r="518" spans="1:54" hidden="1" x14ac:dyDescent="0.2">
      <c r="A518" s="362"/>
      <c r="B518" s="290"/>
      <c r="C518" s="298"/>
      <c r="D518" s="301"/>
      <c r="E518" s="301"/>
      <c r="F518" s="301"/>
      <c r="G518" s="301"/>
      <c r="H518" s="301"/>
      <c r="I518" s="304"/>
      <c r="J518" s="307"/>
      <c r="K518" s="307"/>
      <c r="L518" s="330"/>
      <c r="M518" s="263"/>
      <c r="N518" s="263"/>
      <c r="O518" s="327"/>
      <c r="P518" s="310"/>
      <c r="Q518" s="266"/>
      <c r="R518" s="260"/>
      <c r="S518" s="257"/>
      <c r="T518" s="254"/>
      <c r="U518" s="248"/>
      <c r="V518" s="254"/>
      <c r="W518" s="254"/>
      <c r="X518" s="254"/>
      <c r="Y518" s="276"/>
      <c r="Z518" s="91"/>
      <c r="AA518" s="92"/>
      <c r="AB518" s="92"/>
      <c r="AC518" s="92"/>
      <c r="AD518" s="93"/>
      <c r="AE518" s="94">
        <f t="shared" si="81"/>
        <v>0</v>
      </c>
      <c r="AF518" s="93"/>
      <c r="AG518" s="93"/>
      <c r="AH518" s="93"/>
      <c r="AI518" s="93"/>
      <c r="AJ518" s="93"/>
      <c r="AK518" s="93"/>
      <c r="AL518" s="94">
        <f>IFERROR(VLOOKUP(AF518,Criterios!$M$3:$N$6,2,FALSE),0) + IFERROR(VLOOKUP(AG518,Criterios!$O$3:$P$6,2,FALSE),0) + IFERROR(VLOOKUP(AH518,Criterios!$Q$3:$R$7,2,FALSE),0) + IFERROR(VLOOKUP(AI518,Criterios!$S$3:$T$6,2,FALSE),0) + IFERROR(VLOOKUP(AJ518,Criterios!$U$3:$V$5,2,FALSE),0) + IFERROR(VLOOKUP(AK518,Criterios!$W$3:$X$8,2,FALSE),0)</f>
        <v>0</v>
      </c>
      <c r="AM518" s="96" t="str">
        <f>IF(AND(AL518&gt;=Criterios!$AB$8,AL518&lt;Criterios!$AA$8),"Pobre",IF(AND(AL518&gt;=Criterios!$AB$7,AL518&lt;Criterios!$AA$7),"Insatisfactorio",IF(AND(AL518&gt;=Criterios!$AB$6,AL518&lt;Criterios!$AA$6),"Regular",IF(AND(AL518&gt;=Criterios!$AB$5,AL518&lt;Criterios!$AA$5),"Bueno",IF(AND(AL518&gt;=Criterios!$AB$4,AL518&lt;=Criterios!$AA$4),"Excelente",MID(Criterios!$Y$3,1,1))))))</f>
        <v/>
      </c>
      <c r="AN518" s="278"/>
      <c r="AO518" s="280"/>
      <c r="AP518" s="282"/>
      <c r="AQ518" s="273"/>
      <c r="AR518" s="273"/>
      <c r="AS518" s="273"/>
      <c r="AT518" s="273"/>
      <c r="AU518" s="284"/>
      <c r="AV518" s="88" t="s">
        <v>752</v>
      </c>
      <c r="AW518" s="106" t="str">
        <f>IF(AND(T514=1,V514=1),IF(AND(AQ514=1,AS514=1),"RiRr","Ri"),IF(AND(AQ514=1,AS514=1),"Rr",""))</f>
        <v/>
      </c>
      <c r="AX518" s="106" t="str">
        <f>IF(AND(T514=2,V514=1),IF(AND(AQ514=2,AS514=1),"RiRr","Ri"),IF(AND(AQ514=2,AS514=1),"Rr",""))</f>
        <v/>
      </c>
      <c r="AY518" s="101" t="str">
        <f>IF(AND(T514=3,V514=1),IF(AND(AQ514=3,AS514=1),"RiRr","Ri"),IF(AND(AQ514=3,AS514=1),"Rr",""))</f>
        <v/>
      </c>
      <c r="AZ518" s="102" t="str">
        <f>IF(AND(T514=4,V514=1),IF(AND(AQ514=4,AS514=1),"RiRr","Ri"),IF(AND(AQ514=4,AS514=1),"Rr",""))</f>
        <v/>
      </c>
      <c r="BA518" s="102" t="str">
        <f>IF(AND(T514=5,V514=1),IF(AND(AQ514=5,AS514=1),"RiRr","Ri"),IF(AND(AQ514=5,AS514=1),"Rr",""))</f>
        <v/>
      </c>
      <c r="BB518" s="105"/>
    </row>
    <row r="519" spans="1:54" ht="15.75" hidden="1" customHeight="1" thickBot="1" x14ac:dyDescent="0.25">
      <c r="A519" s="363"/>
      <c r="B519" s="291"/>
      <c r="C519" s="299"/>
      <c r="D519" s="302"/>
      <c r="E519" s="302"/>
      <c r="F519" s="302"/>
      <c r="G519" s="302"/>
      <c r="H519" s="302"/>
      <c r="I519" s="305"/>
      <c r="J519" s="308"/>
      <c r="K519" s="308"/>
      <c r="L519" s="331"/>
      <c r="M519" s="264"/>
      <c r="N519" s="264"/>
      <c r="O519" s="328"/>
      <c r="P519" s="311"/>
      <c r="Q519" s="267"/>
      <c r="R519" s="261"/>
      <c r="S519" s="258"/>
      <c r="T519" s="255"/>
      <c r="U519" s="249"/>
      <c r="V519" s="255"/>
      <c r="W519" s="255"/>
      <c r="X519" s="255"/>
      <c r="Y519" s="277"/>
      <c r="Z519" s="108"/>
      <c r="AA519" s="109"/>
      <c r="AB519" s="109"/>
      <c r="AC519" s="109"/>
      <c r="AD519" s="110"/>
      <c r="AE519" s="111">
        <f t="shared" si="81"/>
        <v>0</v>
      </c>
      <c r="AF519" s="110"/>
      <c r="AG519" s="110"/>
      <c r="AH519" s="110"/>
      <c r="AI519" s="110"/>
      <c r="AJ519" s="110"/>
      <c r="AK519" s="110"/>
      <c r="AL519" s="111">
        <f>IFERROR(VLOOKUP(AF519,Criterios!$M$3:$N$6,2,FALSE),0) + IFERROR(VLOOKUP(AG519,Criterios!$O$3:$P$6,2,FALSE),0) + IFERROR(VLOOKUP(AH519,Criterios!$Q$3:$R$7,2,FALSE),0) + IFERROR(VLOOKUP(AI519,Criterios!$S$3:$T$6,2,FALSE),0) + IFERROR(VLOOKUP(AJ519,Criterios!$U$3:$V$5,2,FALSE),0) + IFERROR(VLOOKUP(AK519,Criterios!$W$3:$X$8,2,FALSE),0)</f>
        <v>0</v>
      </c>
      <c r="AM519" s="112" t="str">
        <f>IF(AND(AL519&gt;=Criterios!$AB$8,AL519&lt;Criterios!$AA$8),"Pobre",IF(AND(AL519&gt;=Criterios!$AB$7,AL519&lt;Criterios!$AA$7),"Insatisfactorio",IF(AND(AL519&gt;=Criterios!$AB$6,AL519&lt;Criterios!$AA$6),"Regular",IF(AND(AL519&gt;=Criterios!$AB$5,AL519&lt;Criterios!$AA$5),"Bueno",IF(AND(AL519&gt;=Criterios!$AB$4,AL519&lt;=Criterios!$AA$4),"Excelente",MID(Criterios!$Y$3,1,1))))))</f>
        <v/>
      </c>
      <c r="AN519" s="279"/>
      <c r="AO519" s="281"/>
      <c r="AP519" s="283"/>
      <c r="AQ519" s="274"/>
      <c r="AR519" s="274"/>
      <c r="AS519" s="274"/>
      <c r="AT519" s="274"/>
      <c r="AU519" s="285"/>
      <c r="AW519" s="88" t="s">
        <v>123</v>
      </c>
      <c r="AX519" s="88" t="s">
        <v>124</v>
      </c>
      <c r="AY519" s="88" t="s">
        <v>125</v>
      </c>
      <c r="AZ519" s="88" t="s">
        <v>126</v>
      </c>
      <c r="BA519" s="88" t="s">
        <v>127</v>
      </c>
      <c r="BB519" s="113"/>
    </row>
    <row r="520" spans="1:54" ht="16.5" hidden="1" thickTop="1" x14ac:dyDescent="0.2">
      <c r="A520" s="361"/>
      <c r="B520" s="289"/>
      <c r="C520" s="297"/>
      <c r="D520" s="300"/>
      <c r="E520" s="300"/>
      <c r="F520" s="300"/>
      <c r="G520" s="300"/>
      <c r="H520" s="300"/>
      <c r="I520" s="303"/>
      <c r="J520" s="306"/>
      <c r="K520" s="306"/>
      <c r="L520" s="329"/>
      <c r="M520" s="262"/>
      <c r="N520" s="262"/>
      <c r="O520" s="326" t="s">
        <v>395</v>
      </c>
      <c r="P520" s="338"/>
      <c r="Q520" s="295"/>
      <c r="R520" s="259"/>
      <c r="S520" s="256"/>
      <c r="T520" s="253">
        <f>(IFERROR(VLOOKUP(S520,Criterios!$E$3:$F$8,2,FALSE),0))</f>
        <v>0</v>
      </c>
      <c r="U520" s="247"/>
      <c r="V520" s="253">
        <f>(IFERROR(VLOOKUP(U520,Criterios!$H$3:$I$8,2,FALSE),0))</f>
        <v>0</v>
      </c>
      <c r="W520" s="253">
        <f>(IFERROR(VLOOKUP(S520,Criterios!$E$3:$F$8,2,FALSE),0)) * (IFERROR(VLOOKUP(U520,Criterios!$H$3:$I$8,2,FALSE),0))</f>
        <v>0</v>
      </c>
      <c r="X520" s="253">
        <f>IFERROR(INDEX(Colorimetría!$D$4:$H$8,MATCH(V520,Colorimetría!$C$4:$C$8,0),MATCH(T520,Colorimetría!$D$3:$H$3,0)),0)</f>
        <v>0</v>
      </c>
      <c r="Y520" s="296"/>
      <c r="Z520" s="91"/>
      <c r="AA520" s="92"/>
      <c r="AB520" s="92"/>
      <c r="AC520" s="92"/>
      <c r="AD520" s="93"/>
      <c r="AE520" s="94">
        <f>IF(OR(AD520="Preventivo",AD520="Preventivo - Detectivo"),"Probabilidad",IF(OR(AD520="Detectivo - Correctivo",AD520="Correctivo"),"Impacto",0))</f>
        <v>0</v>
      </c>
      <c r="AF520" s="93"/>
      <c r="AG520" s="93"/>
      <c r="AH520" s="93"/>
      <c r="AI520" s="93"/>
      <c r="AJ520" s="93"/>
      <c r="AK520" s="93"/>
      <c r="AL520" s="95">
        <f>IFERROR(VLOOKUP(AF520,Criterios!$M$3:$N$6,2,FALSE),0) + IFERROR(VLOOKUP(AG520,Criterios!$O$3:$P$6,2,FALSE),0) + IFERROR(VLOOKUP(AH520,Criterios!$Q$3:$R$7,2,FALSE),0) + IFERROR(VLOOKUP(AI520,Criterios!$S$3:$T$6,2,FALSE),0) + IFERROR(VLOOKUP(AJ520,Criterios!$U$3:$V$5,2,FALSE),0) + IFERROR(VLOOKUP(AK520,Criterios!$W$3:$X$8,2,FALSE),0)</f>
        <v>0</v>
      </c>
      <c r="AM520" s="96" t="str">
        <f>IF(AND(AL520&gt;=Criterios!$AB$8,AL520&lt;Criterios!$AA$8),"Pobre",IF(AND(AL520&gt;=Criterios!$AB$7,AL520&lt;Criterios!$AA$7),"Insatisfactorio",IF(AND(AL520&gt;=Criterios!$AB$6,AL520&lt;Criterios!$AA$6),"Regular",IF(AND(AL520&gt;=Criterios!$AB$5,AL520&lt;Criterios!$AA$5),"Bueno",IF(AND(AL520&gt;=Criterios!$AB$4,AL520&lt;=Criterios!$AA$4),"Excelente",MID(Criterios!$Y$3,1,1))))))</f>
        <v/>
      </c>
      <c r="AN520" s="278">
        <f>(IFERROR(AVERAGEIFS(AL520:AL525,AE520:AE525,"Impacto"),0))/100</f>
        <v>0</v>
      </c>
      <c r="AO520" s="280">
        <f>(IFERROR(AVERAGEIFS(AL520:AL525,AE520:AE525,"Probabilidad"),0))/100</f>
        <v>0</v>
      </c>
      <c r="AP520" s="282" t="str">
        <f>IF(AN520=0,MID(S520,1,15),IF(T520 - AN520*T520&lt;1,VLOOKUP(1,Criterios!$D$4:$E$8,2,FALSE),IF(ROUND(T520 -( T520*AN520),0)=0,VLOOKUP(1,Criterios!$D$4:$E$8,2,FALSE),VLOOKUP(ROUND(T520 -( T520*AN520),0),Criterios!$D$4:$E$8,2,FALSE))))</f>
        <v/>
      </c>
      <c r="AQ520" s="273">
        <f>(IFERROR(VLOOKUP(AP520,Criterios!$E$3:$F$8,2,FALSE),0))</f>
        <v>0</v>
      </c>
      <c r="AR520" s="273" t="str">
        <f>IF(AO520=0,MID(U520,1,15),IF(V520 - AO520*V520&lt;1,VLOOKUP(1,Criterios!$G$4:$H$8,2,FALSE),IF(ROUND(V520 -(V520*AO520),0)=0,VLOOKUP(1,Criterios!$G$4:$H$8,2,FALSE),VLOOKUP(ROUND(V520 -( V520*AO520),0),Criterios!$G$4:$H$8,2,FALSE))))</f>
        <v/>
      </c>
      <c r="AS520" s="273">
        <f>(IFERROR(VLOOKUP(AR520,Criterios!$H$3:$I$8,2,FALSE),0))</f>
        <v>0</v>
      </c>
      <c r="AT520" s="273">
        <f>(IFERROR(VLOOKUP(AP520,Criterios!$E$3:$F$8,2,FALSE),0)) * (IFERROR(VLOOKUP(AR520,Criterios!$H$3:$I$8,2,FALSE),0))</f>
        <v>0</v>
      </c>
      <c r="AU520" s="284">
        <f>IFERROR(INDEX(Colorimetría!$D$4:$H$8,MATCH(AS520,Colorimetría!$C$4:$C$8,0),MATCH(AQ520,Colorimetría!$D$3:$H$3,0)),0)</f>
        <v>0</v>
      </c>
      <c r="AV520" s="88" t="s">
        <v>169</v>
      </c>
      <c r="AW520" s="97" t="str">
        <f>IF(AND(T520=1,V520=5),IF(AND(AQ520=1,AS520=5),"RiRr","Ri"),IF(AND(AQ520=1,AS520=5),"Rr",""))</f>
        <v/>
      </c>
      <c r="AX520" s="97" t="str">
        <f>IF(AND(T520=2,V520=5),IF(AND(AQ520=2,AS520=5),"RiRr","Ri"),IF(AND(AQ520=2,AS520=5),"Rr",""))</f>
        <v/>
      </c>
      <c r="AY520" s="98" t="str">
        <f>IF(AND(T520=3,V520=5),IF(AND(AQ520=3,AS520=5),"RiRr","Ri"),IF(AND(AQ520=3,AS520=5),"Rr",""))</f>
        <v/>
      </c>
      <c r="AZ520" s="98" t="str">
        <f>IF(AND(T520=4,V520=5),IF(AND(AQ520=4,AS520=5),"RiRr","Ri"),IF(AND(AQ520=4,AS520=5),"Rr",""))</f>
        <v/>
      </c>
      <c r="BA520" s="98" t="str">
        <f>IF(AND(T520=5,V520=5),IF(AND(AQ520=5,AS520=5),"RiRr","Ri"),IF(AND(AQ520=5,AS520=5),"Rr",""))</f>
        <v/>
      </c>
      <c r="BB520" s="100"/>
    </row>
    <row r="521" spans="1:54" hidden="1" x14ac:dyDescent="0.2">
      <c r="A521" s="362"/>
      <c r="B521" s="290"/>
      <c r="C521" s="298"/>
      <c r="D521" s="301"/>
      <c r="E521" s="301"/>
      <c r="F521" s="301"/>
      <c r="G521" s="301"/>
      <c r="H521" s="301"/>
      <c r="I521" s="304"/>
      <c r="J521" s="307"/>
      <c r="K521" s="307"/>
      <c r="L521" s="330"/>
      <c r="M521" s="263"/>
      <c r="N521" s="263"/>
      <c r="O521" s="327"/>
      <c r="P521" s="310"/>
      <c r="Q521" s="266"/>
      <c r="R521" s="260"/>
      <c r="S521" s="257"/>
      <c r="T521" s="254"/>
      <c r="U521" s="248"/>
      <c r="V521" s="254"/>
      <c r="W521" s="254"/>
      <c r="X521" s="254"/>
      <c r="Y521" s="276"/>
      <c r="Z521" s="91"/>
      <c r="AA521" s="92"/>
      <c r="AB521" s="92"/>
      <c r="AC521" s="92"/>
      <c r="AD521" s="93"/>
      <c r="AE521" s="94">
        <f t="shared" ref="AE521:AE525" si="82">IF(OR(AD521="Preventivo",AD521="Preventivo - Detectivo"),"Probabilidad",IF(OR(AD521="Detectivo - Correctivo",AD521="Correctivo"),"Impacto",0))</f>
        <v>0</v>
      </c>
      <c r="AF521" s="93"/>
      <c r="AG521" s="93"/>
      <c r="AH521" s="93"/>
      <c r="AI521" s="93"/>
      <c r="AJ521" s="93"/>
      <c r="AK521" s="93"/>
      <c r="AL521" s="95">
        <f>IFERROR(VLOOKUP(AF521,Criterios!$M$3:$N$6,2,FALSE),0) + IFERROR(VLOOKUP(AG521,Criterios!$O$3:$P$6,2,FALSE),0) + IFERROR(VLOOKUP(AH521,Criterios!$Q$3:$R$7,2,FALSE),0) + IFERROR(VLOOKUP(AI521,Criterios!$S$3:$T$6,2,FALSE),0) + IFERROR(VLOOKUP(AJ521,Criterios!$U$3:$V$5,2,FALSE),0) + IFERROR(VLOOKUP(AK521,Criterios!$W$3:$X$8,2,FALSE),0)</f>
        <v>0</v>
      </c>
      <c r="AM521" s="96" t="str">
        <f>IF(AND(AL521&gt;=Criterios!$AB$8,AL521&lt;Criterios!$AA$8),"Pobre",IF(AND(AL521&gt;=Criterios!$AB$7,AL521&lt;Criterios!$AA$7),"Insatisfactorio",IF(AND(AL521&gt;=Criterios!$AB$6,AL521&lt;Criterios!$AA$6),"Regular",IF(AND(AL521&gt;=Criterios!$AB$5,AL521&lt;Criterios!$AA$5),"Bueno",IF(AND(AL521&gt;=Criterios!$AB$4,AL521&lt;=Criterios!$AA$4),"Excelente",MID(Criterios!$Y$3,1,1))))))</f>
        <v/>
      </c>
      <c r="AN521" s="278"/>
      <c r="AO521" s="280"/>
      <c r="AP521" s="282"/>
      <c r="AQ521" s="273"/>
      <c r="AR521" s="273"/>
      <c r="AS521" s="273"/>
      <c r="AT521" s="273"/>
      <c r="AU521" s="284"/>
      <c r="AV521" s="88" t="s">
        <v>122</v>
      </c>
      <c r="AW521" s="101" t="str">
        <f>IF(AND(T520=1,V520=4),IF(AND(AQ520=1,AS520=4),"RiRr","Ri"),IF(AND(AQ520=1,AS520=4),"Rr",""))</f>
        <v/>
      </c>
      <c r="AX521" s="102" t="str">
        <f>IF(AND(T520=2,V520=4),IF(AND(AQ520=2,AS520=4),"RiRr","Ri"),IF(AND(AQ520=2,AS520=4),"Rr",""))</f>
        <v/>
      </c>
      <c r="AY521" s="102" t="str">
        <f>IF(AND(T520=3,V520=4),IF(AND(AQ520=3,AS520=4),"RiRr","Ri"),IF(AND(AQ520=3,AS520=4),"Rr",""))</f>
        <v/>
      </c>
      <c r="AZ521" s="103" t="str">
        <f>IF(AND(T520=4,V520=4),IF(AND(AQ520=4,AS520=4),"RiRr","Ri"),IF(AND(AQ520=4,AS520=4),"Rr",""))</f>
        <v/>
      </c>
      <c r="BA521" s="103" t="str">
        <f>IF(AND(T520=5,V520=4),IF(AND(AQ520=5,AS520=4),"RiRr","Ri"),IF(AND(AQ520=5,AS520=4),"Rr",""))</f>
        <v/>
      </c>
      <c r="BB521" s="105"/>
    </row>
    <row r="522" spans="1:54" hidden="1" x14ac:dyDescent="0.2">
      <c r="A522" s="362"/>
      <c r="B522" s="290"/>
      <c r="C522" s="298"/>
      <c r="D522" s="301"/>
      <c r="E522" s="301"/>
      <c r="F522" s="301"/>
      <c r="G522" s="301"/>
      <c r="H522" s="301"/>
      <c r="I522" s="304"/>
      <c r="J522" s="307"/>
      <c r="K522" s="307"/>
      <c r="L522" s="330"/>
      <c r="M522" s="263"/>
      <c r="N522" s="263"/>
      <c r="O522" s="327"/>
      <c r="P522" s="310"/>
      <c r="Q522" s="266"/>
      <c r="R522" s="260"/>
      <c r="S522" s="257"/>
      <c r="T522" s="254"/>
      <c r="U522" s="248"/>
      <c r="V522" s="254"/>
      <c r="W522" s="254"/>
      <c r="X522" s="254"/>
      <c r="Y522" s="276"/>
      <c r="Z522" s="91"/>
      <c r="AA522" s="92"/>
      <c r="AB522" s="92"/>
      <c r="AC522" s="92"/>
      <c r="AD522" s="93"/>
      <c r="AE522" s="94">
        <f t="shared" si="82"/>
        <v>0</v>
      </c>
      <c r="AF522" s="93"/>
      <c r="AG522" s="93"/>
      <c r="AH522" s="93"/>
      <c r="AI522" s="93"/>
      <c r="AJ522" s="93"/>
      <c r="AK522" s="93"/>
      <c r="AL522" s="95">
        <f>IFERROR(VLOOKUP(AF522,Criterios!$M$3:$N$6,2,FALSE),0) + IFERROR(VLOOKUP(AG522,Criterios!$O$3:$P$6,2,FALSE),0) + IFERROR(VLOOKUP(AH522,Criterios!$Q$3:$R$7,2,FALSE),0) + IFERROR(VLOOKUP(AI522,Criterios!$S$3:$T$6,2,FALSE),0) + IFERROR(VLOOKUP(AJ522,Criterios!$U$3:$V$5,2,FALSE),0) + IFERROR(VLOOKUP(AK522,Criterios!$W$3:$X$8,2,FALSE),0)</f>
        <v>0</v>
      </c>
      <c r="AM522" s="96" t="str">
        <f>IF(AND(AL522&gt;=Criterios!$AB$8,AL522&lt;Criterios!$AA$8),"Pobre",IF(AND(AL522&gt;=Criterios!$AB$7,AL522&lt;Criterios!$AA$7),"Insatisfactorio",IF(AND(AL522&gt;=Criterios!$AB$6,AL522&lt;Criterios!$AA$6),"Regular",IF(AND(AL522&gt;=Criterios!$AB$5,AL522&lt;Criterios!$AA$5),"Bueno",IF(AND(AL522&gt;=Criterios!$AB$4,AL522&lt;=Criterios!$AA$4),"Excelente",MID(Criterios!$Y$3,1,1))))))</f>
        <v/>
      </c>
      <c r="AN522" s="278"/>
      <c r="AO522" s="280"/>
      <c r="AP522" s="282"/>
      <c r="AQ522" s="273"/>
      <c r="AR522" s="273"/>
      <c r="AS522" s="273"/>
      <c r="AT522" s="273"/>
      <c r="AU522" s="284"/>
      <c r="AV522" s="88" t="s">
        <v>125</v>
      </c>
      <c r="AW522" s="106" t="str">
        <f>IF(AND(T520=1,V520=3),IF(AND(AQ520=1,AS520=3),"RiRr","Ri"),IF(AND(AQ520=1,AS520=3),"Rr",""))</f>
        <v/>
      </c>
      <c r="AX522" s="101" t="str">
        <f>IF(AND(T520=2,V520=3),IF(AND(AQ520=2,AS520=3),"RiRr","Ri"),IF(AND(AQ520=2,AS520=3),"Rr",""))</f>
        <v/>
      </c>
      <c r="AY522" s="102" t="str">
        <f>IF(AND(T520=3,V520=3),IF(AND(AQ520=3,AS520=3),"RiRr","Ri"),IF(AND(AQ520=3,AS520=3),"Rr",""))</f>
        <v/>
      </c>
      <c r="AZ522" s="103" t="str">
        <f>IF(AND(T520=4,V520=3),IF(AND(AQ520=4,AS520=3),"RiRr","Ri"),IF(AND(AQ520=4,AS520=3),"Rr",""))</f>
        <v/>
      </c>
      <c r="BA522" s="103" t="str">
        <f>IF(AND(T520=5,V520=3),IF(AND(AQ520=5,AS520=3),"RiRr","Ri"),IF(AND(AQ520=5,AS520=3),"Rr",""))</f>
        <v/>
      </c>
      <c r="BB522" s="105"/>
    </row>
    <row r="523" spans="1:54" hidden="1" x14ac:dyDescent="0.2">
      <c r="A523" s="362"/>
      <c r="B523" s="290"/>
      <c r="C523" s="298"/>
      <c r="D523" s="301"/>
      <c r="E523" s="301"/>
      <c r="F523" s="301"/>
      <c r="G523" s="301"/>
      <c r="H523" s="301"/>
      <c r="I523" s="304"/>
      <c r="J523" s="307"/>
      <c r="K523" s="307"/>
      <c r="L523" s="330"/>
      <c r="M523" s="263"/>
      <c r="N523" s="263"/>
      <c r="O523" s="327"/>
      <c r="P523" s="310"/>
      <c r="Q523" s="266"/>
      <c r="R523" s="260"/>
      <c r="S523" s="257"/>
      <c r="T523" s="254"/>
      <c r="U523" s="248"/>
      <c r="V523" s="254"/>
      <c r="W523" s="254"/>
      <c r="X523" s="254"/>
      <c r="Y523" s="276"/>
      <c r="Z523" s="91"/>
      <c r="AA523" s="92"/>
      <c r="AB523" s="92"/>
      <c r="AC523" s="92"/>
      <c r="AD523" s="93"/>
      <c r="AE523" s="94">
        <f t="shared" si="82"/>
        <v>0</v>
      </c>
      <c r="AF523" s="93"/>
      <c r="AG523" s="93"/>
      <c r="AH523" s="93"/>
      <c r="AI523" s="93"/>
      <c r="AJ523" s="93"/>
      <c r="AK523" s="93"/>
      <c r="AL523" s="94">
        <f>IFERROR(VLOOKUP(AF523,Criterios!$M$3:$N$6,2,FALSE),0) + IFERROR(VLOOKUP(AG523,Criterios!$O$3:$P$6,2,FALSE),0) + IFERROR(VLOOKUP(AH523,Criterios!$Q$3:$R$7,2,FALSE),0) + IFERROR(VLOOKUP(AI523,Criterios!$S$3:$T$6,2,FALSE),0) + IFERROR(VLOOKUP(AJ523,Criterios!$U$3:$V$5,2,FALSE),0) + IFERROR(VLOOKUP(AK523,Criterios!$W$3:$X$8,2,FALSE),0)</f>
        <v>0</v>
      </c>
      <c r="AM523" s="96" t="str">
        <f>IF(AND(AL523&gt;=Criterios!$AB$8,AL523&lt;Criterios!$AA$8),"Pobre",IF(AND(AL523&gt;=Criterios!$AB$7,AL523&lt;Criterios!$AA$7),"Insatisfactorio",IF(AND(AL523&gt;=Criterios!$AB$6,AL523&lt;Criterios!$AA$6),"Regular",IF(AND(AL523&gt;=Criterios!$AB$5,AL523&lt;Criterios!$AA$5),"Bueno",IF(AND(AL523&gt;=Criterios!$AB$4,AL523&lt;=Criterios!$AA$4),"Excelente",MID(Criterios!$Y$3,1,1))))))</f>
        <v/>
      </c>
      <c r="AN523" s="278"/>
      <c r="AO523" s="280"/>
      <c r="AP523" s="282"/>
      <c r="AQ523" s="273"/>
      <c r="AR523" s="273"/>
      <c r="AS523" s="273"/>
      <c r="AT523" s="273"/>
      <c r="AU523" s="284"/>
      <c r="AV523" s="88" t="s">
        <v>170</v>
      </c>
      <c r="AW523" s="106" t="str">
        <f>IF(AND(T520=1,V520=2),IF(AND(AQ520=1,AS520=2),"RiRr","Ri"),IF(AND(AQ520=1,AS520=2),"Rr",""))</f>
        <v/>
      </c>
      <c r="AX523" s="106" t="str">
        <f>IF(AND(T520=2,V520=2),IF(AND(AQ520=2,AS520=2),"RiRr","Ri"),IF(AND(AQ520=2,AS520=2),"Rr",""))</f>
        <v/>
      </c>
      <c r="AY523" s="101" t="str">
        <f>IF(AND(T520=3,V520=2),IF(AND(AQ520=3,AS520=2),"RiRr","Ri"),IF(AND(AQ520=3,AS520=2),"Rr",""))</f>
        <v/>
      </c>
      <c r="AZ523" s="102" t="str">
        <f>IF(AND(T520=4,V520=2),IF(AND(AQ520=4,AS520=2),"RiRr","Ri"),IF(AND(AQ520=4,AS520=2),"Rr",""))</f>
        <v/>
      </c>
      <c r="BA523" s="103" t="str">
        <f>IF(AND(T520=5,V520=2),IF(AND(AQ520=5,AS520=2),"RiRr","Ri"),IF(AND(AQ520=5,AS520=2),"Rr",""))</f>
        <v/>
      </c>
      <c r="BB523" s="105"/>
    </row>
    <row r="524" spans="1:54" hidden="1" x14ac:dyDescent="0.2">
      <c r="A524" s="362"/>
      <c r="B524" s="290"/>
      <c r="C524" s="298"/>
      <c r="D524" s="301"/>
      <c r="E524" s="301"/>
      <c r="F524" s="301"/>
      <c r="G524" s="301"/>
      <c r="H524" s="301"/>
      <c r="I524" s="304"/>
      <c r="J524" s="307"/>
      <c r="K524" s="307"/>
      <c r="L524" s="330"/>
      <c r="M524" s="263"/>
      <c r="N524" s="263"/>
      <c r="O524" s="327"/>
      <c r="P524" s="310"/>
      <c r="Q524" s="266"/>
      <c r="R524" s="260"/>
      <c r="S524" s="257"/>
      <c r="T524" s="254"/>
      <c r="U524" s="248"/>
      <c r="V524" s="254"/>
      <c r="W524" s="254"/>
      <c r="X524" s="254"/>
      <c r="Y524" s="276"/>
      <c r="Z524" s="91"/>
      <c r="AA524" s="92"/>
      <c r="AB524" s="92"/>
      <c r="AC524" s="92"/>
      <c r="AD524" s="93"/>
      <c r="AE524" s="94">
        <f t="shared" si="82"/>
        <v>0</v>
      </c>
      <c r="AF524" s="93"/>
      <c r="AG524" s="93"/>
      <c r="AH524" s="93"/>
      <c r="AI524" s="93"/>
      <c r="AJ524" s="93"/>
      <c r="AK524" s="93"/>
      <c r="AL524" s="94">
        <f>IFERROR(VLOOKUP(AF524,Criterios!$M$3:$N$6,2,FALSE),0) + IFERROR(VLOOKUP(AG524,Criterios!$O$3:$P$6,2,FALSE),0) + IFERROR(VLOOKUP(AH524,Criterios!$Q$3:$R$7,2,FALSE),0) + IFERROR(VLOOKUP(AI524,Criterios!$S$3:$T$6,2,FALSE),0) + IFERROR(VLOOKUP(AJ524,Criterios!$U$3:$V$5,2,FALSE),0) + IFERROR(VLOOKUP(AK524,Criterios!$W$3:$X$8,2,FALSE),0)</f>
        <v>0</v>
      </c>
      <c r="AM524" s="96" t="str">
        <f>IF(AND(AL524&gt;=Criterios!$AB$8,AL524&lt;Criterios!$AA$8),"Pobre",IF(AND(AL524&gt;=Criterios!$AB$7,AL524&lt;Criterios!$AA$7),"Insatisfactorio",IF(AND(AL524&gt;=Criterios!$AB$6,AL524&lt;Criterios!$AA$6),"Regular",IF(AND(AL524&gt;=Criterios!$AB$5,AL524&lt;Criterios!$AA$5),"Bueno",IF(AND(AL524&gt;=Criterios!$AB$4,AL524&lt;=Criterios!$AA$4),"Excelente",MID(Criterios!$Y$3,1,1))))))</f>
        <v/>
      </c>
      <c r="AN524" s="278"/>
      <c r="AO524" s="280"/>
      <c r="AP524" s="282"/>
      <c r="AQ524" s="273"/>
      <c r="AR524" s="273"/>
      <c r="AS524" s="273"/>
      <c r="AT524" s="273"/>
      <c r="AU524" s="284"/>
      <c r="AV524" s="88" t="s">
        <v>752</v>
      </c>
      <c r="AW524" s="106" t="str">
        <f>IF(AND(T520=1,V520=1),IF(AND(AQ520=1,AS520=1),"RiRr","Ri"),IF(AND(AQ520=1,AS520=1),"Rr",""))</f>
        <v/>
      </c>
      <c r="AX524" s="106" t="str">
        <f>IF(AND(T520=2,V520=1),IF(AND(AQ520=2,AS520=1),"RiRr","Ri"),IF(AND(AQ520=2,AS520=1),"Rr",""))</f>
        <v/>
      </c>
      <c r="AY524" s="101" t="str">
        <f>IF(AND(T520=3,V520=1),IF(AND(AQ520=3,AS520=1),"RiRr","Ri"),IF(AND(AQ520=3,AS520=1),"Rr",""))</f>
        <v/>
      </c>
      <c r="AZ524" s="102" t="str">
        <f>IF(AND(T520=4,V520=1),IF(AND(AQ520=4,AS520=1),"RiRr","Ri"),IF(AND(AQ520=4,AS520=1),"Rr",""))</f>
        <v/>
      </c>
      <c r="BA524" s="102" t="str">
        <f>IF(AND(T520=5,V520=1),IF(AND(AQ520=5,AS520=1),"RiRr","Ri"),IF(AND(AQ520=5,AS520=1),"Rr",""))</f>
        <v/>
      </c>
      <c r="BB524" s="105"/>
    </row>
    <row r="525" spans="1:54" ht="15.75" hidden="1" customHeight="1" thickBot="1" x14ac:dyDescent="0.25">
      <c r="A525" s="363"/>
      <c r="B525" s="291"/>
      <c r="C525" s="299"/>
      <c r="D525" s="302"/>
      <c r="E525" s="302"/>
      <c r="F525" s="302"/>
      <c r="G525" s="302"/>
      <c r="H525" s="302"/>
      <c r="I525" s="305"/>
      <c r="J525" s="308"/>
      <c r="K525" s="308"/>
      <c r="L525" s="331"/>
      <c r="M525" s="264"/>
      <c r="N525" s="264"/>
      <c r="O525" s="328"/>
      <c r="P525" s="311"/>
      <c r="Q525" s="267"/>
      <c r="R525" s="261"/>
      <c r="S525" s="258"/>
      <c r="T525" s="255"/>
      <c r="U525" s="249"/>
      <c r="V525" s="255"/>
      <c r="W525" s="255"/>
      <c r="X525" s="255"/>
      <c r="Y525" s="277"/>
      <c r="Z525" s="108"/>
      <c r="AA525" s="109"/>
      <c r="AB525" s="109"/>
      <c r="AC525" s="109"/>
      <c r="AD525" s="110"/>
      <c r="AE525" s="111">
        <f t="shared" si="82"/>
        <v>0</v>
      </c>
      <c r="AF525" s="110"/>
      <c r="AG525" s="110"/>
      <c r="AH525" s="110"/>
      <c r="AI525" s="110"/>
      <c r="AJ525" s="110"/>
      <c r="AK525" s="110"/>
      <c r="AL525" s="111">
        <f>IFERROR(VLOOKUP(AF525,Criterios!$M$3:$N$6,2,FALSE),0) + IFERROR(VLOOKUP(AG525,Criterios!$O$3:$P$6,2,FALSE),0) + IFERROR(VLOOKUP(AH525,Criterios!$Q$3:$R$7,2,FALSE),0) + IFERROR(VLOOKUP(AI525,Criterios!$S$3:$T$6,2,FALSE),0) + IFERROR(VLOOKUP(AJ525,Criterios!$U$3:$V$5,2,FALSE),0) + IFERROR(VLOOKUP(AK525,Criterios!$W$3:$X$8,2,FALSE),0)</f>
        <v>0</v>
      </c>
      <c r="AM525" s="112" t="str">
        <f>IF(AND(AL525&gt;=Criterios!$AB$8,AL525&lt;Criterios!$AA$8),"Pobre",IF(AND(AL525&gt;=Criterios!$AB$7,AL525&lt;Criterios!$AA$7),"Insatisfactorio",IF(AND(AL525&gt;=Criterios!$AB$6,AL525&lt;Criterios!$AA$6),"Regular",IF(AND(AL525&gt;=Criterios!$AB$5,AL525&lt;Criterios!$AA$5),"Bueno",IF(AND(AL525&gt;=Criterios!$AB$4,AL525&lt;=Criterios!$AA$4),"Excelente",MID(Criterios!$Y$3,1,1))))))</f>
        <v/>
      </c>
      <c r="AN525" s="279"/>
      <c r="AO525" s="281"/>
      <c r="AP525" s="283"/>
      <c r="AQ525" s="274"/>
      <c r="AR525" s="274"/>
      <c r="AS525" s="274"/>
      <c r="AT525" s="274"/>
      <c r="AU525" s="285"/>
      <c r="AW525" s="88" t="s">
        <v>123</v>
      </c>
      <c r="AX525" s="88" t="s">
        <v>124</v>
      </c>
      <c r="AY525" s="88" t="s">
        <v>125</v>
      </c>
      <c r="AZ525" s="88" t="s">
        <v>126</v>
      </c>
      <c r="BA525" s="88" t="s">
        <v>127</v>
      </c>
      <c r="BB525" s="113"/>
    </row>
    <row r="526" spans="1:54" ht="16.5" hidden="1" thickTop="1" x14ac:dyDescent="0.2">
      <c r="A526" s="361"/>
      <c r="B526" s="289"/>
      <c r="C526" s="297"/>
      <c r="D526" s="300"/>
      <c r="E526" s="300"/>
      <c r="F526" s="300"/>
      <c r="G526" s="300"/>
      <c r="H526" s="300"/>
      <c r="I526" s="303"/>
      <c r="J526" s="306"/>
      <c r="K526" s="306"/>
      <c r="L526" s="329"/>
      <c r="M526" s="262"/>
      <c r="N526" s="262"/>
      <c r="O526" s="326" t="s">
        <v>396</v>
      </c>
      <c r="P526" s="338"/>
      <c r="Q526" s="295"/>
      <c r="R526" s="259"/>
      <c r="S526" s="256"/>
      <c r="T526" s="253">
        <f>(IFERROR(VLOOKUP(S526,Criterios!$E$3:$F$8,2,FALSE),0))</f>
        <v>0</v>
      </c>
      <c r="U526" s="247"/>
      <c r="V526" s="253">
        <f>(IFERROR(VLOOKUP(U526,Criterios!$H$3:$I$8,2,FALSE),0))</f>
        <v>0</v>
      </c>
      <c r="W526" s="253">
        <f>(IFERROR(VLOOKUP(S526,Criterios!$E$3:$F$8,2,FALSE),0)) * (IFERROR(VLOOKUP(U526,Criterios!$H$3:$I$8,2,FALSE),0))</f>
        <v>0</v>
      </c>
      <c r="X526" s="253">
        <f>IFERROR(INDEX(Colorimetría!$D$4:$H$8,MATCH(V526,Colorimetría!$C$4:$C$8,0),MATCH(T526,Colorimetría!$D$3:$H$3,0)),0)</f>
        <v>0</v>
      </c>
      <c r="Y526" s="296"/>
      <c r="Z526" s="91"/>
      <c r="AA526" s="92"/>
      <c r="AB526" s="92"/>
      <c r="AC526" s="92"/>
      <c r="AD526" s="93"/>
      <c r="AE526" s="94">
        <f>IF(OR(AD526="Preventivo",AD526="Preventivo - Detectivo"),"Probabilidad",IF(OR(AD526="Detectivo - Correctivo",AD526="Correctivo"),"Impacto",0))</f>
        <v>0</v>
      </c>
      <c r="AF526" s="93"/>
      <c r="AG526" s="93"/>
      <c r="AH526" s="93"/>
      <c r="AI526" s="93"/>
      <c r="AJ526" s="93"/>
      <c r="AK526" s="93"/>
      <c r="AL526" s="95">
        <f>IFERROR(VLOOKUP(AF526,Criterios!$M$3:$N$6,2,FALSE),0) + IFERROR(VLOOKUP(AG526,Criterios!$O$3:$P$6,2,FALSE),0) + IFERROR(VLOOKUP(AH526,Criterios!$Q$3:$R$7,2,FALSE),0) + IFERROR(VLOOKUP(AI526,Criterios!$S$3:$T$6,2,FALSE),0) + IFERROR(VLOOKUP(AJ526,Criterios!$U$3:$V$5,2,FALSE),0) + IFERROR(VLOOKUP(AK526,Criterios!$W$3:$X$8,2,FALSE),0)</f>
        <v>0</v>
      </c>
      <c r="AM526" s="96" t="str">
        <f>IF(AND(AL526&gt;=Criterios!$AB$8,AL526&lt;Criterios!$AA$8),"Pobre",IF(AND(AL526&gt;=Criterios!$AB$7,AL526&lt;Criterios!$AA$7),"Insatisfactorio",IF(AND(AL526&gt;=Criterios!$AB$6,AL526&lt;Criterios!$AA$6),"Regular",IF(AND(AL526&gt;=Criterios!$AB$5,AL526&lt;Criterios!$AA$5),"Bueno",IF(AND(AL526&gt;=Criterios!$AB$4,AL526&lt;=Criterios!$AA$4),"Excelente",MID(Criterios!$Y$3,1,1))))))</f>
        <v/>
      </c>
      <c r="AN526" s="278">
        <f>(IFERROR(AVERAGEIFS(AL526:AL531,AE526:AE531,"Impacto"),0))/100</f>
        <v>0</v>
      </c>
      <c r="AO526" s="280">
        <f>(IFERROR(AVERAGEIFS(AL526:AL531,AE526:AE531,"Probabilidad"),0))/100</f>
        <v>0</v>
      </c>
      <c r="AP526" s="282" t="str">
        <f>IF(AN526=0,MID(S526,1,15),IF(T526 - AN526*T526&lt;1,VLOOKUP(1,Criterios!$D$4:$E$8,2,FALSE),IF(ROUND(T526 -( T526*AN526),0)=0,VLOOKUP(1,Criterios!$D$4:$E$8,2,FALSE),VLOOKUP(ROUND(T526 -( T526*AN526),0),Criterios!$D$4:$E$8,2,FALSE))))</f>
        <v/>
      </c>
      <c r="AQ526" s="273">
        <f>(IFERROR(VLOOKUP(AP526,Criterios!$E$3:$F$8,2,FALSE),0))</f>
        <v>0</v>
      </c>
      <c r="AR526" s="273" t="str">
        <f>IF(AO526=0,MID(U526,1,15),IF(V526 - AO526*V526&lt;1,VLOOKUP(1,Criterios!$G$4:$H$8,2,FALSE),IF(ROUND(V526 -(V526*AO526),0)=0,VLOOKUP(1,Criterios!$G$4:$H$8,2,FALSE),VLOOKUP(ROUND(V526 -( V526*AO526),0),Criterios!$G$4:$H$8,2,FALSE))))</f>
        <v/>
      </c>
      <c r="AS526" s="273">
        <f>(IFERROR(VLOOKUP(AR526,Criterios!$H$3:$I$8,2,FALSE),0))</f>
        <v>0</v>
      </c>
      <c r="AT526" s="273">
        <f>(IFERROR(VLOOKUP(AP526,Criterios!$E$3:$F$8,2,FALSE),0)) * (IFERROR(VLOOKUP(AR526,Criterios!$H$3:$I$8,2,FALSE),0))</f>
        <v>0</v>
      </c>
      <c r="AU526" s="284">
        <f>IFERROR(INDEX(Colorimetría!$D$4:$H$8,MATCH(AS526,Colorimetría!$C$4:$C$8,0),MATCH(AQ526,Colorimetría!$D$3:$H$3,0)),0)</f>
        <v>0</v>
      </c>
      <c r="AV526" s="88" t="s">
        <v>169</v>
      </c>
      <c r="AW526" s="97" t="str">
        <f>IF(AND(T526=1,V526=5),IF(AND(AQ526=1,AS526=5),"RiRr","Ri"),IF(AND(AQ526=1,AS526=5),"Rr",""))</f>
        <v/>
      </c>
      <c r="AX526" s="97" t="str">
        <f>IF(AND(T526=2,V526=5),IF(AND(AQ526=2,AS526=5),"RiRr","Ri"),IF(AND(AQ526=2,AS526=5),"Rr",""))</f>
        <v/>
      </c>
      <c r="AY526" s="98" t="str">
        <f>IF(AND(T526=3,V526=5),IF(AND(AQ526=3,AS526=5),"RiRr","Ri"),IF(AND(AQ526=3,AS526=5),"Rr",""))</f>
        <v/>
      </c>
      <c r="AZ526" s="98" t="str">
        <f>IF(AND(T526=4,V526=5),IF(AND(AQ526=4,AS526=5),"RiRr","Ri"),IF(AND(AQ526=4,AS526=5),"Rr",""))</f>
        <v/>
      </c>
      <c r="BA526" s="98" t="str">
        <f>IF(AND(T526=5,V526=5),IF(AND(AQ526=5,AS526=5),"RiRr","Ri"),IF(AND(AQ526=5,AS526=5),"Rr",""))</f>
        <v/>
      </c>
      <c r="BB526" s="100"/>
    </row>
    <row r="527" spans="1:54" hidden="1" x14ac:dyDescent="0.2">
      <c r="A527" s="362"/>
      <c r="B527" s="290"/>
      <c r="C527" s="298"/>
      <c r="D527" s="301"/>
      <c r="E527" s="301"/>
      <c r="F527" s="301"/>
      <c r="G527" s="301"/>
      <c r="H527" s="301"/>
      <c r="I527" s="304"/>
      <c r="J527" s="307"/>
      <c r="K527" s="307"/>
      <c r="L527" s="330"/>
      <c r="M527" s="263"/>
      <c r="N527" s="263"/>
      <c r="O527" s="327"/>
      <c r="P527" s="310"/>
      <c r="Q527" s="266"/>
      <c r="R527" s="260"/>
      <c r="S527" s="257"/>
      <c r="T527" s="254"/>
      <c r="U527" s="248"/>
      <c r="V527" s="254"/>
      <c r="W527" s="254"/>
      <c r="X527" s="254"/>
      <c r="Y527" s="276"/>
      <c r="Z527" s="91"/>
      <c r="AA527" s="92"/>
      <c r="AB527" s="92"/>
      <c r="AC527" s="92"/>
      <c r="AD527" s="93"/>
      <c r="AE527" s="94">
        <f t="shared" ref="AE527:AE531" si="83">IF(OR(AD527="Preventivo",AD527="Preventivo - Detectivo"),"Probabilidad",IF(OR(AD527="Detectivo - Correctivo",AD527="Correctivo"),"Impacto",0))</f>
        <v>0</v>
      </c>
      <c r="AF527" s="93"/>
      <c r="AG527" s="93"/>
      <c r="AH527" s="93"/>
      <c r="AI527" s="93"/>
      <c r="AJ527" s="93"/>
      <c r="AK527" s="93"/>
      <c r="AL527" s="95">
        <f>IFERROR(VLOOKUP(AF527,Criterios!$M$3:$N$6,2,FALSE),0) + IFERROR(VLOOKUP(AG527,Criterios!$O$3:$P$6,2,FALSE),0) + IFERROR(VLOOKUP(AH527,Criterios!$Q$3:$R$7,2,FALSE),0) + IFERROR(VLOOKUP(AI527,Criterios!$S$3:$T$6,2,FALSE),0) + IFERROR(VLOOKUP(AJ527,Criterios!$U$3:$V$5,2,FALSE),0) + IFERROR(VLOOKUP(AK527,Criterios!$W$3:$X$8,2,FALSE),0)</f>
        <v>0</v>
      </c>
      <c r="AM527" s="96" t="str">
        <f>IF(AND(AL527&gt;=Criterios!$AB$8,AL527&lt;Criterios!$AA$8),"Pobre",IF(AND(AL527&gt;=Criterios!$AB$7,AL527&lt;Criterios!$AA$7),"Insatisfactorio",IF(AND(AL527&gt;=Criterios!$AB$6,AL527&lt;Criterios!$AA$6),"Regular",IF(AND(AL527&gt;=Criterios!$AB$5,AL527&lt;Criterios!$AA$5),"Bueno",IF(AND(AL527&gt;=Criterios!$AB$4,AL527&lt;=Criterios!$AA$4),"Excelente",MID(Criterios!$Y$3,1,1))))))</f>
        <v/>
      </c>
      <c r="AN527" s="278"/>
      <c r="AO527" s="280"/>
      <c r="AP527" s="282"/>
      <c r="AQ527" s="273"/>
      <c r="AR527" s="273"/>
      <c r="AS527" s="273"/>
      <c r="AT527" s="273"/>
      <c r="AU527" s="284"/>
      <c r="AV527" s="88" t="s">
        <v>122</v>
      </c>
      <c r="AW527" s="101" t="str">
        <f>IF(AND(T526=1,V526=4),IF(AND(AQ526=1,AS526=4),"RiRr","Ri"),IF(AND(AQ526=1,AS526=4),"Rr",""))</f>
        <v/>
      </c>
      <c r="AX527" s="102" t="str">
        <f>IF(AND(T526=2,V526=4),IF(AND(AQ526=2,AS526=4),"RiRr","Ri"),IF(AND(AQ526=2,AS526=4),"Rr",""))</f>
        <v/>
      </c>
      <c r="AY527" s="102" t="str">
        <f>IF(AND(T526=3,V526=4),IF(AND(AQ526=3,AS526=4),"RiRr","Ri"),IF(AND(AQ526=3,AS526=4),"Rr",""))</f>
        <v/>
      </c>
      <c r="AZ527" s="103" t="str">
        <f>IF(AND(T526=4,V526=4),IF(AND(AQ526=4,AS526=4),"RiRr","Ri"),IF(AND(AQ526=4,AS526=4),"Rr",""))</f>
        <v/>
      </c>
      <c r="BA527" s="103" t="str">
        <f>IF(AND(T526=5,V526=4),IF(AND(AQ526=5,AS526=4),"RiRr","Ri"),IF(AND(AQ526=5,AS526=4),"Rr",""))</f>
        <v/>
      </c>
      <c r="BB527" s="105"/>
    </row>
    <row r="528" spans="1:54" hidden="1" x14ac:dyDescent="0.2">
      <c r="A528" s="362"/>
      <c r="B528" s="290"/>
      <c r="C528" s="298"/>
      <c r="D528" s="301"/>
      <c r="E528" s="301"/>
      <c r="F528" s="301"/>
      <c r="G528" s="301"/>
      <c r="H528" s="301"/>
      <c r="I528" s="304"/>
      <c r="J528" s="307"/>
      <c r="K528" s="307"/>
      <c r="L528" s="330"/>
      <c r="M528" s="263"/>
      <c r="N528" s="263"/>
      <c r="O528" s="327"/>
      <c r="P528" s="310"/>
      <c r="Q528" s="266"/>
      <c r="R528" s="260"/>
      <c r="S528" s="257"/>
      <c r="T528" s="254"/>
      <c r="U528" s="248"/>
      <c r="V528" s="254"/>
      <c r="W528" s="254"/>
      <c r="X528" s="254"/>
      <c r="Y528" s="276"/>
      <c r="Z528" s="91"/>
      <c r="AA528" s="92"/>
      <c r="AB528" s="92"/>
      <c r="AC528" s="92"/>
      <c r="AD528" s="93"/>
      <c r="AE528" s="94">
        <f t="shared" si="83"/>
        <v>0</v>
      </c>
      <c r="AF528" s="93"/>
      <c r="AG528" s="93"/>
      <c r="AH528" s="93"/>
      <c r="AI528" s="93"/>
      <c r="AJ528" s="93"/>
      <c r="AK528" s="93"/>
      <c r="AL528" s="95">
        <f>IFERROR(VLOOKUP(AF528,Criterios!$M$3:$N$6,2,FALSE),0) + IFERROR(VLOOKUP(AG528,Criterios!$O$3:$P$6,2,FALSE),0) + IFERROR(VLOOKUP(AH528,Criterios!$Q$3:$R$7,2,FALSE),0) + IFERROR(VLOOKUP(AI528,Criterios!$S$3:$T$6,2,FALSE),0) + IFERROR(VLOOKUP(AJ528,Criterios!$U$3:$V$5,2,FALSE),0) + IFERROR(VLOOKUP(AK528,Criterios!$W$3:$X$8,2,FALSE),0)</f>
        <v>0</v>
      </c>
      <c r="AM528" s="96" t="str">
        <f>IF(AND(AL528&gt;=Criterios!$AB$8,AL528&lt;Criterios!$AA$8),"Pobre",IF(AND(AL528&gt;=Criterios!$AB$7,AL528&lt;Criterios!$AA$7),"Insatisfactorio",IF(AND(AL528&gt;=Criterios!$AB$6,AL528&lt;Criterios!$AA$6),"Regular",IF(AND(AL528&gt;=Criterios!$AB$5,AL528&lt;Criterios!$AA$5),"Bueno",IF(AND(AL528&gt;=Criterios!$AB$4,AL528&lt;=Criterios!$AA$4),"Excelente",MID(Criterios!$Y$3,1,1))))))</f>
        <v/>
      </c>
      <c r="AN528" s="278"/>
      <c r="AO528" s="280"/>
      <c r="AP528" s="282"/>
      <c r="AQ528" s="273"/>
      <c r="AR528" s="273"/>
      <c r="AS528" s="273"/>
      <c r="AT528" s="273"/>
      <c r="AU528" s="284"/>
      <c r="AV528" s="88" t="s">
        <v>125</v>
      </c>
      <c r="AW528" s="106" t="str">
        <f>IF(AND(T526=1,V526=3),IF(AND(AQ526=1,AS526=3),"RiRr","Ri"),IF(AND(AQ526=1,AS526=3),"Rr",""))</f>
        <v/>
      </c>
      <c r="AX528" s="101" t="str">
        <f>IF(AND(T526=2,V526=3),IF(AND(AQ526=2,AS526=3),"RiRr","Ri"),IF(AND(AQ526=2,AS526=3),"Rr",""))</f>
        <v/>
      </c>
      <c r="AY528" s="102" t="str">
        <f>IF(AND(T526=3,V526=3),IF(AND(AQ526=3,AS526=3),"RiRr","Ri"),IF(AND(AQ526=3,AS526=3),"Rr",""))</f>
        <v/>
      </c>
      <c r="AZ528" s="103" t="str">
        <f>IF(AND(T526=4,V526=3),IF(AND(AQ526=4,AS526=3),"RiRr","Ri"),IF(AND(AQ526=4,AS526=3),"Rr",""))</f>
        <v/>
      </c>
      <c r="BA528" s="103" t="str">
        <f>IF(AND(T526=5,V526=3),IF(AND(AQ526=5,AS526=3),"RiRr","Ri"),IF(AND(AQ526=5,AS526=3),"Rr",""))</f>
        <v/>
      </c>
      <c r="BB528" s="105"/>
    </row>
    <row r="529" spans="1:54" hidden="1" x14ac:dyDescent="0.2">
      <c r="A529" s="362"/>
      <c r="B529" s="290"/>
      <c r="C529" s="298"/>
      <c r="D529" s="301"/>
      <c r="E529" s="301"/>
      <c r="F529" s="301"/>
      <c r="G529" s="301"/>
      <c r="H529" s="301"/>
      <c r="I529" s="304"/>
      <c r="J529" s="307"/>
      <c r="K529" s="307"/>
      <c r="L529" s="330"/>
      <c r="M529" s="263"/>
      <c r="N529" s="263"/>
      <c r="O529" s="327"/>
      <c r="P529" s="310"/>
      <c r="Q529" s="266"/>
      <c r="R529" s="260"/>
      <c r="S529" s="257"/>
      <c r="T529" s="254"/>
      <c r="U529" s="248"/>
      <c r="V529" s="254"/>
      <c r="W529" s="254"/>
      <c r="X529" s="254"/>
      <c r="Y529" s="276"/>
      <c r="Z529" s="91"/>
      <c r="AA529" s="92"/>
      <c r="AB529" s="92"/>
      <c r="AC529" s="92"/>
      <c r="AD529" s="93"/>
      <c r="AE529" s="94">
        <f t="shared" si="83"/>
        <v>0</v>
      </c>
      <c r="AF529" s="93"/>
      <c r="AG529" s="93"/>
      <c r="AH529" s="93"/>
      <c r="AI529" s="93"/>
      <c r="AJ529" s="93"/>
      <c r="AK529" s="93"/>
      <c r="AL529" s="94">
        <f>IFERROR(VLOOKUP(AF529,Criterios!$M$3:$N$6,2,FALSE),0) + IFERROR(VLOOKUP(AG529,Criterios!$O$3:$P$6,2,FALSE),0) + IFERROR(VLOOKUP(AH529,Criterios!$Q$3:$R$7,2,FALSE),0) + IFERROR(VLOOKUP(AI529,Criterios!$S$3:$T$6,2,FALSE),0) + IFERROR(VLOOKUP(AJ529,Criterios!$U$3:$V$5,2,FALSE),0) + IFERROR(VLOOKUP(AK529,Criterios!$W$3:$X$8,2,FALSE),0)</f>
        <v>0</v>
      </c>
      <c r="AM529" s="96" t="str">
        <f>IF(AND(AL529&gt;=Criterios!$AB$8,AL529&lt;Criterios!$AA$8),"Pobre",IF(AND(AL529&gt;=Criterios!$AB$7,AL529&lt;Criterios!$AA$7),"Insatisfactorio",IF(AND(AL529&gt;=Criterios!$AB$6,AL529&lt;Criterios!$AA$6),"Regular",IF(AND(AL529&gt;=Criterios!$AB$5,AL529&lt;Criterios!$AA$5),"Bueno",IF(AND(AL529&gt;=Criterios!$AB$4,AL529&lt;=Criterios!$AA$4),"Excelente",MID(Criterios!$Y$3,1,1))))))</f>
        <v/>
      </c>
      <c r="AN529" s="278"/>
      <c r="AO529" s="280"/>
      <c r="AP529" s="282"/>
      <c r="AQ529" s="273"/>
      <c r="AR529" s="273"/>
      <c r="AS529" s="273"/>
      <c r="AT529" s="273"/>
      <c r="AU529" s="284"/>
      <c r="AV529" s="88" t="s">
        <v>170</v>
      </c>
      <c r="AW529" s="106" t="str">
        <f>IF(AND(T526=1,V526=2),IF(AND(AQ526=1,AS526=2),"RiRr","Ri"),IF(AND(AQ526=1,AS526=2),"Rr",""))</f>
        <v/>
      </c>
      <c r="AX529" s="106" t="str">
        <f>IF(AND(T526=2,V526=2),IF(AND(AQ526=2,AS526=2),"RiRr","Ri"),IF(AND(AQ526=2,AS526=2),"Rr",""))</f>
        <v/>
      </c>
      <c r="AY529" s="101" t="str">
        <f>IF(AND(T526=3,V526=2),IF(AND(AQ526=3,AS526=2),"RiRr","Ri"),IF(AND(AQ526=3,AS526=2),"Rr",""))</f>
        <v/>
      </c>
      <c r="AZ529" s="102" t="str">
        <f>IF(AND(T526=4,V526=2),IF(AND(AQ526=4,AS526=2),"RiRr","Ri"),IF(AND(AQ526=4,AS526=2),"Rr",""))</f>
        <v/>
      </c>
      <c r="BA529" s="103" t="str">
        <f>IF(AND(T526=5,V526=2),IF(AND(AQ526=5,AS526=2),"RiRr","Ri"),IF(AND(AQ526=5,AS526=2),"Rr",""))</f>
        <v/>
      </c>
      <c r="BB529" s="105"/>
    </row>
    <row r="530" spans="1:54" hidden="1" x14ac:dyDescent="0.2">
      <c r="A530" s="362"/>
      <c r="B530" s="290"/>
      <c r="C530" s="298"/>
      <c r="D530" s="301"/>
      <c r="E530" s="301"/>
      <c r="F530" s="301"/>
      <c r="G530" s="301"/>
      <c r="H530" s="301"/>
      <c r="I530" s="304"/>
      <c r="J530" s="307"/>
      <c r="K530" s="307"/>
      <c r="L530" s="330"/>
      <c r="M530" s="263"/>
      <c r="N530" s="263"/>
      <c r="O530" s="327"/>
      <c r="P530" s="310"/>
      <c r="Q530" s="266"/>
      <c r="R530" s="260"/>
      <c r="S530" s="257"/>
      <c r="T530" s="254"/>
      <c r="U530" s="248"/>
      <c r="V530" s="254"/>
      <c r="W530" s="254"/>
      <c r="X530" s="254"/>
      <c r="Y530" s="276"/>
      <c r="Z530" s="91"/>
      <c r="AA530" s="92"/>
      <c r="AB530" s="92"/>
      <c r="AC530" s="92"/>
      <c r="AD530" s="93"/>
      <c r="AE530" s="94">
        <f t="shared" si="83"/>
        <v>0</v>
      </c>
      <c r="AF530" s="93"/>
      <c r="AG530" s="93"/>
      <c r="AH530" s="93"/>
      <c r="AI530" s="93"/>
      <c r="AJ530" s="93"/>
      <c r="AK530" s="93"/>
      <c r="AL530" s="94">
        <f>IFERROR(VLOOKUP(AF530,Criterios!$M$3:$N$6,2,FALSE),0) + IFERROR(VLOOKUP(AG530,Criterios!$O$3:$P$6,2,FALSE),0) + IFERROR(VLOOKUP(AH530,Criterios!$Q$3:$R$7,2,FALSE),0) + IFERROR(VLOOKUP(AI530,Criterios!$S$3:$T$6,2,FALSE),0) + IFERROR(VLOOKUP(AJ530,Criterios!$U$3:$V$5,2,FALSE),0) + IFERROR(VLOOKUP(AK530,Criterios!$W$3:$X$8,2,FALSE),0)</f>
        <v>0</v>
      </c>
      <c r="AM530" s="96" t="str">
        <f>IF(AND(AL530&gt;=Criterios!$AB$8,AL530&lt;Criterios!$AA$8),"Pobre",IF(AND(AL530&gt;=Criterios!$AB$7,AL530&lt;Criterios!$AA$7),"Insatisfactorio",IF(AND(AL530&gt;=Criterios!$AB$6,AL530&lt;Criterios!$AA$6),"Regular",IF(AND(AL530&gt;=Criterios!$AB$5,AL530&lt;Criterios!$AA$5),"Bueno",IF(AND(AL530&gt;=Criterios!$AB$4,AL530&lt;=Criterios!$AA$4),"Excelente",MID(Criterios!$Y$3,1,1))))))</f>
        <v/>
      </c>
      <c r="AN530" s="278"/>
      <c r="AO530" s="280"/>
      <c r="AP530" s="282"/>
      <c r="AQ530" s="273"/>
      <c r="AR530" s="273"/>
      <c r="AS530" s="273"/>
      <c r="AT530" s="273"/>
      <c r="AU530" s="284"/>
      <c r="AV530" s="88" t="s">
        <v>752</v>
      </c>
      <c r="AW530" s="106" t="str">
        <f>IF(AND(T526=1,V526=1),IF(AND(AQ526=1,AS526=1),"RiRr","Ri"),IF(AND(AQ526=1,AS526=1),"Rr",""))</f>
        <v/>
      </c>
      <c r="AX530" s="106" t="str">
        <f>IF(AND(T526=2,V526=1),IF(AND(AQ526=2,AS526=1),"RiRr","Ri"),IF(AND(AQ526=2,AS526=1),"Rr",""))</f>
        <v/>
      </c>
      <c r="AY530" s="101" t="str">
        <f>IF(AND(T526=3,V526=1),IF(AND(AQ526=3,AS526=1),"RiRr","Ri"),IF(AND(AQ526=3,AS526=1),"Rr",""))</f>
        <v/>
      </c>
      <c r="AZ530" s="102" t="str">
        <f>IF(AND(T526=4,V526=1),IF(AND(AQ526=4,AS526=1),"RiRr","Ri"),IF(AND(AQ526=4,AS526=1),"Rr",""))</f>
        <v/>
      </c>
      <c r="BA530" s="102" t="str">
        <f>IF(AND(T526=5,V526=1),IF(AND(AQ526=5,AS526=1),"RiRr","Ri"),IF(AND(AQ526=5,AS526=1),"Rr",""))</f>
        <v/>
      </c>
      <c r="BB530" s="105"/>
    </row>
    <row r="531" spans="1:54" ht="15.75" hidden="1" customHeight="1" thickBot="1" x14ac:dyDescent="0.25">
      <c r="A531" s="363"/>
      <c r="B531" s="291"/>
      <c r="C531" s="299"/>
      <c r="D531" s="302"/>
      <c r="E531" s="302"/>
      <c r="F531" s="302"/>
      <c r="G531" s="302"/>
      <c r="H531" s="302"/>
      <c r="I531" s="305"/>
      <c r="J531" s="308"/>
      <c r="K531" s="308"/>
      <c r="L531" s="331"/>
      <c r="M531" s="264"/>
      <c r="N531" s="264"/>
      <c r="O531" s="328"/>
      <c r="P531" s="311"/>
      <c r="Q531" s="267"/>
      <c r="R531" s="261"/>
      <c r="S531" s="258"/>
      <c r="T531" s="255"/>
      <c r="U531" s="249"/>
      <c r="V531" s="255"/>
      <c r="W531" s="255"/>
      <c r="X531" s="255"/>
      <c r="Y531" s="277"/>
      <c r="Z531" s="108"/>
      <c r="AA531" s="109"/>
      <c r="AB531" s="109"/>
      <c r="AC531" s="109"/>
      <c r="AD531" s="110"/>
      <c r="AE531" s="111">
        <f t="shared" si="83"/>
        <v>0</v>
      </c>
      <c r="AF531" s="110"/>
      <c r="AG531" s="110"/>
      <c r="AH531" s="110"/>
      <c r="AI531" s="110"/>
      <c r="AJ531" s="110"/>
      <c r="AK531" s="110"/>
      <c r="AL531" s="111">
        <f>IFERROR(VLOOKUP(AF531,Criterios!$M$3:$N$6,2,FALSE),0) + IFERROR(VLOOKUP(AG531,Criterios!$O$3:$P$6,2,FALSE),0) + IFERROR(VLOOKUP(AH531,Criterios!$Q$3:$R$7,2,FALSE),0) + IFERROR(VLOOKUP(AI531,Criterios!$S$3:$T$6,2,FALSE),0) + IFERROR(VLOOKUP(AJ531,Criterios!$U$3:$V$5,2,FALSE),0) + IFERROR(VLOOKUP(AK531,Criterios!$W$3:$X$8,2,FALSE),0)</f>
        <v>0</v>
      </c>
      <c r="AM531" s="112" t="str">
        <f>IF(AND(AL531&gt;=Criterios!$AB$8,AL531&lt;Criterios!$AA$8),"Pobre",IF(AND(AL531&gt;=Criterios!$AB$7,AL531&lt;Criterios!$AA$7),"Insatisfactorio",IF(AND(AL531&gt;=Criterios!$AB$6,AL531&lt;Criterios!$AA$6),"Regular",IF(AND(AL531&gt;=Criterios!$AB$5,AL531&lt;Criterios!$AA$5),"Bueno",IF(AND(AL531&gt;=Criterios!$AB$4,AL531&lt;=Criterios!$AA$4),"Excelente",MID(Criterios!$Y$3,1,1))))))</f>
        <v/>
      </c>
      <c r="AN531" s="279"/>
      <c r="AO531" s="281"/>
      <c r="AP531" s="283"/>
      <c r="AQ531" s="274"/>
      <c r="AR531" s="274"/>
      <c r="AS531" s="274"/>
      <c r="AT531" s="274"/>
      <c r="AU531" s="285"/>
      <c r="AW531" s="88" t="s">
        <v>123</v>
      </c>
      <c r="AX531" s="88" t="s">
        <v>124</v>
      </c>
      <c r="AY531" s="88" t="s">
        <v>125</v>
      </c>
      <c r="AZ531" s="88" t="s">
        <v>126</v>
      </c>
      <c r="BA531" s="88" t="s">
        <v>127</v>
      </c>
      <c r="BB531" s="113"/>
    </row>
    <row r="532" spans="1:54" ht="16.5" hidden="1" thickTop="1" x14ac:dyDescent="0.2">
      <c r="A532" s="361"/>
      <c r="B532" s="289"/>
      <c r="C532" s="297"/>
      <c r="D532" s="300"/>
      <c r="E532" s="300"/>
      <c r="F532" s="300"/>
      <c r="G532" s="300"/>
      <c r="H532" s="300"/>
      <c r="I532" s="303"/>
      <c r="J532" s="306"/>
      <c r="K532" s="306"/>
      <c r="L532" s="329"/>
      <c r="M532" s="262"/>
      <c r="N532" s="262"/>
      <c r="O532" s="326" t="s">
        <v>397</v>
      </c>
      <c r="P532" s="338"/>
      <c r="Q532" s="295"/>
      <c r="R532" s="259"/>
      <c r="S532" s="256"/>
      <c r="T532" s="253">
        <f>(IFERROR(VLOOKUP(S532,Criterios!$E$3:$F$8,2,FALSE),0))</f>
        <v>0</v>
      </c>
      <c r="U532" s="247"/>
      <c r="V532" s="253">
        <f>(IFERROR(VLOOKUP(U532,Criterios!$H$3:$I$8,2,FALSE),0))</f>
        <v>0</v>
      </c>
      <c r="W532" s="253">
        <f>(IFERROR(VLOOKUP(S532,Criterios!$E$3:$F$8,2,FALSE),0)) * (IFERROR(VLOOKUP(U532,Criterios!$H$3:$I$8,2,FALSE),0))</f>
        <v>0</v>
      </c>
      <c r="X532" s="253">
        <f>IFERROR(INDEX(Colorimetría!$D$4:$H$8,MATCH(V532,Colorimetría!$C$4:$C$8,0),MATCH(T532,Colorimetría!$D$3:$H$3,0)),0)</f>
        <v>0</v>
      </c>
      <c r="Y532" s="296"/>
      <c r="Z532" s="91"/>
      <c r="AA532" s="92"/>
      <c r="AB532" s="92"/>
      <c r="AC532" s="92"/>
      <c r="AD532" s="93"/>
      <c r="AE532" s="94">
        <f>IF(OR(AD532="Preventivo",AD532="Preventivo - Detectivo"),"Probabilidad",IF(OR(AD532="Detectivo - Correctivo",AD532="Correctivo"),"Impacto",0))</f>
        <v>0</v>
      </c>
      <c r="AF532" s="93"/>
      <c r="AG532" s="93"/>
      <c r="AH532" s="93"/>
      <c r="AI532" s="93"/>
      <c r="AJ532" s="93"/>
      <c r="AK532" s="93"/>
      <c r="AL532" s="95">
        <f>IFERROR(VLOOKUP(AF532,Criterios!$M$3:$N$6,2,FALSE),0) + IFERROR(VLOOKUP(AG532,Criterios!$O$3:$P$6,2,FALSE),0) + IFERROR(VLOOKUP(AH532,Criterios!$Q$3:$R$7,2,FALSE),0) + IFERROR(VLOOKUP(AI532,Criterios!$S$3:$T$6,2,FALSE),0) + IFERROR(VLOOKUP(AJ532,Criterios!$U$3:$V$5,2,FALSE),0) + IFERROR(VLOOKUP(AK532,Criterios!$W$3:$X$8,2,FALSE),0)</f>
        <v>0</v>
      </c>
      <c r="AM532" s="96" t="str">
        <f>IF(AND(AL532&gt;=Criterios!$AB$8,AL532&lt;Criterios!$AA$8),"Pobre",IF(AND(AL532&gt;=Criterios!$AB$7,AL532&lt;Criterios!$AA$7),"Insatisfactorio",IF(AND(AL532&gt;=Criterios!$AB$6,AL532&lt;Criterios!$AA$6),"Regular",IF(AND(AL532&gt;=Criterios!$AB$5,AL532&lt;Criterios!$AA$5),"Bueno",IF(AND(AL532&gt;=Criterios!$AB$4,AL532&lt;=Criterios!$AA$4),"Excelente",MID(Criterios!$Y$3,1,1))))))</f>
        <v/>
      </c>
      <c r="AN532" s="278">
        <f>(IFERROR(AVERAGEIFS(AL532:AL537,AE532:AE537,"Impacto"),0))/100</f>
        <v>0</v>
      </c>
      <c r="AO532" s="280">
        <f>(IFERROR(AVERAGEIFS(AL532:AL537,AE532:AE537,"Probabilidad"),0))/100</f>
        <v>0</v>
      </c>
      <c r="AP532" s="282" t="str">
        <f>IF(AN532=0,MID(S532,1,15),IF(T532 - AN532*T532&lt;1,VLOOKUP(1,Criterios!$D$4:$E$8,2,FALSE),IF(ROUND(T532 -( T532*AN532),0)=0,VLOOKUP(1,Criterios!$D$4:$E$8,2,FALSE),VLOOKUP(ROUND(T532 -( T532*AN532),0),Criterios!$D$4:$E$8,2,FALSE))))</f>
        <v/>
      </c>
      <c r="AQ532" s="273">
        <f>(IFERROR(VLOOKUP(AP532,Criterios!$E$3:$F$8,2,FALSE),0))</f>
        <v>0</v>
      </c>
      <c r="AR532" s="273" t="str">
        <f>IF(AO532=0,MID(U532,1,15),IF(V532 - AO532*V532&lt;1,VLOOKUP(1,Criterios!$G$4:$H$8,2,FALSE),IF(ROUND(V532 -(V532*AO532),0)=0,VLOOKUP(1,Criterios!$G$4:$H$8,2,FALSE),VLOOKUP(ROUND(V532 -( V532*AO532),0),Criterios!$G$4:$H$8,2,FALSE))))</f>
        <v/>
      </c>
      <c r="AS532" s="273">
        <f>(IFERROR(VLOOKUP(AR532,Criterios!$H$3:$I$8,2,FALSE),0))</f>
        <v>0</v>
      </c>
      <c r="AT532" s="273">
        <f>(IFERROR(VLOOKUP(AP532,Criterios!$E$3:$F$8,2,FALSE),0)) * (IFERROR(VLOOKUP(AR532,Criterios!$H$3:$I$8,2,FALSE),0))</f>
        <v>0</v>
      </c>
      <c r="AU532" s="284">
        <f>IFERROR(INDEX(Colorimetría!$D$4:$H$8,MATCH(AS532,Colorimetría!$C$4:$C$8,0),MATCH(AQ532,Colorimetría!$D$3:$H$3,0)),0)</f>
        <v>0</v>
      </c>
      <c r="AV532" s="88" t="s">
        <v>169</v>
      </c>
      <c r="AW532" s="97" t="str">
        <f>IF(AND(T532=1,V532=5),IF(AND(AQ532=1,AS532=5),"RiRr","Ri"),IF(AND(AQ532=1,AS532=5),"Rr",""))</f>
        <v/>
      </c>
      <c r="AX532" s="97" t="str">
        <f>IF(AND(T532=2,V532=5),IF(AND(AQ532=2,AS532=5),"RiRr","Ri"),IF(AND(AQ532=2,AS532=5),"Rr",""))</f>
        <v/>
      </c>
      <c r="AY532" s="98" t="str">
        <f>IF(AND(T532=3,V532=5),IF(AND(AQ532=3,AS532=5),"RiRr","Ri"),IF(AND(AQ532=3,AS532=5),"Rr",""))</f>
        <v/>
      </c>
      <c r="AZ532" s="98" t="str">
        <f>IF(AND(T532=4,V532=5),IF(AND(AQ532=4,AS532=5),"RiRr","Ri"),IF(AND(AQ532=4,AS532=5),"Rr",""))</f>
        <v/>
      </c>
      <c r="BA532" s="98" t="str">
        <f>IF(AND(T532=5,V532=5),IF(AND(AQ532=5,AS532=5),"RiRr","Ri"),IF(AND(AQ532=5,AS532=5),"Rr",""))</f>
        <v/>
      </c>
      <c r="BB532" s="100"/>
    </row>
    <row r="533" spans="1:54" hidden="1" x14ac:dyDescent="0.2">
      <c r="A533" s="362"/>
      <c r="B533" s="290"/>
      <c r="C533" s="298"/>
      <c r="D533" s="301"/>
      <c r="E533" s="301"/>
      <c r="F533" s="301"/>
      <c r="G533" s="301"/>
      <c r="H533" s="301"/>
      <c r="I533" s="304"/>
      <c r="J533" s="307"/>
      <c r="K533" s="307"/>
      <c r="L533" s="330"/>
      <c r="M533" s="263"/>
      <c r="N533" s="263"/>
      <c r="O533" s="327"/>
      <c r="P533" s="310"/>
      <c r="Q533" s="266"/>
      <c r="R533" s="260"/>
      <c r="S533" s="257"/>
      <c r="T533" s="254"/>
      <c r="U533" s="248"/>
      <c r="V533" s="254"/>
      <c r="W533" s="254"/>
      <c r="X533" s="254"/>
      <c r="Y533" s="276"/>
      <c r="Z533" s="91"/>
      <c r="AA533" s="92"/>
      <c r="AB533" s="92"/>
      <c r="AC533" s="92"/>
      <c r="AD533" s="93"/>
      <c r="AE533" s="94">
        <f t="shared" ref="AE533:AE537" si="84">IF(OR(AD533="Preventivo",AD533="Preventivo - Detectivo"),"Probabilidad",IF(OR(AD533="Detectivo - Correctivo",AD533="Correctivo"),"Impacto",0))</f>
        <v>0</v>
      </c>
      <c r="AF533" s="93"/>
      <c r="AG533" s="93"/>
      <c r="AH533" s="93"/>
      <c r="AI533" s="93"/>
      <c r="AJ533" s="93"/>
      <c r="AK533" s="93"/>
      <c r="AL533" s="95">
        <f>IFERROR(VLOOKUP(AF533,Criterios!$M$3:$N$6,2,FALSE),0) + IFERROR(VLOOKUP(AG533,Criterios!$O$3:$P$6,2,FALSE),0) + IFERROR(VLOOKUP(AH533,Criterios!$Q$3:$R$7,2,FALSE),0) + IFERROR(VLOOKUP(AI533,Criterios!$S$3:$T$6,2,FALSE),0) + IFERROR(VLOOKUP(AJ533,Criterios!$U$3:$V$5,2,FALSE),0) + IFERROR(VLOOKUP(AK533,Criterios!$W$3:$X$8,2,FALSE),0)</f>
        <v>0</v>
      </c>
      <c r="AM533" s="96" t="str">
        <f>IF(AND(AL533&gt;=Criterios!$AB$8,AL533&lt;Criterios!$AA$8),"Pobre",IF(AND(AL533&gt;=Criterios!$AB$7,AL533&lt;Criterios!$AA$7),"Insatisfactorio",IF(AND(AL533&gt;=Criterios!$AB$6,AL533&lt;Criterios!$AA$6),"Regular",IF(AND(AL533&gt;=Criterios!$AB$5,AL533&lt;Criterios!$AA$5),"Bueno",IF(AND(AL533&gt;=Criterios!$AB$4,AL533&lt;=Criterios!$AA$4),"Excelente",MID(Criterios!$Y$3,1,1))))))</f>
        <v/>
      </c>
      <c r="AN533" s="278"/>
      <c r="AO533" s="280"/>
      <c r="AP533" s="282"/>
      <c r="AQ533" s="273"/>
      <c r="AR533" s="273"/>
      <c r="AS533" s="273"/>
      <c r="AT533" s="273"/>
      <c r="AU533" s="284"/>
      <c r="AV533" s="88" t="s">
        <v>122</v>
      </c>
      <c r="AW533" s="101" t="str">
        <f>IF(AND(T532=1,V532=4),IF(AND(AQ532=1,AS532=4),"RiRr","Ri"),IF(AND(AQ532=1,AS532=4),"Rr",""))</f>
        <v/>
      </c>
      <c r="AX533" s="102" t="str">
        <f>IF(AND(T532=2,V532=4),IF(AND(AQ532=2,AS532=4),"RiRr","Ri"),IF(AND(AQ532=2,AS532=4),"Rr",""))</f>
        <v/>
      </c>
      <c r="AY533" s="102" t="str">
        <f>IF(AND(T532=3,V532=4),IF(AND(AQ532=3,AS532=4),"RiRr","Ri"),IF(AND(AQ532=3,AS532=4),"Rr",""))</f>
        <v/>
      </c>
      <c r="AZ533" s="103" t="str">
        <f>IF(AND(T532=4,V532=4),IF(AND(AQ532=4,AS532=4),"RiRr","Ri"),IF(AND(AQ532=4,AS532=4),"Rr",""))</f>
        <v/>
      </c>
      <c r="BA533" s="103" t="str">
        <f>IF(AND(T532=5,V532=4),IF(AND(AQ532=5,AS532=4),"RiRr","Ri"),IF(AND(AQ532=5,AS532=4),"Rr",""))</f>
        <v/>
      </c>
      <c r="BB533" s="105"/>
    </row>
    <row r="534" spans="1:54" hidden="1" x14ac:dyDescent="0.2">
      <c r="A534" s="362"/>
      <c r="B534" s="290"/>
      <c r="C534" s="298"/>
      <c r="D534" s="301"/>
      <c r="E534" s="301"/>
      <c r="F534" s="301"/>
      <c r="G534" s="301"/>
      <c r="H534" s="301"/>
      <c r="I534" s="304"/>
      <c r="J534" s="307"/>
      <c r="K534" s="307"/>
      <c r="L534" s="330"/>
      <c r="M534" s="263"/>
      <c r="N534" s="263"/>
      <c r="O534" s="327"/>
      <c r="P534" s="310"/>
      <c r="Q534" s="266"/>
      <c r="R534" s="260"/>
      <c r="S534" s="257"/>
      <c r="T534" s="254"/>
      <c r="U534" s="248"/>
      <c r="V534" s="254"/>
      <c r="W534" s="254"/>
      <c r="X534" s="254"/>
      <c r="Y534" s="276"/>
      <c r="Z534" s="91"/>
      <c r="AA534" s="92"/>
      <c r="AB534" s="92"/>
      <c r="AC534" s="92"/>
      <c r="AD534" s="93"/>
      <c r="AE534" s="94">
        <f t="shared" si="84"/>
        <v>0</v>
      </c>
      <c r="AF534" s="93"/>
      <c r="AG534" s="93"/>
      <c r="AH534" s="93"/>
      <c r="AI534" s="93"/>
      <c r="AJ534" s="93"/>
      <c r="AK534" s="93"/>
      <c r="AL534" s="95">
        <f>IFERROR(VLOOKUP(AF534,Criterios!$M$3:$N$6,2,FALSE),0) + IFERROR(VLOOKUP(AG534,Criterios!$O$3:$P$6,2,FALSE),0) + IFERROR(VLOOKUP(AH534,Criterios!$Q$3:$R$7,2,FALSE),0) + IFERROR(VLOOKUP(AI534,Criterios!$S$3:$T$6,2,FALSE),0) + IFERROR(VLOOKUP(AJ534,Criterios!$U$3:$V$5,2,FALSE),0) + IFERROR(VLOOKUP(AK534,Criterios!$W$3:$X$8,2,FALSE),0)</f>
        <v>0</v>
      </c>
      <c r="AM534" s="96" t="str">
        <f>IF(AND(AL534&gt;=Criterios!$AB$8,AL534&lt;Criterios!$AA$8),"Pobre",IF(AND(AL534&gt;=Criterios!$AB$7,AL534&lt;Criterios!$AA$7),"Insatisfactorio",IF(AND(AL534&gt;=Criterios!$AB$6,AL534&lt;Criterios!$AA$6),"Regular",IF(AND(AL534&gt;=Criterios!$AB$5,AL534&lt;Criterios!$AA$5),"Bueno",IF(AND(AL534&gt;=Criterios!$AB$4,AL534&lt;=Criterios!$AA$4),"Excelente",MID(Criterios!$Y$3,1,1))))))</f>
        <v/>
      </c>
      <c r="AN534" s="278"/>
      <c r="AO534" s="280"/>
      <c r="AP534" s="282"/>
      <c r="AQ534" s="273"/>
      <c r="AR534" s="273"/>
      <c r="AS534" s="273"/>
      <c r="AT534" s="273"/>
      <c r="AU534" s="284"/>
      <c r="AV534" s="88" t="s">
        <v>125</v>
      </c>
      <c r="AW534" s="106" t="str">
        <f>IF(AND(T532=1,V532=3),IF(AND(AQ532=1,AS532=3),"RiRr","Ri"),IF(AND(AQ532=1,AS532=3),"Rr",""))</f>
        <v/>
      </c>
      <c r="AX534" s="101" t="str">
        <f>IF(AND(T532=2,V532=3),IF(AND(AQ532=2,AS532=3),"RiRr","Ri"),IF(AND(AQ532=2,AS532=3),"Rr",""))</f>
        <v/>
      </c>
      <c r="AY534" s="102" t="str">
        <f>IF(AND(T532=3,V532=3),IF(AND(AQ532=3,AS532=3),"RiRr","Ri"),IF(AND(AQ532=3,AS532=3),"Rr",""))</f>
        <v/>
      </c>
      <c r="AZ534" s="103" t="str">
        <f>IF(AND(T532=4,V532=3),IF(AND(AQ532=4,AS532=3),"RiRr","Ri"),IF(AND(AQ532=4,AS532=3),"Rr",""))</f>
        <v/>
      </c>
      <c r="BA534" s="103" t="str">
        <f>IF(AND(T532=5,V532=3),IF(AND(AQ532=5,AS532=3),"RiRr","Ri"),IF(AND(AQ532=5,AS532=3),"Rr",""))</f>
        <v/>
      </c>
      <c r="BB534" s="105"/>
    </row>
    <row r="535" spans="1:54" hidden="1" x14ac:dyDescent="0.2">
      <c r="A535" s="362"/>
      <c r="B535" s="290"/>
      <c r="C535" s="298"/>
      <c r="D535" s="301"/>
      <c r="E535" s="301"/>
      <c r="F535" s="301"/>
      <c r="G535" s="301"/>
      <c r="H535" s="301"/>
      <c r="I535" s="304"/>
      <c r="J535" s="307"/>
      <c r="K535" s="307"/>
      <c r="L535" s="330"/>
      <c r="M535" s="263"/>
      <c r="N535" s="263"/>
      <c r="O535" s="327"/>
      <c r="P535" s="310"/>
      <c r="Q535" s="266"/>
      <c r="R535" s="260"/>
      <c r="S535" s="257"/>
      <c r="T535" s="254"/>
      <c r="U535" s="248"/>
      <c r="V535" s="254"/>
      <c r="W535" s="254"/>
      <c r="X535" s="254"/>
      <c r="Y535" s="276"/>
      <c r="Z535" s="91"/>
      <c r="AA535" s="92"/>
      <c r="AB535" s="92"/>
      <c r="AC535" s="92"/>
      <c r="AD535" s="93"/>
      <c r="AE535" s="94">
        <f t="shared" si="84"/>
        <v>0</v>
      </c>
      <c r="AF535" s="93"/>
      <c r="AG535" s="93"/>
      <c r="AH535" s="93"/>
      <c r="AI535" s="93"/>
      <c r="AJ535" s="93"/>
      <c r="AK535" s="93"/>
      <c r="AL535" s="94">
        <f>IFERROR(VLOOKUP(AF535,Criterios!$M$3:$N$6,2,FALSE),0) + IFERROR(VLOOKUP(AG535,Criterios!$O$3:$P$6,2,FALSE),0) + IFERROR(VLOOKUP(AH535,Criterios!$Q$3:$R$7,2,FALSE),0) + IFERROR(VLOOKUP(AI535,Criterios!$S$3:$T$6,2,FALSE),0) + IFERROR(VLOOKUP(AJ535,Criterios!$U$3:$V$5,2,FALSE),0) + IFERROR(VLOOKUP(AK535,Criterios!$W$3:$X$8,2,FALSE),0)</f>
        <v>0</v>
      </c>
      <c r="AM535" s="96" t="str">
        <f>IF(AND(AL535&gt;=Criterios!$AB$8,AL535&lt;Criterios!$AA$8),"Pobre",IF(AND(AL535&gt;=Criterios!$AB$7,AL535&lt;Criterios!$AA$7),"Insatisfactorio",IF(AND(AL535&gt;=Criterios!$AB$6,AL535&lt;Criterios!$AA$6),"Regular",IF(AND(AL535&gt;=Criterios!$AB$5,AL535&lt;Criterios!$AA$5),"Bueno",IF(AND(AL535&gt;=Criterios!$AB$4,AL535&lt;=Criterios!$AA$4),"Excelente",MID(Criterios!$Y$3,1,1))))))</f>
        <v/>
      </c>
      <c r="AN535" s="278"/>
      <c r="AO535" s="280"/>
      <c r="AP535" s="282"/>
      <c r="AQ535" s="273"/>
      <c r="AR535" s="273"/>
      <c r="AS535" s="273"/>
      <c r="AT535" s="273"/>
      <c r="AU535" s="284"/>
      <c r="AV535" s="88" t="s">
        <v>170</v>
      </c>
      <c r="AW535" s="106" t="str">
        <f>IF(AND(T532=1,V532=2),IF(AND(AQ532=1,AS532=2),"RiRr","Ri"),IF(AND(AQ532=1,AS532=2),"Rr",""))</f>
        <v/>
      </c>
      <c r="AX535" s="106" t="str">
        <f>IF(AND(T532=2,V532=2),IF(AND(AQ532=2,AS532=2),"RiRr","Ri"),IF(AND(AQ532=2,AS532=2),"Rr",""))</f>
        <v/>
      </c>
      <c r="AY535" s="101" t="str">
        <f>IF(AND(T532=3,V532=2),IF(AND(AQ532=3,AS532=2),"RiRr","Ri"),IF(AND(AQ532=3,AS532=2),"Rr",""))</f>
        <v/>
      </c>
      <c r="AZ535" s="102" t="str">
        <f>IF(AND(T532=4,V532=2),IF(AND(AQ532=4,AS532=2),"RiRr","Ri"),IF(AND(AQ532=4,AS532=2),"Rr",""))</f>
        <v/>
      </c>
      <c r="BA535" s="103" t="str">
        <f>IF(AND(T532=5,V532=2),IF(AND(AQ532=5,AS532=2),"RiRr","Ri"),IF(AND(AQ532=5,AS532=2),"Rr",""))</f>
        <v/>
      </c>
      <c r="BB535" s="105"/>
    </row>
    <row r="536" spans="1:54" hidden="1" x14ac:dyDescent="0.2">
      <c r="A536" s="362"/>
      <c r="B536" s="290"/>
      <c r="C536" s="298"/>
      <c r="D536" s="301"/>
      <c r="E536" s="301"/>
      <c r="F536" s="301"/>
      <c r="G536" s="301"/>
      <c r="H536" s="301"/>
      <c r="I536" s="304"/>
      <c r="J536" s="307"/>
      <c r="K536" s="307"/>
      <c r="L536" s="330"/>
      <c r="M536" s="263"/>
      <c r="N536" s="263"/>
      <c r="O536" s="327"/>
      <c r="P536" s="310"/>
      <c r="Q536" s="266"/>
      <c r="R536" s="260"/>
      <c r="S536" s="257"/>
      <c r="T536" s="254"/>
      <c r="U536" s="248"/>
      <c r="V536" s="254"/>
      <c r="W536" s="254"/>
      <c r="X536" s="254"/>
      <c r="Y536" s="276"/>
      <c r="Z536" s="91"/>
      <c r="AA536" s="92"/>
      <c r="AB536" s="92"/>
      <c r="AC536" s="92"/>
      <c r="AD536" s="93"/>
      <c r="AE536" s="94">
        <f t="shared" si="84"/>
        <v>0</v>
      </c>
      <c r="AF536" s="93"/>
      <c r="AG536" s="93"/>
      <c r="AH536" s="93"/>
      <c r="AI536" s="93"/>
      <c r="AJ536" s="93"/>
      <c r="AK536" s="93"/>
      <c r="AL536" s="94">
        <f>IFERROR(VLOOKUP(AF536,Criterios!$M$3:$N$6,2,FALSE),0) + IFERROR(VLOOKUP(AG536,Criterios!$O$3:$P$6,2,FALSE),0) + IFERROR(VLOOKUP(AH536,Criterios!$Q$3:$R$7,2,FALSE),0) + IFERROR(VLOOKUP(AI536,Criterios!$S$3:$T$6,2,FALSE),0) + IFERROR(VLOOKUP(AJ536,Criterios!$U$3:$V$5,2,FALSE),0) + IFERROR(VLOOKUP(AK536,Criterios!$W$3:$X$8,2,FALSE),0)</f>
        <v>0</v>
      </c>
      <c r="AM536" s="96" t="str">
        <f>IF(AND(AL536&gt;=Criterios!$AB$8,AL536&lt;Criterios!$AA$8),"Pobre",IF(AND(AL536&gt;=Criterios!$AB$7,AL536&lt;Criterios!$AA$7),"Insatisfactorio",IF(AND(AL536&gt;=Criterios!$AB$6,AL536&lt;Criterios!$AA$6),"Regular",IF(AND(AL536&gt;=Criterios!$AB$5,AL536&lt;Criterios!$AA$5),"Bueno",IF(AND(AL536&gt;=Criterios!$AB$4,AL536&lt;=Criterios!$AA$4),"Excelente",MID(Criterios!$Y$3,1,1))))))</f>
        <v/>
      </c>
      <c r="AN536" s="278"/>
      <c r="AO536" s="280"/>
      <c r="AP536" s="282"/>
      <c r="AQ536" s="273"/>
      <c r="AR536" s="273"/>
      <c r="AS536" s="273"/>
      <c r="AT536" s="273"/>
      <c r="AU536" s="284"/>
      <c r="AV536" s="88" t="s">
        <v>752</v>
      </c>
      <c r="AW536" s="106" t="str">
        <f>IF(AND(T532=1,V532=1),IF(AND(AQ532=1,AS532=1),"RiRr","Ri"),IF(AND(AQ532=1,AS532=1),"Rr",""))</f>
        <v/>
      </c>
      <c r="AX536" s="106" t="str">
        <f>IF(AND(T532=2,V532=1),IF(AND(AQ532=2,AS532=1),"RiRr","Ri"),IF(AND(AQ532=2,AS532=1),"Rr",""))</f>
        <v/>
      </c>
      <c r="AY536" s="101" t="str">
        <f>IF(AND(T532=3,V532=1),IF(AND(AQ532=3,AS532=1),"RiRr","Ri"),IF(AND(AQ532=3,AS532=1),"Rr",""))</f>
        <v/>
      </c>
      <c r="AZ536" s="102" t="str">
        <f>IF(AND(T532=4,V532=1),IF(AND(AQ532=4,AS532=1),"RiRr","Ri"),IF(AND(AQ532=4,AS532=1),"Rr",""))</f>
        <v/>
      </c>
      <c r="BA536" s="102" t="str">
        <f>IF(AND(T532=5,V532=1),IF(AND(AQ532=5,AS532=1),"RiRr","Ri"),IF(AND(AQ532=5,AS532=1),"Rr",""))</f>
        <v/>
      </c>
      <c r="BB536" s="105"/>
    </row>
    <row r="537" spans="1:54" ht="15.75" hidden="1" customHeight="1" thickBot="1" x14ac:dyDescent="0.25">
      <c r="A537" s="363"/>
      <c r="B537" s="291"/>
      <c r="C537" s="299"/>
      <c r="D537" s="302"/>
      <c r="E537" s="302"/>
      <c r="F537" s="302"/>
      <c r="G537" s="302"/>
      <c r="H537" s="302"/>
      <c r="I537" s="305"/>
      <c r="J537" s="308"/>
      <c r="K537" s="308"/>
      <c r="L537" s="331"/>
      <c r="M537" s="264"/>
      <c r="N537" s="264"/>
      <c r="O537" s="328"/>
      <c r="P537" s="311"/>
      <c r="Q537" s="267"/>
      <c r="R537" s="261"/>
      <c r="S537" s="258"/>
      <c r="T537" s="255"/>
      <c r="U537" s="249"/>
      <c r="V537" s="255"/>
      <c r="W537" s="255"/>
      <c r="X537" s="255"/>
      <c r="Y537" s="277"/>
      <c r="Z537" s="108"/>
      <c r="AA537" s="109"/>
      <c r="AB537" s="109"/>
      <c r="AC537" s="109"/>
      <c r="AD537" s="110"/>
      <c r="AE537" s="111">
        <f t="shared" si="84"/>
        <v>0</v>
      </c>
      <c r="AF537" s="110"/>
      <c r="AG537" s="110"/>
      <c r="AH537" s="110"/>
      <c r="AI537" s="110"/>
      <c r="AJ537" s="110"/>
      <c r="AK537" s="110"/>
      <c r="AL537" s="111">
        <f>IFERROR(VLOOKUP(AF537,Criterios!$M$3:$N$6,2,FALSE),0) + IFERROR(VLOOKUP(AG537,Criterios!$O$3:$P$6,2,FALSE),0) + IFERROR(VLOOKUP(AH537,Criterios!$Q$3:$R$7,2,FALSE),0) + IFERROR(VLOOKUP(AI537,Criterios!$S$3:$T$6,2,FALSE),0) + IFERROR(VLOOKUP(AJ537,Criterios!$U$3:$V$5,2,FALSE),0) + IFERROR(VLOOKUP(AK537,Criterios!$W$3:$X$8,2,FALSE),0)</f>
        <v>0</v>
      </c>
      <c r="AM537" s="112" t="str">
        <f>IF(AND(AL537&gt;=Criterios!$AB$8,AL537&lt;Criterios!$AA$8),"Pobre",IF(AND(AL537&gt;=Criterios!$AB$7,AL537&lt;Criterios!$AA$7),"Insatisfactorio",IF(AND(AL537&gt;=Criterios!$AB$6,AL537&lt;Criterios!$AA$6),"Regular",IF(AND(AL537&gt;=Criterios!$AB$5,AL537&lt;Criterios!$AA$5),"Bueno",IF(AND(AL537&gt;=Criterios!$AB$4,AL537&lt;=Criterios!$AA$4),"Excelente",MID(Criterios!$Y$3,1,1))))))</f>
        <v/>
      </c>
      <c r="AN537" s="279"/>
      <c r="AO537" s="281"/>
      <c r="AP537" s="283"/>
      <c r="AQ537" s="274"/>
      <c r="AR537" s="274"/>
      <c r="AS537" s="274"/>
      <c r="AT537" s="274"/>
      <c r="AU537" s="285"/>
      <c r="AW537" s="88" t="s">
        <v>123</v>
      </c>
      <c r="AX537" s="88" t="s">
        <v>124</v>
      </c>
      <c r="AY537" s="88" t="s">
        <v>125</v>
      </c>
      <c r="AZ537" s="88" t="s">
        <v>126</v>
      </c>
      <c r="BA537" s="88" t="s">
        <v>127</v>
      </c>
      <c r="BB537" s="113"/>
    </row>
    <row r="538" spans="1:54" ht="16.5" hidden="1" thickTop="1" x14ac:dyDescent="0.2">
      <c r="A538" s="361"/>
      <c r="B538" s="289"/>
      <c r="C538" s="297"/>
      <c r="D538" s="300"/>
      <c r="E538" s="300"/>
      <c r="F538" s="300"/>
      <c r="G538" s="300"/>
      <c r="H538" s="300"/>
      <c r="I538" s="303"/>
      <c r="J538" s="306"/>
      <c r="K538" s="306"/>
      <c r="L538" s="329"/>
      <c r="M538" s="262"/>
      <c r="N538" s="262"/>
      <c r="O538" s="326" t="s">
        <v>398</v>
      </c>
      <c r="P538" s="338"/>
      <c r="Q538" s="295"/>
      <c r="R538" s="259"/>
      <c r="S538" s="256"/>
      <c r="T538" s="253">
        <f>(IFERROR(VLOOKUP(S538,Criterios!$E$3:$F$8,2,FALSE),0))</f>
        <v>0</v>
      </c>
      <c r="U538" s="247"/>
      <c r="V538" s="253">
        <f>(IFERROR(VLOOKUP(U538,Criterios!$H$3:$I$8,2,FALSE),0))</f>
        <v>0</v>
      </c>
      <c r="W538" s="253">
        <f>(IFERROR(VLOOKUP(S538,Criterios!$E$3:$F$8,2,FALSE),0)) * (IFERROR(VLOOKUP(U538,Criterios!$H$3:$I$8,2,FALSE),0))</f>
        <v>0</v>
      </c>
      <c r="X538" s="253">
        <f>IFERROR(INDEX(Colorimetría!$D$4:$H$8,MATCH(V538,Colorimetría!$C$4:$C$8,0),MATCH(T538,Colorimetría!$D$3:$H$3,0)),0)</f>
        <v>0</v>
      </c>
      <c r="Y538" s="296"/>
      <c r="Z538" s="91"/>
      <c r="AA538" s="92"/>
      <c r="AB538" s="92"/>
      <c r="AC538" s="92"/>
      <c r="AD538" s="93"/>
      <c r="AE538" s="94">
        <f>IF(OR(AD538="Preventivo",AD538="Preventivo - Detectivo"),"Probabilidad",IF(OR(AD538="Detectivo - Correctivo",AD538="Correctivo"),"Impacto",0))</f>
        <v>0</v>
      </c>
      <c r="AF538" s="93"/>
      <c r="AG538" s="93"/>
      <c r="AH538" s="93"/>
      <c r="AI538" s="93"/>
      <c r="AJ538" s="93"/>
      <c r="AK538" s="93"/>
      <c r="AL538" s="95">
        <f>IFERROR(VLOOKUP(AF538,Criterios!$M$3:$N$6,2,FALSE),0) + IFERROR(VLOOKUP(AG538,Criterios!$O$3:$P$6,2,FALSE),0) + IFERROR(VLOOKUP(AH538,Criterios!$Q$3:$R$7,2,FALSE),0) + IFERROR(VLOOKUP(AI538,Criterios!$S$3:$T$6,2,FALSE),0) + IFERROR(VLOOKUP(AJ538,Criterios!$U$3:$V$5,2,FALSE),0) + IFERROR(VLOOKUP(AK538,Criterios!$W$3:$X$8,2,FALSE),0)</f>
        <v>0</v>
      </c>
      <c r="AM538" s="96" t="str">
        <f>IF(AND(AL538&gt;=Criterios!$AB$8,AL538&lt;Criterios!$AA$8),"Pobre",IF(AND(AL538&gt;=Criterios!$AB$7,AL538&lt;Criterios!$AA$7),"Insatisfactorio",IF(AND(AL538&gt;=Criterios!$AB$6,AL538&lt;Criterios!$AA$6),"Regular",IF(AND(AL538&gt;=Criterios!$AB$5,AL538&lt;Criterios!$AA$5),"Bueno",IF(AND(AL538&gt;=Criterios!$AB$4,AL538&lt;=Criterios!$AA$4),"Excelente",MID(Criterios!$Y$3,1,1))))))</f>
        <v/>
      </c>
      <c r="AN538" s="278">
        <f>(IFERROR(AVERAGEIFS(AL538:AL543,AE538:AE543,"Impacto"),0))/100</f>
        <v>0</v>
      </c>
      <c r="AO538" s="280">
        <f>(IFERROR(AVERAGEIFS(AL538:AL543,AE538:AE543,"Probabilidad"),0))/100</f>
        <v>0</v>
      </c>
      <c r="AP538" s="282" t="str">
        <f>IF(AN538=0,MID(S538,1,15),IF(T538 - AN538*T538&lt;1,VLOOKUP(1,Criterios!$D$4:$E$8,2,FALSE),IF(ROUND(T538 -( T538*AN538),0)=0,VLOOKUP(1,Criterios!$D$4:$E$8,2,FALSE),VLOOKUP(ROUND(T538 -( T538*AN538),0),Criterios!$D$4:$E$8,2,FALSE))))</f>
        <v/>
      </c>
      <c r="AQ538" s="273">
        <f>(IFERROR(VLOOKUP(AP538,Criterios!$E$3:$F$8,2,FALSE),0))</f>
        <v>0</v>
      </c>
      <c r="AR538" s="273" t="str">
        <f>IF(AO538=0,MID(U538,1,15),IF(V538 - AO538*V538&lt;1,VLOOKUP(1,Criterios!$G$4:$H$8,2,FALSE),IF(ROUND(V538 -(V538*AO538),0)=0,VLOOKUP(1,Criterios!$G$4:$H$8,2,FALSE),VLOOKUP(ROUND(V538 -( V538*AO538),0),Criterios!$G$4:$H$8,2,FALSE))))</f>
        <v/>
      </c>
      <c r="AS538" s="273">
        <f>(IFERROR(VLOOKUP(AR538,Criterios!$H$3:$I$8,2,FALSE),0))</f>
        <v>0</v>
      </c>
      <c r="AT538" s="273">
        <f>(IFERROR(VLOOKUP(AP538,Criterios!$E$3:$F$8,2,FALSE),0)) * (IFERROR(VLOOKUP(AR538,Criterios!$H$3:$I$8,2,FALSE),0))</f>
        <v>0</v>
      </c>
      <c r="AU538" s="284">
        <f>IFERROR(INDEX(Colorimetría!$D$4:$H$8,MATCH(AS538,Colorimetría!$C$4:$C$8,0),MATCH(AQ538,Colorimetría!$D$3:$H$3,0)),0)</f>
        <v>0</v>
      </c>
      <c r="AV538" s="88" t="s">
        <v>169</v>
      </c>
      <c r="AW538" s="97" t="str">
        <f>IF(AND(T538=1,V538=5),IF(AND(AQ538=1,AS538=5),"RiRr","Ri"),IF(AND(AQ538=1,AS538=5),"Rr",""))</f>
        <v/>
      </c>
      <c r="AX538" s="97" t="str">
        <f>IF(AND(T538=2,V538=5),IF(AND(AQ538=2,AS538=5),"RiRr","Ri"),IF(AND(AQ538=2,AS538=5),"Rr",""))</f>
        <v/>
      </c>
      <c r="AY538" s="98" t="str">
        <f>IF(AND(T538=3,V538=5),IF(AND(AQ538=3,AS538=5),"RiRr","Ri"),IF(AND(AQ538=3,AS538=5),"Rr",""))</f>
        <v/>
      </c>
      <c r="AZ538" s="98" t="str">
        <f>IF(AND(T538=4,V538=5),IF(AND(AQ538=4,AS538=5),"RiRr","Ri"),IF(AND(AQ538=4,AS538=5),"Rr",""))</f>
        <v/>
      </c>
      <c r="BA538" s="98" t="str">
        <f>IF(AND(T538=5,V538=5),IF(AND(AQ538=5,AS538=5),"RiRr","Ri"),IF(AND(AQ538=5,AS538=5),"Rr",""))</f>
        <v/>
      </c>
      <c r="BB538" s="100"/>
    </row>
    <row r="539" spans="1:54" hidden="1" x14ac:dyDescent="0.2">
      <c r="A539" s="362"/>
      <c r="B539" s="290"/>
      <c r="C539" s="298"/>
      <c r="D539" s="301"/>
      <c r="E539" s="301"/>
      <c r="F539" s="301"/>
      <c r="G539" s="301"/>
      <c r="H539" s="301"/>
      <c r="I539" s="304"/>
      <c r="J539" s="307"/>
      <c r="K539" s="307"/>
      <c r="L539" s="330"/>
      <c r="M539" s="263"/>
      <c r="N539" s="263"/>
      <c r="O539" s="327"/>
      <c r="P539" s="310"/>
      <c r="Q539" s="266"/>
      <c r="R539" s="260"/>
      <c r="S539" s="257"/>
      <c r="T539" s="254"/>
      <c r="U539" s="248"/>
      <c r="V539" s="254"/>
      <c r="W539" s="254"/>
      <c r="X539" s="254"/>
      <c r="Y539" s="276"/>
      <c r="Z539" s="91"/>
      <c r="AA539" s="92"/>
      <c r="AB539" s="92"/>
      <c r="AC539" s="92"/>
      <c r="AD539" s="93"/>
      <c r="AE539" s="94">
        <f t="shared" ref="AE539:AE543" si="85">IF(OR(AD539="Preventivo",AD539="Preventivo - Detectivo"),"Probabilidad",IF(OR(AD539="Detectivo - Correctivo",AD539="Correctivo"),"Impacto",0))</f>
        <v>0</v>
      </c>
      <c r="AF539" s="93"/>
      <c r="AG539" s="93"/>
      <c r="AH539" s="93"/>
      <c r="AI539" s="93"/>
      <c r="AJ539" s="93"/>
      <c r="AK539" s="93"/>
      <c r="AL539" s="95">
        <f>IFERROR(VLOOKUP(AF539,Criterios!$M$3:$N$6,2,FALSE),0) + IFERROR(VLOOKUP(AG539,Criterios!$O$3:$P$6,2,FALSE),0) + IFERROR(VLOOKUP(AH539,Criterios!$Q$3:$R$7,2,FALSE),0) + IFERROR(VLOOKUP(AI539,Criterios!$S$3:$T$6,2,FALSE),0) + IFERROR(VLOOKUP(AJ539,Criterios!$U$3:$V$5,2,FALSE),0) + IFERROR(VLOOKUP(AK539,Criterios!$W$3:$X$8,2,FALSE),0)</f>
        <v>0</v>
      </c>
      <c r="AM539" s="96" t="str">
        <f>IF(AND(AL539&gt;=Criterios!$AB$8,AL539&lt;Criterios!$AA$8),"Pobre",IF(AND(AL539&gt;=Criterios!$AB$7,AL539&lt;Criterios!$AA$7),"Insatisfactorio",IF(AND(AL539&gt;=Criterios!$AB$6,AL539&lt;Criterios!$AA$6),"Regular",IF(AND(AL539&gt;=Criterios!$AB$5,AL539&lt;Criterios!$AA$5),"Bueno",IF(AND(AL539&gt;=Criterios!$AB$4,AL539&lt;=Criterios!$AA$4),"Excelente",MID(Criterios!$Y$3,1,1))))))</f>
        <v/>
      </c>
      <c r="AN539" s="278"/>
      <c r="AO539" s="280"/>
      <c r="AP539" s="282"/>
      <c r="AQ539" s="273"/>
      <c r="AR539" s="273"/>
      <c r="AS539" s="273"/>
      <c r="AT539" s="273"/>
      <c r="AU539" s="284"/>
      <c r="AV539" s="88" t="s">
        <v>122</v>
      </c>
      <c r="AW539" s="101" t="str">
        <f>IF(AND(T538=1,V538=4),IF(AND(AQ538=1,AS538=4),"RiRr","Ri"),IF(AND(AQ538=1,AS538=4),"Rr",""))</f>
        <v/>
      </c>
      <c r="AX539" s="102" t="str">
        <f>IF(AND(T538=2,V538=4),IF(AND(AQ538=2,AS538=4),"RiRr","Ri"),IF(AND(AQ538=2,AS538=4),"Rr",""))</f>
        <v/>
      </c>
      <c r="AY539" s="102" t="str">
        <f>IF(AND(T538=3,V538=4),IF(AND(AQ538=3,AS538=4),"RiRr","Ri"),IF(AND(AQ538=3,AS538=4),"Rr",""))</f>
        <v/>
      </c>
      <c r="AZ539" s="103" t="str">
        <f>IF(AND(T538=4,V538=4),IF(AND(AQ538=4,AS538=4),"RiRr","Ri"),IF(AND(AQ538=4,AS538=4),"Rr",""))</f>
        <v/>
      </c>
      <c r="BA539" s="103" t="str">
        <f>IF(AND(T538=5,V538=4),IF(AND(AQ538=5,AS538=4),"RiRr","Ri"),IF(AND(AQ538=5,AS538=4),"Rr",""))</f>
        <v/>
      </c>
      <c r="BB539" s="105"/>
    </row>
    <row r="540" spans="1:54" hidden="1" x14ac:dyDescent="0.2">
      <c r="A540" s="362"/>
      <c r="B540" s="290"/>
      <c r="C540" s="298"/>
      <c r="D540" s="301"/>
      <c r="E540" s="301"/>
      <c r="F540" s="301"/>
      <c r="G540" s="301"/>
      <c r="H540" s="301"/>
      <c r="I540" s="304"/>
      <c r="J540" s="307"/>
      <c r="K540" s="307"/>
      <c r="L540" s="330"/>
      <c r="M540" s="263"/>
      <c r="N540" s="263"/>
      <c r="O540" s="327"/>
      <c r="P540" s="310"/>
      <c r="Q540" s="266"/>
      <c r="R540" s="260"/>
      <c r="S540" s="257"/>
      <c r="T540" s="254"/>
      <c r="U540" s="248"/>
      <c r="V540" s="254"/>
      <c r="W540" s="254"/>
      <c r="X540" s="254"/>
      <c r="Y540" s="276"/>
      <c r="Z540" s="91"/>
      <c r="AA540" s="92"/>
      <c r="AB540" s="92"/>
      <c r="AC540" s="92"/>
      <c r="AD540" s="93"/>
      <c r="AE540" s="94">
        <f t="shared" si="85"/>
        <v>0</v>
      </c>
      <c r="AF540" s="93"/>
      <c r="AG540" s="93"/>
      <c r="AH540" s="93"/>
      <c r="AI540" s="93"/>
      <c r="AJ540" s="93"/>
      <c r="AK540" s="93"/>
      <c r="AL540" s="95">
        <f>IFERROR(VLOOKUP(AF540,Criterios!$M$3:$N$6,2,FALSE),0) + IFERROR(VLOOKUP(AG540,Criterios!$O$3:$P$6,2,FALSE),0) + IFERROR(VLOOKUP(AH540,Criterios!$Q$3:$R$7,2,FALSE),0) + IFERROR(VLOOKUP(AI540,Criterios!$S$3:$T$6,2,FALSE),0) + IFERROR(VLOOKUP(AJ540,Criterios!$U$3:$V$5,2,FALSE),0) + IFERROR(VLOOKUP(AK540,Criterios!$W$3:$X$8,2,FALSE),0)</f>
        <v>0</v>
      </c>
      <c r="AM540" s="96" t="str">
        <f>IF(AND(AL540&gt;=Criterios!$AB$8,AL540&lt;Criterios!$AA$8),"Pobre",IF(AND(AL540&gt;=Criterios!$AB$7,AL540&lt;Criterios!$AA$7),"Insatisfactorio",IF(AND(AL540&gt;=Criterios!$AB$6,AL540&lt;Criterios!$AA$6),"Regular",IF(AND(AL540&gt;=Criterios!$AB$5,AL540&lt;Criterios!$AA$5),"Bueno",IF(AND(AL540&gt;=Criterios!$AB$4,AL540&lt;=Criterios!$AA$4),"Excelente",MID(Criterios!$Y$3,1,1))))))</f>
        <v/>
      </c>
      <c r="AN540" s="278"/>
      <c r="AO540" s="280"/>
      <c r="AP540" s="282"/>
      <c r="AQ540" s="273"/>
      <c r="AR540" s="273"/>
      <c r="AS540" s="273"/>
      <c r="AT540" s="273"/>
      <c r="AU540" s="284"/>
      <c r="AV540" s="88" t="s">
        <v>125</v>
      </c>
      <c r="AW540" s="106" t="str">
        <f>IF(AND(T538=1,V538=3),IF(AND(AQ538=1,AS538=3),"RiRr","Ri"),IF(AND(AQ538=1,AS538=3),"Rr",""))</f>
        <v/>
      </c>
      <c r="AX540" s="101" t="str">
        <f>IF(AND(T538=2,V538=3),IF(AND(AQ538=2,AS538=3),"RiRr","Ri"),IF(AND(AQ538=2,AS538=3),"Rr",""))</f>
        <v/>
      </c>
      <c r="AY540" s="102" t="str">
        <f>IF(AND(T538=3,V538=3),IF(AND(AQ538=3,AS538=3),"RiRr","Ri"),IF(AND(AQ538=3,AS538=3),"Rr",""))</f>
        <v/>
      </c>
      <c r="AZ540" s="103" t="str">
        <f>IF(AND(T538=4,V538=3),IF(AND(AQ538=4,AS538=3),"RiRr","Ri"),IF(AND(AQ538=4,AS538=3),"Rr",""))</f>
        <v/>
      </c>
      <c r="BA540" s="103" t="str">
        <f>IF(AND(T538=5,V538=3),IF(AND(AQ538=5,AS538=3),"RiRr","Ri"),IF(AND(AQ538=5,AS538=3),"Rr",""))</f>
        <v/>
      </c>
      <c r="BB540" s="105"/>
    </row>
    <row r="541" spans="1:54" hidden="1" x14ac:dyDescent="0.2">
      <c r="A541" s="362"/>
      <c r="B541" s="290"/>
      <c r="C541" s="298"/>
      <c r="D541" s="301"/>
      <c r="E541" s="301"/>
      <c r="F541" s="301"/>
      <c r="G541" s="301"/>
      <c r="H541" s="301"/>
      <c r="I541" s="304"/>
      <c r="J541" s="307"/>
      <c r="K541" s="307"/>
      <c r="L541" s="330"/>
      <c r="M541" s="263"/>
      <c r="N541" s="263"/>
      <c r="O541" s="327"/>
      <c r="P541" s="310"/>
      <c r="Q541" s="266"/>
      <c r="R541" s="260"/>
      <c r="S541" s="257"/>
      <c r="T541" s="254"/>
      <c r="U541" s="248"/>
      <c r="V541" s="254"/>
      <c r="W541" s="254"/>
      <c r="X541" s="254"/>
      <c r="Y541" s="276"/>
      <c r="Z541" s="91"/>
      <c r="AA541" s="92"/>
      <c r="AB541" s="92"/>
      <c r="AC541" s="92"/>
      <c r="AD541" s="93"/>
      <c r="AE541" s="94">
        <f t="shared" si="85"/>
        <v>0</v>
      </c>
      <c r="AF541" s="93"/>
      <c r="AG541" s="93"/>
      <c r="AH541" s="93"/>
      <c r="AI541" s="93"/>
      <c r="AJ541" s="93"/>
      <c r="AK541" s="93"/>
      <c r="AL541" s="94">
        <f>IFERROR(VLOOKUP(AF541,Criterios!$M$3:$N$6,2,FALSE),0) + IFERROR(VLOOKUP(AG541,Criterios!$O$3:$P$6,2,FALSE),0) + IFERROR(VLOOKUP(AH541,Criterios!$Q$3:$R$7,2,FALSE),0) + IFERROR(VLOOKUP(AI541,Criterios!$S$3:$T$6,2,FALSE),0) + IFERROR(VLOOKUP(AJ541,Criterios!$U$3:$V$5,2,FALSE),0) + IFERROR(VLOOKUP(AK541,Criterios!$W$3:$X$8,2,FALSE),0)</f>
        <v>0</v>
      </c>
      <c r="AM541" s="96" t="str">
        <f>IF(AND(AL541&gt;=Criterios!$AB$8,AL541&lt;Criterios!$AA$8),"Pobre",IF(AND(AL541&gt;=Criterios!$AB$7,AL541&lt;Criterios!$AA$7),"Insatisfactorio",IF(AND(AL541&gt;=Criterios!$AB$6,AL541&lt;Criterios!$AA$6),"Regular",IF(AND(AL541&gt;=Criterios!$AB$5,AL541&lt;Criterios!$AA$5),"Bueno",IF(AND(AL541&gt;=Criterios!$AB$4,AL541&lt;=Criterios!$AA$4),"Excelente",MID(Criterios!$Y$3,1,1))))))</f>
        <v/>
      </c>
      <c r="AN541" s="278"/>
      <c r="AO541" s="280"/>
      <c r="AP541" s="282"/>
      <c r="AQ541" s="273"/>
      <c r="AR541" s="273"/>
      <c r="AS541" s="273"/>
      <c r="AT541" s="273"/>
      <c r="AU541" s="284"/>
      <c r="AV541" s="88" t="s">
        <v>170</v>
      </c>
      <c r="AW541" s="106" t="str">
        <f>IF(AND(T538=1,V538=2),IF(AND(AQ538=1,AS538=2),"RiRr","Ri"),IF(AND(AQ538=1,AS538=2),"Rr",""))</f>
        <v/>
      </c>
      <c r="AX541" s="106" t="str">
        <f>IF(AND(T538=2,V538=2),IF(AND(AQ538=2,AS538=2),"RiRr","Ri"),IF(AND(AQ538=2,AS538=2),"Rr",""))</f>
        <v/>
      </c>
      <c r="AY541" s="101" t="str">
        <f>IF(AND(T538=3,V538=2),IF(AND(AQ538=3,AS538=2),"RiRr","Ri"),IF(AND(AQ538=3,AS538=2),"Rr",""))</f>
        <v/>
      </c>
      <c r="AZ541" s="102" t="str">
        <f>IF(AND(T538=4,V538=2),IF(AND(AQ538=4,AS538=2),"RiRr","Ri"),IF(AND(AQ538=4,AS538=2),"Rr",""))</f>
        <v/>
      </c>
      <c r="BA541" s="103" t="str">
        <f>IF(AND(T538=5,V538=2),IF(AND(AQ538=5,AS538=2),"RiRr","Ri"),IF(AND(AQ538=5,AS538=2),"Rr",""))</f>
        <v/>
      </c>
      <c r="BB541" s="105"/>
    </row>
    <row r="542" spans="1:54" hidden="1" x14ac:dyDescent="0.2">
      <c r="A542" s="362"/>
      <c r="B542" s="290"/>
      <c r="C542" s="298"/>
      <c r="D542" s="301"/>
      <c r="E542" s="301"/>
      <c r="F542" s="301"/>
      <c r="G542" s="301"/>
      <c r="H542" s="301"/>
      <c r="I542" s="304"/>
      <c r="J542" s="307"/>
      <c r="K542" s="307"/>
      <c r="L542" s="330"/>
      <c r="M542" s="263"/>
      <c r="N542" s="263"/>
      <c r="O542" s="327"/>
      <c r="P542" s="310"/>
      <c r="Q542" s="266"/>
      <c r="R542" s="260"/>
      <c r="S542" s="257"/>
      <c r="T542" s="254"/>
      <c r="U542" s="248"/>
      <c r="V542" s="254"/>
      <c r="W542" s="254"/>
      <c r="X542" s="254"/>
      <c r="Y542" s="276"/>
      <c r="Z542" s="91"/>
      <c r="AA542" s="92"/>
      <c r="AB542" s="92"/>
      <c r="AC542" s="92"/>
      <c r="AD542" s="93"/>
      <c r="AE542" s="94">
        <f t="shared" si="85"/>
        <v>0</v>
      </c>
      <c r="AF542" s="93"/>
      <c r="AG542" s="93"/>
      <c r="AH542" s="93"/>
      <c r="AI542" s="93"/>
      <c r="AJ542" s="93"/>
      <c r="AK542" s="93"/>
      <c r="AL542" s="94">
        <f>IFERROR(VLOOKUP(AF542,Criterios!$M$3:$N$6,2,FALSE),0) + IFERROR(VLOOKUP(AG542,Criterios!$O$3:$P$6,2,FALSE),0) + IFERROR(VLOOKUP(AH542,Criterios!$Q$3:$R$7,2,FALSE),0) + IFERROR(VLOOKUP(AI542,Criterios!$S$3:$T$6,2,FALSE),0) + IFERROR(VLOOKUP(AJ542,Criterios!$U$3:$V$5,2,FALSE),0) + IFERROR(VLOOKUP(AK542,Criterios!$W$3:$X$8,2,FALSE),0)</f>
        <v>0</v>
      </c>
      <c r="AM542" s="96" t="str">
        <f>IF(AND(AL542&gt;=Criterios!$AB$8,AL542&lt;Criterios!$AA$8),"Pobre",IF(AND(AL542&gt;=Criterios!$AB$7,AL542&lt;Criterios!$AA$7),"Insatisfactorio",IF(AND(AL542&gt;=Criterios!$AB$6,AL542&lt;Criterios!$AA$6),"Regular",IF(AND(AL542&gt;=Criterios!$AB$5,AL542&lt;Criterios!$AA$5),"Bueno",IF(AND(AL542&gt;=Criterios!$AB$4,AL542&lt;=Criterios!$AA$4),"Excelente",MID(Criterios!$Y$3,1,1))))))</f>
        <v/>
      </c>
      <c r="AN542" s="278"/>
      <c r="AO542" s="280"/>
      <c r="AP542" s="282"/>
      <c r="AQ542" s="273"/>
      <c r="AR542" s="273"/>
      <c r="AS542" s="273"/>
      <c r="AT542" s="273"/>
      <c r="AU542" s="284"/>
      <c r="AV542" s="88" t="s">
        <v>752</v>
      </c>
      <c r="AW542" s="106" t="str">
        <f>IF(AND(T538=1,V538=1),IF(AND(AQ538=1,AS538=1),"RiRr","Ri"),IF(AND(AQ538=1,AS538=1),"Rr",""))</f>
        <v/>
      </c>
      <c r="AX542" s="106" t="str">
        <f>IF(AND(T538=2,V538=1),IF(AND(AQ538=2,AS538=1),"RiRr","Ri"),IF(AND(AQ538=2,AS538=1),"Rr",""))</f>
        <v/>
      </c>
      <c r="AY542" s="101" t="str">
        <f>IF(AND(T538=3,V538=1),IF(AND(AQ538=3,AS538=1),"RiRr","Ri"),IF(AND(AQ538=3,AS538=1),"Rr",""))</f>
        <v/>
      </c>
      <c r="AZ542" s="102" t="str">
        <f>IF(AND(T538=4,V538=1),IF(AND(AQ538=4,AS538=1),"RiRr","Ri"),IF(AND(AQ538=4,AS538=1),"Rr",""))</f>
        <v/>
      </c>
      <c r="BA542" s="102" t="str">
        <f>IF(AND(T538=5,V538=1),IF(AND(AQ538=5,AS538=1),"RiRr","Ri"),IF(AND(AQ538=5,AS538=1),"Rr",""))</f>
        <v/>
      </c>
      <c r="BB542" s="105"/>
    </row>
    <row r="543" spans="1:54" ht="15.75" hidden="1" customHeight="1" thickBot="1" x14ac:dyDescent="0.25">
      <c r="A543" s="363"/>
      <c r="B543" s="291"/>
      <c r="C543" s="299"/>
      <c r="D543" s="302"/>
      <c r="E543" s="302"/>
      <c r="F543" s="302"/>
      <c r="G543" s="302"/>
      <c r="H543" s="302"/>
      <c r="I543" s="305"/>
      <c r="J543" s="308"/>
      <c r="K543" s="308"/>
      <c r="L543" s="331"/>
      <c r="M543" s="264"/>
      <c r="N543" s="264"/>
      <c r="O543" s="328"/>
      <c r="P543" s="311"/>
      <c r="Q543" s="267"/>
      <c r="R543" s="261"/>
      <c r="S543" s="258"/>
      <c r="T543" s="255"/>
      <c r="U543" s="249"/>
      <c r="V543" s="255"/>
      <c r="W543" s="255"/>
      <c r="X543" s="255"/>
      <c r="Y543" s="277"/>
      <c r="Z543" s="108"/>
      <c r="AA543" s="109"/>
      <c r="AB543" s="109"/>
      <c r="AC543" s="109"/>
      <c r="AD543" s="110"/>
      <c r="AE543" s="111">
        <f t="shared" si="85"/>
        <v>0</v>
      </c>
      <c r="AF543" s="110"/>
      <c r="AG543" s="110"/>
      <c r="AH543" s="110"/>
      <c r="AI543" s="110"/>
      <c r="AJ543" s="110"/>
      <c r="AK543" s="110"/>
      <c r="AL543" s="111">
        <f>IFERROR(VLOOKUP(AF543,Criterios!$M$3:$N$6,2,FALSE),0) + IFERROR(VLOOKUP(AG543,Criterios!$O$3:$P$6,2,FALSE),0) + IFERROR(VLOOKUP(AH543,Criterios!$Q$3:$R$7,2,FALSE),0) + IFERROR(VLOOKUP(AI543,Criterios!$S$3:$T$6,2,FALSE),0) + IFERROR(VLOOKUP(AJ543,Criterios!$U$3:$V$5,2,FALSE),0) + IFERROR(VLOOKUP(AK543,Criterios!$W$3:$X$8,2,FALSE),0)</f>
        <v>0</v>
      </c>
      <c r="AM543" s="112" t="str">
        <f>IF(AND(AL543&gt;=Criterios!$AB$8,AL543&lt;Criterios!$AA$8),"Pobre",IF(AND(AL543&gt;=Criterios!$AB$7,AL543&lt;Criterios!$AA$7),"Insatisfactorio",IF(AND(AL543&gt;=Criterios!$AB$6,AL543&lt;Criterios!$AA$6),"Regular",IF(AND(AL543&gt;=Criterios!$AB$5,AL543&lt;Criterios!$AA$5),"Bueno",IF(AND(AL543&gt;=Criterios!$AB$4,AL543&lt;=Criterios!$AA$4),"Excelente",MID(Criterios!$Y$3,1,1))))))</f>
        <v/>
      </c>
      <c r="AN543" s="279"/>
      <c r="AO543" s="281"/>
      <c r="AP543" s="283"/>
      <c r="AQ543" s="274"/>
      <c r="AR543" s="274"/>
      <c r="AS543" s="274"/>
      <c r="AT543" s="274"/>
      <c r="AU543" s="285"/>
      <c r="AW543" s="88" t="s">
        <v>123</v>
      </c>
      <c r="AX543" s="88" t="s">
        <v>124</v>
      </c>
      <c r="AY543" s="88" t="s">
        <v>125</v>
      </c>
      <c r="AZ543" s="88" t="s">
        <v>126</v>
      </c>
      <c r="BA543" s="88" t="s">
        <v>127</v>
      </c>
      <c r="BB543" s="113"/>
    </row>
    <row r="544" spans="1:54" ht="16.5" hidden="1" thickTop="1" x14ac:dyDescent="0.2">
      <c r="A544" s="361"/>
      <c r="B544" s="289"/>
      <c r="C544" s="297"/>
      <c r="D544" s="300"/>
      <c r="E544" s="300"/>
      <c r="F544" s="300"/>
      <c r="G544" s="300"/>
      <c r="H544" s="300"/>
      <c r="I544" s="303"/>
      <c r="J544" s="306"/>
      <c r="K544" s="306"/>
      <c r="L544" s="329"/>
      <c r="M544" s="262"/>
      <c r="N544" s="262"/>
      <c r="O544" s="326" t="s">
        <v>399</v>
      </c>
      <c r="P544" s="338"/>
      <c r="Q544" s="295"/>
      <c r="R544" s="259"/>
      <c r="S544" s="256"/>
      <c r="T544" s="253">
        <f>(IFERROR(VLOOKUP(S544,Criterios!$E$3:$F$8,2,FALSE),0))</f>
        <v>0</v>
      </c>
      <c r="U544" s="247"/>
      <c r="V544" s="253">
        <f>(IFERROR(VLOOKUP(U544,Criterios!$H$3:$I$8,2,FALSE),0))</f>
        <v>0</v>
      </c>
      <c r="W544" s="253">
        <f>(IFERROR(VLOOKUP(S544,Criterios!$E$3:$F$8,2,FALSE),0)) * (IFERROR(VLOOKUP(U544,Criterios!$H$3:$I$8,2,FALSE),0))</f>
        <v>0</v>
      </c>
      <c r="X544" s="253">
        <f>IFERROR(INDEX(Colorimetría!$D$4:$H$8,MATCH(V544,Colorimetría!$C$4:$C$8,0),MATCH(T544,Colorimetría!$D$3:$H$3,0)),0)</f>
        <v>0</v>
      </c>
      <c r="Y544" s="296"/>
      <c r="Z544" s="91"/>
      <c r="AA544" s="92"/>
      <c r="AB544" s="92"/>
      <c r="AC544" s="92"/>
      <c r="AD544" s="93"/>
      <c r="AE544" s="94">
        <f>IF(OR(AD544="Preventivo",AD544="Preventivo - Detectivo"),"Probabilidad",IF(OR(AD544="Detectivo - Correctivo",AD544="Correctivo"),"Impacto",0))</f>
        <v>0</v>
      </c>
      <c r="AF544" s="93"/>
      <c r="AG544" s="93"/>
      <c r="AH544" s="93"/>
      <c r="AI544" s="93"/>
      <c r="AJ544" s="93"/>
      <c r="AK544" s="93"/>
      <c r="AL544" s="95">
        <f>IFERROR(VLOOKUP(AF544,Criterios!$M$3:$N$6,2,FALSE),0) + IFERROR(VLOOKUP(AG544,Criterios!$O$3:$P$6,2,FALSE),0) + IFERROR(VLOOKUP(AH544,Criterios!$Q$3:$R$7,2,FALSE),0) + IFERROR(VLOOKUP(AI544,Criterios!$S$3:$T$6,2,FALSE),0) + IFERROR(VLOOKUP(AJ544,Criterios!$U$3:$V$5,2,FALSE),0) + IFERROR(VLOOKUP(AK544,Criterios!$W$3:$X$8,2,FALSE),0)</f>
        <v>0</v>
      </c>
      <c r="AM544" s="96" t="str">
        <f>IF(AND(AL544&gt;=Criterios!$AB$8,AL544&lt;Criterios!$AA$8),"Pobre",IF(AND(AL544&gt;=Criterios!$AB$7,AL544&lt;Criterios!$AA$7),"Insatisfactorio",IF(AND(AL544&gt;=Criterios!$AB$6,AL544&lt;Criterios!$AA$6),"Regular",IF(AND(AL544&gt;=Criterios!$AB$5,AL544&lt;Criterios!$AA$5),"Bueno",IF(AND(AL544&gt;=Criterios!$AB$4,AL544&lt;=Criterios!$AA$4),"Excelente",MID(Criterios!$Y$3,1,1))))))</f>
        <v/>
      </c>
      <c r="AN544" s="278">
        <f>(IFERROR(AVERAGEIFS(AL544:AL549,AE544:AE549,"Impacto"),0))/100</f>
        <v>0</v>
      </c>
      <c r="AO544" s="280">
        <f>(IFERROR(AVERAGEIFS(AL544:AL549,AE544:AE549,"Probabilidad"),0))/100</f>
        <v>0</v>
      </c>
      <c r="AP544" s="282" t="str">
        <f>IF(AN544=0,MID(S544,1,15),IF(T544 - AN544*T544&lt;1,VLOOKUP(1,Criterios!$D$4:$E$8,2,FALSE),IF(ROUND(T544 -( T544*AN544),0)=0,VLOOKUP(1,Criterios!$D$4:$E$8,2,FALSE),VLOOKUP(ROUND(T544 -( T544*AN544),0),Criterios!$D$4:$E$8,2,FALSE))))</f>
        <v/>
      </c>
      <c r="AQ544" s="273">
        <f>(IFERROR(VLOOKUP(AP544,Criterios!$E$3:$F$8,2,FALSE),0))</f>
        <v>0</v>
      </c>
      <c r="AR544" s="273" t="str">
        <f>IF(AO544=0,MID(U544,1,15),IF(V544 - AO544*V544&lt;1,VLOOKUP(1,Criterios!$G$4:$H$8,2,FALSE),IF(ROUND(V544 -(V544*AO544),0)=0,VLOOKUP(1,Criterios!$G$4:$H$8,2,FALSE),VLOOKUP(ROUND(V544 -( V544*AO544),0),Criterios!$G$4:$H$8,2,FALSE))))</f>
        <v/>
      </c>
      <c r="AS544" s="273">
        <f>(IFERROR(VLOOKUP(AR544,Criterios!$H$3:$I$8,2,FALSE),0))</f>
        <v>0</v>
      </c>
      <c r="AT544" s="273">
        <f>(IFERROR(VLOOKUP(AP544,Criterios!$E$3:$F$8,2,FALSE),0)) * (IFERROR(VLOOKUP(AR544,Criterios!$H$3:$I$8,2,FALSE),0))</f>
        <v>0</v>
      </c>
      <c r="AU544" s="284">
        <f>IFERROR(INDEX(Colorimetría!$D$4:$H$8,MATCH(AS544,Colorimetría!$C$4:$C$8,0),MATCH(AQ544,Colorimetría!$D$3:$H$3,0)),0)</f>
        <v>0</v>
      </c>
      <c r="AV544" s="88" t="s">
        <v>169</v>
      </c>
      <c r="AW544" s="97" t="str">
        <f>IF(AND(T544=1,V544=5),IF(AND(AQ544=1,AS544=5),"RiRr","Ri"),IF(AND(AQ544=1,AS544=5),"Rr",""))</f>
        <v/>
      </c>
      <c r="AX544" s="97" t="str">
        <f>IF(AND(T544=2,V544=5),IF(AND(AQ544=2,AS544=5),"RiRr","Ri"),IF(AND(AQ544=2,AS544=5),"Rr",""))</f>
        <v/>
      </c>
      <c r="AY544" s="98" t="str">
        <f>IF(AND(T544=3,V544=5),IF(AND(AQ544=3,AS544=5),"RiRr","Ri"),IF(AND(AQ544=3,AS544=5),"Rr",""))</f>
        <v/>
      </c>
      <c r="AZ544" s="98" t="str">
        <f>IF(AND(T544=4,V544=5),IF(AND(AQ544=4,AS544=5),"RiRr","Ri"),IF(AND(AQ544=4,AS544=5),"Rr",""))</f>
        <v/>
      </c>
      <c r="BA544" s="98" t="str">
        <f>IF(AND(T544=5,V544=5),IF(AND(AQ544=5,AS544=5),"RiRr","Ri"),IF(AND(AQ544=5,AS544=5),"Rr",""))</f>
        <v/>
      </c>
      <c r="BB544" s="100"/>
    </row>
    <row r="545" spans="1:54" hidden="1" x14ac:dyDescent="0.2">
      <c r="A545" s="362"/>
      <c r="B545" s="290"/>
      <c r="C545" s="298"/>
      <c r="D545" s="301"/>
      <c r="E545" s="301"/>
      <c r="F545" s="301"/>
      <c r="G545" s="301"/>
      <c r="H545" s="301"/>
      <c r="I545" s="304"/>
      <c r="J545" s="307"/>
      <c r="K545" s="307"/>
      <c r="L545" s="330"/>
      <c r="M545" s="263"/>
      <c r="N545" s="263"/>
      <c r="O545" s="327"/>
      <c r="P545" s="310"/>
      <c r="Q545" s="266"/>
      <c r="R545" s="260"/>
      <c r="S545" s="257"/>
      <c r="T545" s="254"/>
      <c r="U545" s="248"/>
      <c r="V545" s="254"/>
      <c r="W545" s="254"/>
      <c r="X545" s="254"/>
      <c r="Y545" s="276"/>
      <c r="Z545" s="91"/>
      <c r="AA545" s="92"/>
      <c r="AB545" s="92"/>
      <c r="AC545" s="92"/>
      <c r="AD545" s="93"/>
      <c r="AE545" s="94">
        <f t="shared" ref="AE545:AE549" si="86">IF(OR(AD545="Preventivo",AD545="Preventivo - Detectivo"),"Probabilidad",IF(OR(AD545="Detectivo - Correctivo",AD545="Correctivo"),"Impacto",0))</f>
        <v>0</v>
      </c>
      <c r="AF545" s="93"/>
      <c r="AG545" s="93"/>
      <c r="AH545" s="93"/>
      <c r="AI545" s="93"/>
      <c r="AJ545" s="93"/>
      <c r="AK545" s="93"/>
      <c r="AL545" s="95">
        <f>IFERROR(VLOOKUP(AF545,Criterios!$M$3:$N$6,2,FALSE),0) + IFERROR(VLOOKUP(AG545,Criterios!$O$3:$P$6,2,FALSE),0) + IFERROR(VLOOKUP(AH545,Criterios!$Q$3:$R$7,2,FALSE),0) + IFERROR(VLOOKUP(AI545,Criterios!$S$3:$T$6,2,FALSE),0) + IFERROR(VLOOKUP(AJ545,Criterios!$U$3:$V$5,2,FALSE),0) + IFERROR(VLOOKUP(AK545,Criterios!$W$3:$X$8,2,FALSE),0)</f>
        <v>0</v>
      </c>
      <c r="AM545" s="96" t="str">
        <f>IF(AND(AL545&gt;=Criterios!$AB$8,AL545&lt;Criterios!$AA$8),"Pobre",IF(AND(AL545&gt;=Criterios!$AB$7,AL545&lt;Criterios!$AA$7),"Insatisfactorio",IF(AND(AL545&gt;=Criterios!$AB$6,AL545&lt;Criterios!$AA$6),"Regular",IF(AND(AL545&gt;=Criterios!$AB$5,AL545&lt;Criterios!$AA$5),"Bueno",IF(AND(AL545&gt;=Criterios!$AB$4,AL545&lt;=Criterios!$AA$4),"Excelente",MID(Criterios!$Y$3,1,1))))))</f>
        <v/>
      </c>
      <c r="AN545" s="278"/>
      <c r="AO545" s="280"/>
      <c r="AP545" s="282"/>
      <c r="AQ545" s="273"/>
      <c r="AR545" s="273"/>
      <c r="AS545" s="273"/>
      <c r="AT545" s="273"/>
      <c r="AU545" s="284"/>
      <c r="AV545" s="88" t="s">
        <v>122</v>
      </c>
      <c r="AW545" s="101" t="str">
        <f>IF(AND(T544=1,V544=4),IF(AND(AQ544=1,AS544=4),"RiRr","Ri"),IF(AND(AQ544=1,AS544=4),"Rr",""))</f>
        <v/>
      </c>
      <c r="AX545" s="102" t="str">
        <f>IF(AND(T544=2,V544=4),IF(AND(AQ544=2,AS544=4),"RiRr","Ri"),IF(AND(AQ544=2,AS544=4),"Rr",""))</f>
        <v/>
      </c>
      <c r="AY545" s="102" t="str">
        <f>IF(AND(T544=3,V544=4),IF(AND(AQ544=3,AS544=4),"RiRr","Ri"),IF(AND(AQ544=3,AS544=4),"Rr",""))</f>
        <v/>
      </c>
      <c r="AZ545" s="103" t="str">
        <f>IF(AND(T544=4,V544=4),IF(AND(AQ544=4,AS544=4),"RiRr","Ri"),IF(AND(AQ544=4,AS544=4),"Rr",""))</f>
        <v/>
      </c>
      <c r="BA545" s="103" t="str">
        <f>IF(AND(T544=5,V544=4),IF(AND(AQ544=5,AS544=4),"RiRr","Ri"),IF(AND(AQ544=5,AS544=4),"Rr",""))</f>
        <v/>
      </c>
      <c r="BB545" s="105"/>
    </row>
    <row r="546" spans="1:54" hidden="1" x14ac:dyDescent="0.2">
      <c r="A546" s="362"/>
      <c r="B546" s="290"/>
      <c r="C546" s="298"/>
      <c r="D546" s="301"/>
      <c r="E546" s="301"/>
      <c r="F546" s="301"/>
      <c r="G546" s="301"/>
      <c r="H546" s="301"/>
      <c r="I546" s="304"/>
      <c r="J546" s="307"/>
      <c r="K546" s="307"/>
      <c r="L546" s="330"/>
      <c r="M546" s="263"/>
      <c r="N546" s="263"/>
      <c r="O546" s="327"/>
      <c r="P546" s="310"/>
      <c r="Q546" s="266"/>
      <c r="R546" s="260"/>
      <c r="S546" s="257"/>
      <c r="T546" s="254"/>
      <c r="U546" s="248"/>
      <c r="V546" s="254"/>
      <c r="W546" s="254"/>
      <c r="X546" s="254"/>
      <c r="Y546" s="276"/>
      <c r="Z546" s="91"/>
      <c r="AA546" s="92"/>
      <c r="AB546" s="92"/>
      <c r="AC546" s="92"/>
      <c r="AD546" s="93"/>
      <c r="AE546" s="94">
        <f t="shared" si="86"/>
        <v>0</v>
      </c>
      <c r="AF546" s="93"/>
      <c r="AG546" s="93"/>
      <c r="AH546" s="93"/>
      <c r="AI546" s="93"/>
      <c r="AJ546" s="93"/>
      <c r="AK546" s="93"/>
      <c r="AL546" s="95">
        <f>IFERROR(VLOOKUP(AF546,Criterios!$M$3:$N$6,2,FALSE),0) + IFERROR(VLOOKUP(AG546,Criterios!$O$3:$P$6,2,FALSE),0) + IFERROR(VLOOKUP(AH546,Criterios!$Q$3:$R$7,2,FALSE),0) + IFERROR(VLOOKUP(AI546,Criterios!$S$3:$T$6,2,FALSE),0) + IFERROR(VLOOKUP(AJ546,Criterios!$U$3:$V$5,2,FALSE),0) + IFERROR(VLOOKUP(AK546,Criterios!$W$3:$X$8,2,FALSE),0)</f>
        <v>0</v>
      </c>
      <c r="AM546" s="96" t="str">
        <f>IF(AND(AL546&gt;=Criterios!$AB$8,AL546&lt;Criterios!$AA$8),"Pobre",IF(AND(AL546&gt;=Criterios!$AB$7,AL546&lt;Criterios!$AA$7),"Insatisfactorio",IF(AND(AL546&gt;=Criterios!$AB$6,AL546&lt;Criterios!$AA$6),"Regular",IF(AND(AL546&gt;=Criterios!$AB$5,AL546&lt;Criterios!$AA$5),"Bueno",IF(AND(AL546&gt;=Criterios!$AB$4,AL546&lt;=Criterios!$AA$4),"Excelente",MID(Criterios!$Y$3,1,1))))))</f>
        <v/>
      </c>
      <c r="AN546" s="278"/>
      <c r="AO546" s="280"/>
      <c r="AP546" s="282"/>
      <c r="AQ546" s="273"/>
      <c r="AR546" s="273"/>
      <c r="AS546" s="273"/>
      <c r="AT546" s="273"/>
      <c r="AU546" s="284"/>
      <c r="AV546" s="88" t="s">
        <v>125</v>
      </c>
      <c r="AW546" s="106" t="str">
        <f>IF(AND(T544=1,V544=3),IF(AND(AQ544=1,AS544=3),"RiRr","Ri"),IF(AND(AQ544=1,AS544=3),"Rr",""))</f>
        <v/>
      </c>
      <c r="AX546" s="101" t="str">
        <f>IF(AND(T544=2,V544=3),IF(AND(AQ544=2,AS544=3),"RiRr","Ri"),IF(AND(AQ544=2,AS544=3),"Rr",""))</f>
        <v/>
      </c>
      <c r="AY546" s="102" t="str">
        <f>IF(AND(T544=3,V544=3),IF(AND(AQ544=3,AS544=3),"RiRr","Ri"),IF(AND(AQ544=3,AS544=3),"Rr",""))</f>
        <v/>
      </c>
      <c r="AZ546" s="103" t="str">
        <f>IF(AND(T544=4,V544=3),IF(AND(AQ544=4,AS544=3),"RiRr","Ri"),IF(AND(AQ544=4,AS544=3),"Rr",""))</f>
        <v/>
      </c>
      <c r="BA546" s="103" t="str">
        <f>IF(AND(T544=5,V544=3),IF(AND(AQ544=5,AS544=3),"RiRr","Ri"),IF(AND(AQ544=5,AS544=3),"Rr",""))</f>
        <v/>
      </c>
      <c r="BB546" s="105"/>
    </row>
    <row r="547" spans="1:54" hidden="1" x14ac:dyDescent="0.2">
      <c r="A547" s="362"/>
      <c r="B547" s="290"/>
      <c r="C547" s="298"/>
      <c r="D547" s="301"/>
      <c r="E547" s="301"/>
      <c r="F547" s="301"/>
      <c r="G547" s="301"/>
      <c r="H547" s="301"/>
      <c r="I547" s="304"/>
      <c r="J547" s="307"/>
      <c r="K547" s="307"/>
      <c r="L547" s="330"/>
      <c r="M547" s="263"/>
      <c r="N547" s="263"/>
      <c r="O547" s="327"/>
      <c r="P547" s="310"/>
      <c r="Q547" s="266"/>
      <c r="R547" s="260"/>
      <c r="S547" s="257"/>
      <c r="T547" s="254"/>
      <c r="U547" s="248"/>
      <c r="V547" s="254"/>
      <c r="W547" s="254"/>
      <c r="X547" s="254"/>
      <c r="Y547" s="276"/>
      <c r="Z547" s="91"/>
      <c r="AA547" s="92"/>
      <c r="AB547" s="92"/>
      <c r="AC547" s="92"/>
      <c r="AD547" s="93"/>
      <c r="AE547" s="94">
        <f t="shared" si="86"/>
        <v>0</v>
      </c>
      <c r="AF547" s="93"/>
      <c r="AG547" s="93"/>
      <c r="AH547" s="93"/>
      <c r="AI547" s="93"/>
      <c r="AJ547" s="93"/>
      <c r="AK547" s="93"/>
      <c r="AL547" s="94">
        <f>IFERROR(VLOOKUP(AF547,Criterios!$M$3:$N$6,2,FALSE),0) + IFERROR(VLOOKUP(AG547,Criterios!$O$3:$P$6,2,FALSE),0) + IFERROR(VLOOKUP(AH547,Criterios!$Q$3:$R$7,2,FALSE),0) + IFERROR(VLOOKUP(AI547,Criterios!$S$3:$T$6,2,FALSE),0) + IFERROR(VLOOKUP(AJ547,Criterios!$U$3:$V$5,2,FALSE),0) + IFERROR(VLOOKUP(AK547,Criterios!$W$3:$X$8,2,FALSE),0)</f>
        <v>0</v>
      </c>
      <c r="AM547" s="96" t="str">
        <f>IF(AND(AL547&gt;=Criterios!$AB$8,AL547&lt;Criterios!$AA$8),"Pobre",IF(AND(AL547&gt;=Criterios!$AB$7,AL547&lt;Criterios!$AA$7),"Insatisfactorio",IF(AND(AL547&gt;=Criterios!$AB$6,AL547&lt;Criterios!$AA$6),"Regular",IF(AND(AL547&gt;=Criterios!$AB$5,AL547&lt;Criterios!$AA$5),"Bueno",IF(AND(AL547&gt;=Criterios!$AB$4,AL547&lt;=Criterios!$AA$4),"Excelente",MID(Criterios!$Y$3,1,1))))))</f>
        <v/>
      </c>
      <c r="AN547" s="278"/>
      <c r="AO547" s="280"/>
      <c r="AP547" s="282"/>
      <c r="AQ547" s="273"/>
      <c r="AR547" s="273"/>
      <c r="AS547" s="273"/>
      <c r="AT547" s="273"/>
      <c r="AU547" s="284"/>
      <c r="AV547" s="88" t="s">
        <v>170</v>
      </c>
      <c r="AW547" s="106" t="str">
        <f>IF(AND(T544=1,V544=2),IF(AND(AQ544=1,AS544=2),"RiRr","Ri"),IF(AND(AQ544=1,AS544=2),"Rr",""))</f>
        <v/>
      </c>
      <c r="AX547" s="106" t="str">
        <f>IF(AND(T544=2,V544=2),IF(AND(AQ544=2,AS544=2),"RiRr","Ri"),IF(AND(AQ544=2,AS544=2),"Rr",""))</f>
        <v/>
      </c>
      <c r="AY547" s="101" t="str">
        <f>IF(AND(T544=3,V544=2),IF(AND(AQ544=3,AS544=2),"RiRr","Ri"),IF(AND(AQ544=3,AS544=2),"Rr",""))</f>
        <v/>
      </c>
      <c r="AZ547" s="102" t="str">
        <f>IF(AND(T544=4,V544=2),IF(AND(AQ544=4,AS544=2),"RiRr","Ri"),IF(AND(AQ544=4,AS544=2),"Rr",""))</f>
        <v/>
      </c>
      <c r="BA547" s="103" t="str">
        <f>IF(AND(T544=5,V544=2),IF(AND(AQ544=5,AS544=2),"RiRr","Ri"),IF(AND(AQ544=5,AS544=2),"Rr",""))</f>
        <v/>
      </c>
      <c r="BB547" s="105"/>
    </row>
    <row r="548" spans="1:54" hidden="1" x14ac:dyDescent="0.2">
      <c r="A548" s="362"/>
      <c r="B548" s="290"/>
      <c r="C548" s="298"/>
      <c r="D548" s="301"/>
      <c r="E548" s="301"/>
      <c r="F548" s="301"/>
      <c r="G548" s="301"/>
      <c r="H548" s="301"/>
      <c r="I548" s="304"/>
      <c r="J548" s="307"/>
      <c r="K548" s="307"/>
      <c r="L548" s="330"/>
      <c r="M548" s="263"/>
      <c r="N548" s="263"/>
      <c r="O548" s="327"/>
      <c r="P548" s="310"/>
      <c r="Q548" s="266"/>
      <c r="R548" s="260"/>
      <c r="S548" s="257"/>
      <c r="T548" s="254"/>
      <c r="U548" s="248"/>
      <c r="V548" s="254"/>
      <c r="W548" s="254"/>
      <c r="X548" s="254"/>
      <c r="Y548" s="276"/>
      <c r="Z548" s="91"/>
      <c r="AA548" s="92"/>
      <c r="AB548" s="92"/>
      <c r="AC548" s="92"/>
      <c r="AD548" s="93"/>
      <c r="AE548" s="94">
        <f t="shared" si="86"/>
        <v>0</v>
      </c>
      <c r="AF548" s="93"/>
      <c r="AG548" s="93"/>
      <c r="AH548" s="93"/>
      <c r="AI548" s="93"/>
      <c r="AJ548" s="93"/>
      <c r="AK548" s="93"/>
      <c r="AL548" s="94">
        <f>IFERROR(VLOOKUP(AF548,Criterios!$M$3:$N$6,2,FALSE),0) + IFERROR(VLOOKUP(AG548,Criterios!$O$3:$P$6,2,FALSE),0) + IFERROR(VLOOKUP(AH548,Criterios!$Q$3:$R$7,2,FALSE),0) + IFERROR(VLOOKUP(AI548,Criterios!$S$3:$T$6,2,FALSE),0) + IFERROR(VLOOKUP(AJ548,Criterios!$U$3:$V$5,2,FALSE),0) + IFERROR(VLOOKUP(AK548,Criterios!$W$3:$X$8,2,FALSE),0)</f>
        <v>0</v>
      </c>
      <c r="AM548" s="96" t="str">
        <f>IF(AND(AL548&gt;=Criterios!$AB$8,AL548&lt;Criterios!$AA$8),"Pobre",IF(AND(AL548&gt;=Criterios!$AB$7,AL548&lt;Criterios!$AA$7),"Insatisfactorio",IF(AND(AL548&gt;=Criterios!$AB$6,AL548&lt;Criterios!$AA$6),"Regular",IF(AND(AL548&gt;=Criterios!$AB$5,AL548&lt;Criterios!$AA$5),"Bueno",IF(AND(AL548&gt;=Criterios!$AB$4,AL548&lt;=Criterios!$AA$4),"Excelente",MID(Criterios!$Y$3,1,1))))))</f>
        <v/>
      </c>
      <c r="AN548" s="278"/>
      <c r="AO548" s="280"/>
      <c r="AP548" s="282"/>
      <c r="AQ548" s="273"/>
      <c r="AR548" s="273"/>
      <c r="AS548" s="273"/>
      <c r="AT548" s="273"/>
      <c r="AU548" s="284"/>
      <c r="AV548" s="88" t="s">
        <v>752</v>
      </c>
      <c r="AW548" s="106" t="str">
        <f>IF(AND(T544=1,V544=1),IF(AND(AQ544=1,AS544=1),"RiRr","Ri"),IF(AND(AQ544=1,AS544=1),"Rr",""))</f>
        <v/>
      </c>
      <c r="AX548" s="106" t="str">
        <f>IF(AND(T544=2,V544=1),IF(AND(AQ544=2,AS544=1),"RiRr","Ri"),IF(AND(AQ544=2,AS544=1),"Rr",""))</f>
        <v/>
      </c>
      <c r="AY548" s="101" t="str">
        <f>IF(AND(T544=3,V544=1),IF(AND(AQ544=3,AS544=1),"RiRr","Ri"),IF(AND(AQ544=3,AS544=1),"Rr",""))</f>
        <v/>
      </c>
      <c r="AZ548" s="102" t="str">
        <f>IF(AND(T544=4,V544=1),IF(AND(AQ544=4,AS544=1),"RiRr","Ri"),IF(AND(AQ544=4,AS544=1),"Rr",""))</f>
        <v/>
      </c>
      <c r="BA548" s="102" t="str">
        <f>IF(AND(T544=5,V544=1),IF(AND(AQ544=5,AS544=1),"RiRr","Ri"),IF(AND(AQ544=5,AS544=1),"Rr",""))</f>
        <v/>
      </c>
      <c r="BB548" s="105"/>
    </row>
    <row r="549" spans="1:54" ht="15.75" hidden="1" customHeight="1" thickBot="1" x14ac:dyDescent="0.25">
      <c r="A549" s="363"/>
      <c r="B549" s="291"/>
      <c r="C549" s="299"/>
      <c r="D549" s="302"/>
      <c r="E549" s="302"/>
      <c r="F549" s="302"/>
      <c r="G549" s="302"/>
      <c r="H549" s="302"/>
      <c r="I549" s="305"/>
      <c r="J549" s="308"/>
      <c r="K549" s="308"/>
      <c r="L549" s="331"/>
      <c r="M549" s="264"/>
      <c r="N549" s="264"/>
      <c r="O549" s="328"/>
      <c r="P549" s="311"/>
      <c r="Q549" s="267"/>
      <c r="R549" s="261"/>
      <c r="S549" s="258"/>
      <c r="T549" s="255"/>
      <c r="U549" s="249"/>
      <c r="V549" s="255"/>
      <c r="W549" s="255"/>
      <c r="X549" s="255"/>
      <c r="Y549" s="277"/>
      <c r="Z549" s="108"/>
      <c r="AA549" s="109"/>
      <c r="AB549" s="109"/>
      <c r="AC549" s="109"/>
      <c r="AD549" s="110"/>
      <c r="AE549" s="111">
        <f t="shared" si="86"/>
        <v>0</v>
      </c>
      <c r="AF549" s="110"/>
      <c r="AG549" s="110"/>
      <c r="AH549" s="110"/>
      <c r="AI549" s="110"/>
      <c r="AJ549" s="110"/>
      <c r="AK549" s="110"/>
      <c r="AL549" s="111">
        <f>IFERROR(VLOOKUP(AF549,Criterios!$M$3:$N$6,2,FALSE),0) + IFERROR(VLOOKUP(AG549,Criterios!$O$3:$P$6,2,FALSE),0) + IFERROR(VLOOKUP(AH549,Criterios!$Q$3:$R$7,2,FALSE),0) + IFERROR(VLOOKUP(AI549,Criterios!$S$3:$T$6,2,FALSE),0) + IFERROR(VLOOKUP(AJ549,Criterios!$U$3:$V$5,2,FALSE),0) + IFERROR(VLOOKUP(AK549,Criterios!$W$3:$X$8,2,FALSE),0)</f>
        <v>0</v>
      </c>
      <c r="AM549" s="112" t="str">
        <f>IF(AND(AL549&gt;=Criterios!$AB$8,AL549&lt;Criterios!$AA$8),"Pobre",IF(AND(AL549&gt;=Criterios!$AB$7,AL549&lt;Criterios!$AA$7),"Insatisfactorio",IF(AND(AL549&gt;=Criterios!$AB$6,AL549&lt;Criterios!$AA$6),"Regular",IF(AND(AL549&gt;=Criterios!$AB$5,AL549&lt;Criterios!$AA$5),"Bueno",IF(AND(AL549&gt;=Criterios!$AB$4,AL549&lt;=Criterios!$AA$4),"Excelente",MID(Criterios!$Y$3,1,1))))))</f>
        <v/>
      </c>
      <c r="AN549" s="279"/>
      <c r="AO549" s="281"/>
      <c r="AP549" s="283"/>
      <c r="AQ549" s="274"/>
      <c r="AR549" s="274"/>
      <c r="AS549" s="274"/>
      <c r="AT549" s="274"/>
      <c r="AU549" s="285"/>
      <c r="AW549" s="88" t="s">
        <v>123</v>
      </c>
      <c r="AX549" s="88" t="s">
        <v>124</v>
      </c>
      <c r="AY549" s="88" t="s">
        <v>125</v>
      </c>
      <c r="AZ549" s="88" t="s">
        <v>126</v>
      </c>
      <c r="BA549" s="88" t="s">
        <v>127</v>
      </c>
      <c r="BB549" s="113"/>
    </row>
    <row r="550" spans="1:54" ht="16.5" hidden="1" thickTop="1" x14ac:dyDescent="0.2">
      <c r="A550" s="361"/>
      <c r="B550" s="289"/>
      <c r="C550" s="297"/>
      <c r="D550" s="300"/>
      <c r="E550" s="300"/>
      <c r="F550" s="300"/>
      <c r="G550" s="300"/>
      <c r="H550" s="300"/>
      <c r="I550" s="303"/>
      <c r="J550" s="306"/>
      <c r="K550" s="306"/>
      <c r="L550" s="329"/>
      <c r="M550" s="262"/>
      <c r="N550" s="262"/>
      <c r="O550" s="326" t="s">
        <v>400</v>
      </c>
      <c r="P550" s="338"/>
      <c r="Q550" s="295"/>
      <c r="R550" s="259"/>
      <c r="S550" s="256"/>
      <c r="T550" s="253">
        <f>(IFERROR(VLOOKUP(S550,Criterios!$E$3:$F$8,2,FALSE),0))</f>
        <v>0</v>
      </c>
      <c r="U550" s="247"/>
      <c r="V550" s="253">
        <f>(IFERROR(VLOOKUP(U550,Criterios!$H$3:$I$8,2,FALSE),0))</f>
        <v>0</v>
      </c>
      <c r="W550" s="253">
        <f>(IFERROR(VLOOKUP(S550,Criterios!$E$3:$F$8,2,FALSE),0)) * (IFERROR(VLOOKUP(U550,Criterios!$H$3:$I$8,2,FALSE),0))</f>
        <v>0</v>
      </c>
      <c r="X550" s="253">
        <f>IFERROR(INDEX(Colorimetría!$D$4:$H$8,MATCH(V550,Colorimetría!$C$4:$C$8,0),MATCH(T550,Colorimetría!$D$3:$H$3,0)),0)</f>
        <v>0</v>
      </c>
      <c r="Y550" s="296"/>
      <c r="Z550" s="91"/>
      <c r="AA550" s="92"/>
      <c r="AB550" s="92"/>
      <c r="AC550" s="92"/>
      <c r="AD550" s="93"/>
      <c r="AE550" s="94">
        <f>IF(OR(AD550="Preventivo",AD550="Preventivo - Detectivo"),"Probabilidad",IF(OR(AD550="Detectivo - Correctivo",AD550="Correctivo"),"Impacto",0))</f>
        <v>0</v>
      </c>
      <c r="AF550" s="93"/>
      <c r="AG550" s="93"/>
      <c r="AH550" s="93"/>
      <c r="AI550" s="93"/>
      <c r="AJ550" s="93"/>
      <c r="AK550" s="93"/>
      <c r="AL550" s="95">
        <f>IFERROR(VLOOKUP(AF550,Criterios!$M$3:$N$6,2,FALSE),0) + IFERROR(VLOOKUP(AG550,Criterios!$O$3:$P$6,2,FALSE),0) + IFERROR(VLOOKUP(AH550,Criterios!$Q$3:$R$7,2,FALSE),0) + IFERROR(VLOOKUP(AI550,Criterios!$S$3:$T$6,2,FALSE),0) + IFERROR(VLOOKUP(AJ550,Criterios!$U$3:$V$5,2,FALSE),0) + IFERROR(VLOOKUP(AK550,Criterios!$W$3:$X$8,2,FALSE),0)</f>
        <v>0</v>
      </c>
      <c r="AM550" s="96" t="str">
        <f>IF(AND(AL550&gt;=Criterios!$AB$8,AL550&lt;Criterios!$AA$8),"Pobre",IF(AND(AL550&gt;=Criterios!$AB$7,AL550&lt;Criterios!$AA$7),"Insatisfactorio",IF(AND(AL550&gt;=Criterios!$AB$6,AL550&lt;Criterios!$AA$6),"Regular",IF(AND(AL550&gt;=Criterios!$AB$5,AL550&lt;Criterios!$AA$5),"Bueno",IF(AND(AL550&gt;=Criterios!$AB$4,AL550&lt;=Criterios!$AA$4),"Excelente",MID(Criterios!$Y$3,1,1))))))</f>
        <v/>
      </c>
      <c r="AN550" s="278">
        <f>(IFERROR(AVERAGEIFS(AL550:AL555,AE550:AE555,"Impacto"),0))/100</f>
        <v>0</v>
      </c>
      <c r="AO550" s="280">
        <f>(IFERROR(AVERAGEIFS(AL550:AL555,AE550:AE555,"Probabilidad"),0))/100</f>
        <v>0</v>
      </c>
      <c r="AP550" s="282" t="str">
        <f>IF(AN550=0,MID(S550,1,15),IF(T550 - AN550*T550&lt;1,VLOOKUP(1,Criterios!$D$4:$E$8,2,FALSE),IF(ROUND(T550 -( T550*AN550),0)=0,VLOOKUP(1,Criterios!$D$4:$E$8,2,FALSE),VLOOKUP(ROUND(T550 -( T550*AN550),0),Criterios!$D$4:$E$8,2,FALSE))))</f>
        <v/>
      </c>
      <c r="AQ550" s="273">
        <f>(IFERROR(VLOOKUP(AP550,Criterios!$E$3:$F$8,2,FALSE),0))</f>
        <v>0</v>
      </c>
      <c r="AR550" s="273" t="str">
        <f>IF(AO550=0,MID(U550,1,15),IF(V550 - AO550*V550&lt;1,VLOOKUP(1,Criterios!$G$4:$H$8,2,FALSE),IF(ROUND(V550 -(V550*AO550),0)=0,VLOOKUP(1,Criterios!$G$4:$H$8,2,FALSE),VLOOKUP(ROUND(V550 -( V550*AO550),0),Criterios!$G$4:$H$8,2,FALSE))))</f>
        <v/>
      </c>
      <c r="AS550" s="273">
        <f>(IFERROR(VLOOKUP(AR550,Criterios!$H$3:$I$8,2,FALSE),0))</f>
        <v>0</v>
      </c>
      <c r="AT550" s="273">
        <f>(IFERROR(VLOOKUP(AP550,Criterios!$E$3:$F$8,2,FALSE),0)) * (IFERROR(VLOOKUP(AR550,Criterios!$H$3:$I$8,2,FALSE),0))</f>
        <v>0</v>
      </c>
      <c r="AU550" s="284">
        <f>IFERROR(INDEX(Colorimetría!$D$4:$H$8,MATCH(AS550,Colorimetría!$C$4:$C$8,0),MATCH(AQ550,Colorimetría!$D$3:$H$3,0)),0)</f>
        <v>0</v>
      </c>
      <c r="AV550" s="88" t="s">
        <v>169</v>
      </c>
      <c r="AW550" s="97" t="str">
        <f>IF(AND(T550=1,V550=5),IF(AND(AQ550=1,AS550=5),"RiRr","Ri"),IF(AND(AQ550=1,AS550=5),"Rr",""))</f>
        <v/>
      </c>
      <c r="AX550" s="97" t="str">
        <f>IF(AND(T550=2,V550=5),IF(AND(AQ550=2,AS550=5),"RiRr","Ri"),IF(AND(AQ550=2,AS550=5),"Rr",""))</f>
        <v/>
      </c>
      <c r="AY550" s="98" t="str">
        <f>IF(AND(T550=3,V550=5),IF(AND(AQ550=3,AS550=5),"RiRr","Ri"),IF(AND(AQ550=3,AS550=5),"Rr",""))</f>
        <v/>
      </c>
      <c r="AZ550" s="98" t="str">
        <f>IF(AND(T550=4,V550=5),IF(AND(AQ550=4,AS550=5),"RiRr","Ri"),IF(AND(AQ550=4,AS550=5),"Rr",""))</f>
        <v/>
      </c>
      <c r="BA550" s="98" t="str">
        <f>IF(AND(T550=5,V550=5),IF(AND(AQ550=5,AS550=5),"RiRr","Ri"),IF(AND(AQ550=5,AS550=5),"Rr",""))</f>
        <v/>
      </c>
      <c r="BB550" s="100"/>
    </row>
    <row r="551" spans="1:54" hidden="1" x14ac:dyDescent="0.2">
      <c r="A551" s="362"/>
      <c r="B551" s="290"/>
      <c r="C551" s="298"/>
      <c r="D551" s="301"/>
      <c r="E551" s="301"/>
      <c r="F551" s="301"/>
      <c r="G551" s="301"/>
      <c r="H551" s="301"/>
      <c r="I551" s="304"/>
      <c r="J551" s="307"/>
      <c r="K551" s="307"/>
      <c r="L551" s="330"/>
      <c r="M551" s="263"/>
      <c r="N551" s="263"/>
      <c r="O551" s="327"/>
      <c r="P551" s="310"/>
      <c r="Q551" s="266"/>
      <c r="R551" s="260"/>
      <c r="S551" s="257"/>
      <c r="T551" s="254"/>
      <c r="U551" s="248"/>
      <c r="V551" s="254"/>
      <c r="W551" s="254"/>
      <c r="X551" s="254"/>
      <c r="Y551" s="276"/>
      <c r="Z551" s="91"/>
      <c r="AA551" s="92"/>
      <c r="AB551" s="92"/>
      <c r="AC551" s="92"/>
      <c r="AD551" s="93"/>
      <c r="AE551" s="94">
        <f t="shared" ref="AE551:AE555" si="87">IF(OR(AD551="Preventivo",AD551="Preventivo - Detectivo"),"Probabilidad",IF(OR(AD551="Detectivo - Correctivo",AD551="Correctivo"),"Impacto",0))</f>
        <v>0</v>
      </c>
      <c r="AF551" s="93"/>
      <c r="AG551" s="93"/>
      <c r="AH551" s="93"/>
      <c r="AI551" s="93"/>
      <c r="AJ551" s="93"/>
      <c r="AK551" s="93"/>
      <c r="AL551" s="95">
        <f>IFERROR(VLOOKUP(AF551,Criterios!$M$3:$N$6,2,FALSE),0) + IFERROR(VLOOKUP(AG551,Criterios!$O$3:$P$6,2,FALSE),0) + IFERROR(VLOOKUP(AH551,Criterios!$Q$3:$R$7,2,FALSE),0) + IFERROR(VLOOKUP(AI551,Criterios!$S$3:$T$6,2,FALSE),0) + IFERROR(VLOOKUP(AJ551,Criterios!$U$3:$V$5,2,FALSE),0) + IFERROR(VLOOKUP(AK551,Criterios!$W$3:$X$8,2,FALSE),0)</f>
        <v>0</v>
      </c>
      <c r="AM551" s="96" t="str">
        <f>IF(AND(AL551&gt;=Criterios!$AB$8,AL551&lt;Criterios!$AA$8),"Pobre",IF(AND(AL551&gt;=Criterios!$AB$7,AL551&lt;Criterios!$AA$7),"Insatisfactorio",IF(AND(AL551&gt;=Criterios!$AB$6,AL551&lt;Criterios!$AA$6),"Regular",IF(AND(AL551&gt;=Criterios!$AB$5,AL551&lt;Criterios!$AA$5),"Bueno",IF(AND(AL551&gt;=Criterios!$AB$4,AL551&lt;=Criterios!$AA$4),"Excelente",MID(Criterios!$Y$3,1,1))))))</f>
        <v/>
      </c>
      <c r="AN551" s="278"/>
      <c r="AO551" s="280"/>
      <c r="AP551" s="282"/>
      <c r="AQ551" s="273"/>
      <c r="AR551" s="273"/>
      <c r="AS551" s="273"/>
      <c r="AT551" s="273"/>
      <c r="AU551" s="284"/>
      <c r="AV551" s="88" t="s">
        <v>122</v>
      </c>
      <c r="AW551" s="101" t="str">
        <f>IF(AND(T550=1,V550=4),IF(AND(AQ550=1,AS550=4),"RiRr","Ri"),IF(AND(AQ550=1,AS550=4),"Rr",""))</f>
        <v/>
      </c>
      <c r="AX551" s="102" t="str">
        <f>IF(AND(T550=2,V550=4),IF(AND(AQ550=2,AS550=4),"RiRr","Ri"),IF(AND(AQ550=2,AS550=4),"Rr",""))</f>
        <v/>
      </c>
      <c r="AY551" s="102" t="str">
        <f>IF(AND(T550=3,V550=4),IF(AND(AQ550=3,AS550=4),"RiRr","Ri"),IF(AND(AQ550=3,AS550=4),"Rr",""))</f>
        <v/>
      </c>
      <c r="AZ551" s="103" t="str">
        <f>IF(AND(T550=4,V550=4),IF(AND(AQ550=4,AS550=4),"RiRr","Ri"),IF(AND(AQ550=4,AS550=4),"Rr",""))</f>
        <v/>
      </c>
      <c r="BA551" s="103" t="str">
        <f>IF(AND(T550=5,V550=4),IF(AND(AQ550=5,AS550=4),"RiRr","Ri"),IF(AND(AQ550=5,AS550=4),"Rr",""))</f>
        <v/>
      </c>
      <c r="BB551" s="105"/>
    </row>
    <row r="552" spans="1:54" hidden="1" x14ac:dyDescent="0.2">
      <c r="A552" s="362"/>
      <c r="B552" s="290"/>
      <c r="C552" s="298"/>
      <c r="D552" s="301"/>
      <c r="E552" s="301"/>
      <c r="F552" s="301"/>
      <c r="G552" s="301"/>
      <c r="H552" s="301"/>
      <c r="I552" s="304"/>
      <c r="J552" s="307"/>
      <c r="K552" s="307"/>
      <c r="L552" s="330"/>
      <c r="M552" s="263"/>
      <c r="N552" s="263"/>
      <c r="O552" s="327"/>
      <c r="P552" s="310"/>
      <c r="Q552" s="266"/>
      <c r="R552" s="260"/>
      <c r="S552" s="257"/>
      <c r="T552" s="254"/>
      <c r="U552" s="248"/>
      <c r="V552" s="254"/>
      <c r="W552" s="254"/>
      <c r="X552" s="254"/>
      <c r="Y552" s="276"/>
      <c r="Z552" s="91"/>
      <c r="AA552" s="92"/>
      <c r="AB552" s="92"/>
      <c r="AC552" s="92"/>
      <c r="AD552" s="93"/>
      <c r="AE552" s="94">
        <f t="shared" si="87"/>
        <v>0</v>
      </c>
      <c r="AF552" s="93"/>
      <c r="AG552" s="93"/>
      <c r="AH552" s="93"/>
      <c r="AI552" s="93"/>
      <c r="AJ552" s="93"/>
      <c r="AK552" s="93"/>
      <c r="AL552" s="95">
        <f>IFERROR(VLOOKUP(AF552,Criterios!$M$3:$N$6,2,FALSE),0) + IFERROR(VLOOKUP(AG552,Criterios!$O$3:$P$6,2,FALSE),0) + IFERROR(VLOOKUP(AH552,Criterios!$Q$3:$R$7,2,FALSE),0) + IFERROR(VLOOKUP(AI552,Criterios!$S$3:$T$6,2,FALSE),0) + IFERROR(VLOOKUP(AJ552,Criterios!$U$3:$V$5,2,FALSE),0) + IFERROR(VLOOKUP(AK552,Criterios!$W$3:$X$8,2,FALSE),0)</f>
        <v>0</v>
      </c>
      <c r="AM552" s="96" t="str">
        <f>IF(AND(AL552&gt;=Criterios!$AB$8,AL552&lt;Criterios!$AA$8),"Pobre",IF(AND(AL552&gt;=Criterios!$AB$7,AL552&lt;Criterios!$AA$7),"Insatisfactorio",IF(AND(AL552&gt;=Criterios!$AB$6,AL552&lt;Criterios!$AA$6),"Regular",IF(AND(AL552&gt;=Criterios!$AB$5,AL552&lt;Criterios!$AA$5),"Bueno",IF(AND(AL552&gt;=Criterios!$AB$4,AL552&lt;=Criterios!$AA$4),"Excelente",MID(Criterios!$Y$3,1,1))))))</f>
        <v/>
      </c>
      <c r="AN552" s="278"/>
      <c r="AO552" s="280"/>
      <c r="AP552" s="282"/>
      <c r="AQ552" s="273"/>
      <c r="AR552" s="273"/>
      <c r="AS552" s="273"/>
      <c r="AT552" s="273"/>
      <c r="AU552" s="284"/>
      <c r="AV552" s="88" t="s">
        <v>125</v>
      </c>
      <c r="AW552" s="106" t="str">
        <f>IF(AND(T550=1,V550=3),IF(AND(AQ550=1,AS550=3),"RiRr","Ri"),IF(AND(AQ550=1,AS550=3),"Rr",""))</f>
        <v/>
      </c>
      <c r="AX552" s="101" t="str">
        <f>IF(AND(T550=2,V550=3),IF(AND(AQ550=2,AS550=3),"RiRr","Ri"),IF(AND(AQ550=2,AS550=3),"Rr",""))</f>
        <v/>
      </c>
      <c r="AY552" s="102" t="str">
        <f>IF(AND(T550=3,V550=3),IF(AND(AQ550=3,AS550=3),"RiRr","Ri"),IF(AND(AQ550=3,AS550=3),"Rr",""))</f>
        <v/>
      </c>
      <c r="AZ552" s="103" t="str">
        <f>IF(AND(T550=4,V550=3),IF(AND(AQ550=4,AS550=3),"RiRr","Ri"),IF(AND(AQ550=4,AS550=3),"Rr",""))</f>
        <v/>
      </c>
      <c r="BA552" s="103" t="str">
        <f>IF(AND(T550=5,V550=3),IF(AND(AQ550=5,AS550=3),"RiRr","Ri"),IF(AND(AQ550=5,AS550=3),"Rr",""))</f>
        <v/>
      </c>
      <c r="BB552" s="105"/>
    </row>
    <row r="553" spans="1:54" hidden="1" x14ac:dyDescent="0.2">
      <c r="A553" s="362"/>
      <c r="B553" s="290"/>
      <c r="C553" s="298"/>
      <c r="D553" s="301"/>
      <c r="E553" s="301"/>
      <c r="F553" s="301"/>
      <c r="G553" s="301"/>
      <c r="H553" s="301"/>
      <c r="I553" s="304"/>
      <c r="J553" s="307"/>
      <c r="K553" s="307"/>
      <c r="L553" s="330"/>
      <c r="M553" s="263"/>
      <c r="N553" s="263"/>
      <c r="O553" s="327"/>
      <c r="P553" s="310"/>
      <c r="Q553" s="266"/>
      <c r="R553" s="260"/>
      <c r="S553" s="257"/>
      <c r="T553" s="254"/>
      <c r="U553" s="248"/>
      <c r="V553" s="254"/>
      <c r="W553" s="254"/>
      <c r="X553" s="254"/>
      <c r="Y553" s="276"/>
      <c r="Z553" s="91"/>
      <c r="AA553" s="92"/>
      <c r="AB553" s="92"/>
      <c r="AC553" s="92"/>
      <c r="AD553" s="93"/>
      <c r="AE553" s="94">
        <f t="shared" si="87"/>
        <v>0</v>
      </c>
      <c r="AF553" s="93"/>
      <c r="AG553" s="93"/>
      <c r="AH553" s="93"/>
      <c r="AI553" s="93"/>
      <c r="AJ553" s="93"/>
      <c r="AK553" s="93"/>
      <c r="AL553" s="94">
        <f>IFERROR(VLOOKUP(AF553,Criterios!$M$3:$N$6,2,FALSE),0) + IFERROR(VLOOKUP(AG553,Criterios!$O$3:$P$6,2,FALSE),0) + IFERROR(VLOOKUP(AH553,Criterios!$Q$3:$R$7,2,FALSE),0) + IFERROR(VLOOKUP(AI553,Criterios!$S$3:$T$6,2,FALSE),0) + IFERROR(VLOOKUP(AJ553,Criterios!$U$3:$V$5,2,FALSE),0) + IFERROR(VLOOKUP(AK553,Criterios!$W$3:$X$8,2,FALSE),0)</f>
        <v>0</v>
      </c>
      <c r="AM553" s="96" t="str">
        <f>IF(AND(AL553&gt;=Criterios!$AB$8,AL553&lt;Criterios!$AA$8),"Pobre",IF(AND(AL553&gt;=Criterios!$AB$7,AL553&lt;Criterios!$AA$7),"Insatisfactorio",IF(AND(AL553&gt;=Criterios!$AB$6,AL553&lt;Criterios!$AA$6),"Regular",IF(AND(AL553&gt;=Criterios!$AB$5,AL553&lt;Criterios!$AA$5),"Bueno",IF(AND(AL553&gt;=Criterios!$AB$4,AL553&lt;=Criterios!$AA$4),"Excelente",MID(Criterios!$Y$3,1,1))))))</f>
        <v/>
      </c>
      <c r="AN553" s="278"/>
      <c r="AO553" s="280"/>
      <c r="AP553" s="282"/>
      <c r="AQ553" s="273"/>
      <c r="AR553" s="273"/>
      <c r="AS553" s="273"/>
      <c r="AT553" s="273"/>
      <c r="AU553" s="284"/>
      <c r="AV553" s="88" t="s">
        <v>170</v>
      </c>
      <c r="AW553" s="106" t="str">
        <f>IF(AND(T550=1,V550=2),IF(AND(AQ550=1,AS550=2),"RiRr","Ri"),IF(AND(AQ550=1,AS550=2),"Rr",""))</f>
        <v/>
      </c>
      <c r="AX553" s="106" t="str">
        <f>IF(AND(T550=2,V550=2),IF(AND(AQ550=2,AS550=2),"RiRr","Ri"),IF(AND(AQ550=2,AS550=2),"Rr",""))</f>
        <v/>
      </c>
      <c r="AY553" s="101" t="str">
        <f>IF(AND(T550=3,V550=2),IF(AND(AQ550=3,AS550=2),"RiRr","Ri"),IF(AND(AQ550=3,AS550=2),"Rr",""))</f>
        <v/>
      </c>
      <c r="AZ553" s="102" t="str">
        <f>IF(AND(T550=4,V550=2),IF(AND(AQ550=4,AS550=2),"RiRr","Ri"),IF(AND(AQ550=4,AS550=2),"Rr",""))</f>
        <v/>
      </c>
      <c r="BA553" s="103" t="str">
        <f>IF(AND(T550=5,V550=2),IF(AND(AQ550=5,AS550=2),"RiRr","Ri"),IF(AND(AQ550=5,AS550=2),"Rr",""))</f>
        <v/>
      </c>
      <c r="BB553" s="105"/>
    </row>
    <row r="554" spans="1:54" hidden="1" x14ac:dyDescent="0.2">
      <c r="A554" s="362"/>
      <c r="B554" s="290"/>
      <c r="C554" s="298"/>
      <c r="D554" s="301"/>
      <c r="E554" s="301"/>
      <c r="F554" s="301"/>
      <c r="G554" s="301"/>
      <c r="H554" s="301"/>
      <c r="I554" s="304"/>
      <c r="J554" s="307"/>
      <c r="K554" s="307"/>
      <c r="L554" s="330"/>
      <c r="M554" s="263"/>
      <c r="N554" s="263"/>
      <c r="O554" s="327"/>
      <c r="P554" s="310"/>
      <c r="Q554" s="266"/>
      <c r="R554" s="260"/>
      <c r="S554" s="257"/>
      <c r="T554" s="254"/>
      <c r="U554" s="248"/>
      <c r="V554" s="254"/>
      <c r="W554" s="254"/>
      <c r="X554" s="254"/>
      <c r="Y554" s="276"/>
      <c r="Z554" s="91"/>
      <c r="AA554" s="92"/>
      <c r="AB554" s="92"/>
      <c r="AC554" s="92"/>
      <c r="AD554" s="93"/>
      <c r="AE554" s="94">
        <f t="shared" si="87"/>
        <v>0</v>
      </c>
      <c r="AF554" s="93"/>
      <c r="AG554" s="93"/>
      <c r="AH554" s="93"/>
      <c r="AI554" s="93"/>
      <c r="AJ554" s="93"/>
      <c r="AK554" s="93"/>
      <c r="AL554" s="94">
        <f>IFERROR(VLOOKUP(AF554,Criterios!$M$3:$N$6,2,FALSE),0) + IFERROR(VLOOKUP(AG554,Criterios!$O$3:$P$6,2,FALSE),0) + IFERROR(VLOOKUP(AH554,Criterios!$Q$3:$R$7,2,FALSE),0) + IFERROR(VLOOKUP(AI554,Criterios!$S$3:$T$6,2,FALSE),0) + IFERROR(VLOOKUP(AJ554,Criterios!$U$3:$V$5,2,FALSE),0) + IFERROR(VLOOKUP(AK554,Criterios!$W$3:$X$8,2,FALSE),0)</f>
        <v>0</v>
      </c>
      <c r="AM554" s="96" t="str">
        <f>IF(AND(AL554&gt;=Criterios!$AB$8,AL554&lt;Criterios!$AA$8),"Pobre",IF(AND(AL554&gt;=Criterios!$AB$7,AL554&lt;Criterios!$AA$7),"Insatisfactorio",IF(AND(AL554&gt;=Criterios!$AB$6,AL554&lt;Criterios!$AA$6),"Regular",IF(AND(AL554&gt;=Criterios!$AB$5,AL554&lt;Criterios!$AA$5),"Bueno",IF(AND(AL554&gt;=Criterios!$AB$4,AL554&lt;=Criterios!$AA$4),"Excelente",MID(Criterios!$Y$3,1,1))))))</f>
        <v/>
      </c>
      <c r="AN554" s="278"/>
      <c r="AO554" s="280"/>
      <c r="AP554" s="282"/>
      <c r="AQ554" s="273"/>
      <c r="AR554" s="273"/>
      <c r="AS554" s="273"/>
      <c r="AT554" s="273"/>
      <c r="AU554" s="284"/>
      <c r="AV554" s="88" t="s">
        <v>752</v>
      </c>
      <c r="AW554" s="106" t="str">
        <f>IF(AND(T550=1,V550=1),IF(AND(AQ550=1,AS550=1),"RiRr","Ri"),IF(AND(AQ550=1,AS550=1),"Rr",""))</f>
        <v/>
      </c>
      <c r="AX554" s="106" t="str">
        <f>IF(AND(T550=2,V550=1),IF(AND(AQ550=2,AS550=1),"RiRr","Ri"),IF(AND(AQ550=2,AS550=1),"Rr",""))</f>
        <v/>
      </c>
      <c r="AY554" s="101" t="str">
        <f>IF(AND(T550=3,V550=1),IF(AND(AQ550=3,AS550=1),"RiRr","Ri"),IF(AND(AQ550=3,AS550=1),"Rr",""))</f>
        <v/>
      </c>
      <c r="AZ554" s="102" t="str">
        <f>IF(AND(T550=4,V550=1),IF(AND(AQ550=4,AS550=1),"RiRr","Ri"),IF(AND(AQ550=4,AS550=1),"Rr",""))</f>
        <v/>
      </c>
      <c r="BA554" s="102" t="str">
        <f>IF(AND(T550=5,V550=1),IF(AND(AQ550=5,AS550=1),"RiRr","Ri"),IF(AND(AQ550=5,AS550=1),"Rr",""))</f>
        <v/>
      </c>
      <c r="BB554" s="105"/>
    </row>
    <row r="555" spans="1:54" ht="15.75" hidden="1" customHeight="1" thickBot="1" x14ac:dyDescent="0.25">
      <c r="A555" s="363"/>
      <c r="B555" s="291"/>
      <c r="C555" s="299"/>
      <c r="D555" s="302"/>
      <c r="E555" s="302"/>
      <c r="F555" s="302"/>
      <c r="G555" s="302"/>
      <c r="H555" s="302"/>
      <c r="I555" s="305"/>
      <c r="J555" s="308"/>
      <c r="K555" s="308"/>
      <c r="L555" s="331"/>
      <c r="M555" s="264"/>
      <c r="N555" s="264"/>
      <c r="O555" s="328"/>
      <c r="P555" s="311"/>
      <c r="Q555" s="267"/>
      <c r="R555" s="261"/>
      <c r="S555" s="258"/>
      <c r="T555" s="255"/>
      <c r="U555" s="249"/>
      <c r="V555" s="255"/>
      <c r="W555" s="255"/>
      <c r="X555" s="255"/>
      <c r="Y555" s="277"/>
      <c r="Z555" s="108"/>
      <c r="AA555" s="109"/>
      <c r="AB555" s="109"/>
      <c r="AC555" s="109"/>
      <c r="AD555" s="110"/>
      <c r="AE555" s="111">
        <f t="shared" si="87"/>
        <v>0</v>
      </c>
      <c r="AF555" s="110"/>
      <c r="AG555" s="110"/>
      <c r="AH555" s="110"/>
      <c r="AI555" s="110"/>
      <c r="AJ555" s="110"/>
      <c r="AK555" s="110"/>
      <c r="AL555" s="111">
        <f>IFERROR(VLOOKUP(AF555,Criterios!$M$3:$N$6,2,FALSE),0) + IFERROR(VLOOKUP(AG555,Criterios!$O$3:$P$6,2,FALSE),0) + IFERROR(VLOOKUP(AH555,Criterios!$Q$3:$R$7,2,FALSE),0) + IFERROR(VLOOKUP(AI555,Criterios!$S$3:$T$6,2,FALSE),0) + IFERROR(VLOOKUP(AJ555,Criterios!$U$3:$V$5,2,FALSE),0) + IFERROR(VLOOKUP(AK555,Criterios!$W$3:$X$8,2,FALSE),0)</f>
        <v>0</v>
      </c>
      <c r="AM555" s="112" t="str">
        <f>IF(AND(AL555&gt;=Criterios!$AB$8,AL555&lt;Criterios!$AA$8),"Pobre",IF(AND(AL555&gt;=Criterios!$AB$7,AL555&lt;Criterios!$AA$7),"Insatisfactorio",IF(AND(AL555&gt;=Criterios!$AB$6,AL555&lt;Criterios!$AA$6),"Regular",IF(AND(AL555&gt;=Criterios!$AB$5,AL555&lt;Criterios!$AA$5),"Bueno",IF(AND(AL555&gt;=Criterios!$AB$4,AL555&lt;=Criterios!$AA$4),"Excelente",MID(Criterios!$Y$3,1,1))))))</f>
        <v/>
      </c>
      <c r="AN555" s="279"/>
      <c r="AO555" s="281"/>
      <c r="AP555" s="283"/>
      <c r="AQ555" s="274"/>
      <c r="AR555" s="274"/>
      <c r="AS555" s="274"/>
      <c r="AT555" s="274"/>
      <c r="AU555" s="285"/>
      <c r="AW555" s="88" t="s">
        <v>123</v>
      </c>
      <c r="AX555" s="88" t="s">
        <v>124</v>
      </c>
      <c r="AY555" s="88" t="s">
        <v>125</v>
      </c>
      <c r="AZ555" s="88" t="s">
        <v>126</v>
      </c>
      <c r="BA555" s="88" t="s">
        <v>127</v>
      </c>
      <c r="BB555" s="113"/>
    </row>
    <row r="556" spans="1:54" ht="16.5" hidden="1" thickTop="1" x14ac:dyDescent="0.2">
      <c r="A556" s="361"/>
      <c r="B556" s="289"/>
      <c r="C556" s="297"/>
      <c r="D556" s="300"/>
      <c r="E556" s="300"/>
      <c r="F556" s="300"/>
      <c r="G556" s="300"/>
      <c r="H556" s="300"/>
      <c r="I556" s="303"/>
      <c r="J556" s="306"/>
      <c r="K556" s="306"/>
      <c r="L556" s="329"/>
      <c r="M556" s="262"/>
      <c r="N556" s="262"/>
      <c r="O556" s="326" t="s">
        <v>401</v>
      </c>
      <c r="P556" s="338"/>
      <c r="Q556" s="295"/>
      <c r="R556" s="259"/>
      <c r="S556" s="256"/>
      <c r="T556" s="253">
        <f>(IFERROR(VLOOKUP(S556,Criterios!$E$3:$F$8,2,FALSE),0))</f>
        <v>0</v>
      </c>
      <c r="U556" s="247"/>
      <c r="V556" s="253">
        <f>(IFERROR(VLOOKUP(U556,Criterios!$H$3:$I$8,2,FALSE),0))</f>
        <v>0</v>
      </c>
      <c r="W556" s="253">
        <f>(IFERROR(VLOOKUP(S556,Criterios!$E$3:$F$8,2,FALSE),0)) * (IFERROR(VLOOKUP(U556,Criterios!$H$3:$I$8,2,FALSE),0))</f>
        <v>0</v>
      </c>
      <c r="X556" s="253">
        <f>IFERROR(INDEX(Colorimetría!$D$4:$H$8,MATCH(V556,Colorimetría!$C$4:$C$8,0),MATCH(T556,Colorimetría!$D$3:$H$3,0)),0)</f>
        <v>0</v>
      </c>
      <c r="Y556" s="296"/>
      <c r="Z556" s="91"/>
      <c r="AA556" s="92"/>
      <c r="AB556" s="92"/>
      <c r="AC556" s="92"/>
      <c r="AD556" s="93"/>
      <c r="AE556" s="94">
        <f>IF(OR(AD556="Preventivo",AD556="Preventivo - Detectivo"),"Probabilidad",IF(OR(AD556="Detectivo - Correctivo",AD556="Correctivo"),"Impacto",0))</f>
        <v>0</v>
      </c>
      <c r="AF556" s="93"/>
      <c r="AG556" s="93"/>
      <c r="AH556" s="93"/>
      <c r="AI556" s="93"/>
      <c r="AJ556" s="93"/>
      <c r="AK556" s="93"/>
      <c r="AL556" s="95">
        <f>IFERROR(VLOOKUP(AF556,Criterios!$M$3:$N$6,2,FALSE),0) + IFERROR(VLOOKUP(AG556,Criterios!$O$3:$P$6,2,FALSE),0) + IFERROR(VLOOKUP(AH556,Criterios!$Q$3:$R$7,2,FALSE),0) + IFERROR(VLOOKUP(AI556,Criterios!$S$3:$T$6,2,FALSE),0) + IFERROR(VLOOKUP(AJ556,Criterios!$U$3:$V$5,2,FALSE),0) + IFERROR(VLOOKUP(AK556,Criterios!$W$3:$X$8,2,FALSE),0)</f>
        <v>0</v>
      </c>
      <c r="AM556" s="96" t="str">
        <f>IF(AND(AL556&gt;=Criterios!$AB$8,AL556&lt;Criterios!$AA$8),"Pobre",IF(AND(AL556&gt;=Criterios!$AB$7,AL556&lt;Criterios!$AA$7),"Insatisfactorio",IF(AND(AL556&gt;=Criterios!$AB$6,AL556&lt;Criterios!$AA$6),"Regular",IF(AND(AL556&gt;=Criterios!$AB$5,AL556&lt;Criterios!$AA$5),"Bueno",IF(AND(AL556&gt;=Criterios!$AB$4,AL556&lt;=Criterios!$AA$4),"Excelente",MID(Criterios!$Y$3,1,1))))))</f>
        <v/>
      </c>
      <c r="AN556" s="278">
        <f>(IFERROR(AVERAGEIFS(AL556:AL561,AE556:AE561,"Impacto"),0))/100</f>
        <v>0</v>
      </c>
      <c r="AO556" s="280">
        <f>(IFERROR(AVERAGEIFS(AL556:AL561,AE556:AE561,"Probabilidad"),0))/100</f>
        <v>0</v>
      </c>
      <c r="AP556" s="282" t="str">
        <f>IF(AN556=0,MID(S556,1,15),IF(T556 - AN556*T556&lt;1,VLOOKUP(1,Criterios!$D$4:$E$8,2,FALSE),IF(ROUND(T556 -( T556*AN556),0)=0,VLOOKUP(1,Criterios!$D$4:$E$8,2,FALSE),VLOOKUP(ROUND(T556 -( T556*AN556),0),Criterios!$D$4:$E$8,2,FALSE))))</f>
        <v/>
      </c>
      <c r="AQ556" s="273">
        <f>(IFERROR(VLOOKUP(AP556,Criterios!$E$3:$F$8,2,FALSE),0))</f>
        <v>0</v>
      </c>
      <c r="AR556" s="273" t="str">
        <f>IF(AO556=0,MID(U556,1,15),IF(V556 - AO556*V556&lt;1,VLOOKUP(1,Criterios!$G$4:$H$8,2,FALSE),IF(ROUND(V556 -(V556*AO556),0)=0,VLOOKUP(1,Criterios!$G$4:$H$8,2,FALSE),VLOOKUP(ROUND(V556 -( V556*AO556),0),Criterios!$G$4:$H$8,2,FALSE))))</f>
        <v/>
      </c>
      <c r="AS556" s="273">
        <f>(IFERROR(VLOOKUP(AR556,Criterios!$H$3:$I$8,2,FALSE),0))</f>
        <v>0</v>
      </c>
      <c r="AT556" s="273">
        <f>(IFERROR(VLOOKUP(AP556,Criterios!$E$3:$F$8,2,FALSE),0)) * (IFERROR(VLOOKUP(AR556,Criterios!$H$3:$I$8,2,FALSE),0))</f>
        <v>0</v>
      </c>
      <c r="AU556" s="284">
        <f>IFERROR(INDEX(Colorimetría!$D$4:$H$8,MATCH(AS556,Colorimetría!$C$4:$C$8,0),MATCH(AQ556,Colorimetría!$D$3:$H$3,0)),0)</f>
        <v>0</v>
      </c>
      <c r="AV556" s="88" t="s">
        <v>169</v>
      </c>
      <c r="AW556" s="97" t="str">
        <f>IF(AND(T556=1,V556=5),IF(AND(AQ556=1,AS556=5),"RiRr","Ri"),IF(AND(AQ556=1,AS556=5),"Rr",""))</f>
        <v/>
      </c>
      <c r="AX556" s="97" t="str">
        <f>IF(AND(T556=2,V556=5),IF(AND(AQ556=2,AS556=5),"RiRr","Ri"),IF(AND(AQ556=2,AS556=5),"Rr",""))</f>
        <v/>
      </c>
      <c r="AY556" s="98" t="str">
        <f>IF(AND(T556=3,V556=5),IF(AND(AQ556=3,AS556=5),"RiRr","Ri"),IF(AND(AQ556=3,AS556=5),"Rr",""))</f>
        <v/>
      </c>
      <c r="AZ556" s="98" t="str">
        <f>IF(AND(T556=4,V556=5),IF(AND(AQ556=4,AS556=5),"RiRr","Ri"),IF(AND(AQ556=4,AS556=5),"Rr",""))</f>
        <v/>
      </c>
      <c r="BA556" s="98" t="str">
        <f>IF(AND(T556=5,V556=5),IF(AND(AQ556=5,AS556=5),"RiRr","Ri"),IF(AND(AQ556=5,AS556=5),"Rr",""))</f>
        <v/>
      </c>
      <c r="BB556" s="100"/>
    </row>
    <row r="557" spans="1:54" hidden="1" x14ac:dyDescent="0.2">
      <c r="A557" s="362"/>
      <c r="B557" s="290"/>
      <c r="C557" s="298"/>
      <c r="D557" s="301"/>
      <c r="E557" s="301"/>
      <c r="F557" s="301"/>
      <c r="G557" s="301"/>
      <c r="H557" s="301"/>
      <c r="I557" s="304"/>
      <c r="J557" s="307"/>
      <c r="K557" s="307"/>
      <c r="L557" s="330"/>
      <c r="M557" s="263"/>
      <c r="N557" s="263"/>
      <c r="O557" s="327"/>
      <c r="P557" s="310"/>
      <c r="Q557" s="266"/>
      <c r="R557" s="260"/>
      <c r="S557" s="257"/>
      <c r="T557" s="254"/>
      <c r="U557" s="248"/>
      <c r="V557" s="254"/>
      <c r="W557" s="254"/>
      <c r="X557" s="254"/>
      <c r="Y557" s="276"/>
      <c r="Z557" s="91"/>
      <c r="AA557" s="92"/>
      <c r="AB557" s="92"/>
      <c r="AC557" s="92"/>
      <c r="AD557" s="93"/>
      <c r="AE557" s="94">
        <f t="shared" ref="AE557:AE561" si="88">IF(OR(AD557="Preventivo",AD557="Preventivo - Detectivo"),"Probabilidad",IF(OR(AD557="Detectivo - Correctivo",AD557="Correctivo"),"Impacto",0))</f>
        <v>0</v>
      </c>
      <c r="AF557" s="93"/>
      <c r="AG557" s="93"/>
      <c r="AH557" s="93"/>
      <c r="AI557" s="93"/>
      <c r="AJ557" s="93"/>
      <c r="AK557" s="93"/>
      <c r="AL557" s="95">
        <f>IFERROR(VLOOKUP(AF557,Criterios!$M$3:$N$6,2,FALSE),0) + IFERROR(VLOOKUP(AG557,Criterios!$O$3:$P$6,2,FALSE),0) + IFERROR(VLOOKUP(AH557,Criterios!$Q$3:$R$7,2,FALSE),0) + IFERROR(VLOOKUP(AI557,Criterios!$S$3:$T$6,2,FALSE),0) + IFERROR(VLOOKUP(AJ557,Criterios!$U$3:$V$5,2,FALSE),0) + IFERROR(VLOOKUP(AK557,Criterios!$W$3:$X$8,2,FALSE),0)</f>
        <v>0</v>
      </c>
      <c r="AM557" s="96" t="str">
        <f>IF(AND(AL557&gt;=Criterios!$AB$8,AL557&lt;Criterios!$AA$8),"Pobre",IF(AND(AL557&gt;=Criterios!$AB$7,AL557&lt;Criterios!$AA$7),"Insatisfactorio",IF(AND(AL557&gt;=Criterios!$AB$6,AL557&lt;Criterios!$AA$6),"Regular",IF(AND(AL557&gt;=Criterios!$AB$5,AL557&lt;Criterios!$AA$5),"Bueno",IF(AND(AL557&gt;=Criterios!$AB$4,AL557&lt;=Criterios!$AA$4),"Excelente",MID(Criterios!$Y$3,1,1))))))</f>
        <v/>
      </c>
      <c r="AN557" s="278"/>
      <c r="AO557" s="280"/>
      <c r="AP557" s="282"/>
      <c r="AQ557" s="273"/>
      <c r="AR557" s="273"/>
      <c r="AS557" s="273"/>
      <c r="AT557" s="273"/>
      <c r="AU557" s="284"/>
      <c r="AV557" s="88" t="s">
        <v>122</v>
      </c>
      <c r="AW557" s="101" t="str">
        <f>IF(AND(T556=1,V556=4),IF(AND(AQ556=1,AS556=4),"RiRr","Ri"),IF(AND(AQ556=1,AS556=4),"Rr",""))</f>
        <v/>
      </c>
      <c r="AX557" s="102" t="str">
        <f>IF(AND(T556=2,V556=4),IF(AND(AQ556=2,AS556=4),"RiRr","Ri"),IF(AND(AQ556=2,AS556=4),"Rr",""))</f>
        <v/>
      </c>
      <c r="AY557" s="102" t="str">
        <f>IF(AND(T556=3,V556=4),IF(AND(AQ556=3,AS556=4),"RiRr","Ri"),IF(AND(AQ556=3,AS556=4),"Rr",""))</f>
        <v/>
      </c>
      <c r="AZ557" s="103" t="str">
        <f>IF(AND(T556=4,V556=4),IF(AND(AQ556=4,AS556=4),"RiRr","Ri"),IF(AND(AQ556=4,AS556=4),"Rr",""))</f>
        <v/>
      </c>
      <c r="BA557" s="103" t="str">
        <f>IF(AND(T556=5,V556=4),IF(AND(AQ556=5,AS556=4),"RiRr","Ri"),IF(AND(AQ556=5,AS556=4),"Rr",""))</f>
        <v/>
      </c>
      <c r="BB557" s="105"/>
    </row>
    <row r="558" spans="1:54" hidden="1" x14ac:dyDescent="0.2">
      <c r="A558" s="362"/>
      <c r="B558" s="290"/>
      <c r="C558" s="298"/>
      <c r="D558" s="301"/>
      <c r="E558" s="301"/>
      <c r="F558" s="301"/>
      <c r="G558" s="301"/>
      <c r="H558" s="301"/>
      <c r="I558" s="304"/>
      <c r="J558" s="307"/>
      <c r="K558" s="307"/>
      <c r="L558" s="330"/>
      <c r="M558" s="263"/>
      <c r="N558" s="263"/>
      <c r="O558" s="327"/>
      <c r="P558" s="310"/>
      <c r="Q558" s="266"/>
      <c r="R558" s="260"/>
      <c r="S558" s="257"/>
      <c r="T558" s="254"/>
      <c r="U558" s="248"/>
      <c r="V558" s="254"/>
      <c r="W558" s="254"/>
      <c r="X558" s="254"/>
      <c r="Y558" s="276"/>
      <c r="Z558" s="91"/>
      <c r="AA558" s="92"/>
      <c r="AB558" s="92"/>
      <c r="AC558" s="92"/>
      <c r="AD558" s="93"/>
      <c r="AE558" s="94">
        <f t="shared" si="88"/>
        <v>0</v>
      </c>
      <c r="AF558" s="93"/>
      <c r="AG558" s="93"/>
      <c r="AH558" s="93"/>
      <c r="AI558" s="93"/>
      <c r="AJ558" s="93"/>
      <c r="AK558" s="93"/>
      <c r="AL558" s="95">
        <f>IFERROR(VLOOKUP(AF558,Criterios!$M$3:$N$6,2,FALSE),0) + IFERROR(VLOOKUP(AG558,Criterios!$O$3:$P$6,2,FALSE),0) + IFERROR(VLOOKUP(AH558,Criterios!$Q$3:$R$7,2,FALSE),0) + IFERROR(VLOOKUP(AI558,Criterios!$S$3:$T$6,2,FALSE),0) + IFERROR(VLOOKUP(AJ558,Criterios!$U$3:$V$5,2,FALSE),0) + IFERROR(VLOOKUP(AK558,Criterios!$W$3:$X$8,2,FALSE),0)</f>
        <v>0</v>
      </c>
      <c r="AM558" s="96" t="str">
        <f>IF(AND(AL558&gt;=Criterios!$AB$8,AL558&lt;Criterios!$AA$8),"Pobre",IF(AND(AL558&gt;=Criterios!$AB$7,AL558&lt;Criterios!$AA$7),"Insatisfactorio",IF(AND(AL558&gt;=Criterios!$AB$6,AL558&lt;Criterios!$AA$6),"Regular",IF(AND(AL558&gt;=Criterios!$AB$5,AL558&lt;Criterios!$AA$5),"Bueno",IF(AND(AL558&gt;=Criterios!$AB$4,AL558&lt;=Criterios!$AA$4),"Excelente",MID(Criterios!$Y$3,1,1))))))</f>
        <v/>
      </c>
      <c r="AN558" s="278"/>
      <c r="AO558" s="280"/>
      <c r="AP558" s="282"/>
      <c r="AQ558" s="273"/>
      <c r="AR558" s="273"/>
      <c r="AS558" s="273"/>
      <c r="AT558" s="273"/>
      <c r="AU558" s="284"/>
      <c r="AV558" s="88" t="s">
        <v>125</v>
      </c>
      <c r="AW558" s="106" t="str">
        <f>IF(AND(T556=1,V556=3),IF(AND(AQ556=1,AS556=3),"RiRr","Ri"),IF(AND(AQ556=1,AS556=3),"Rr",""))</f>
        <v/>
      </c>
      <c r="AX558" s="101" t="str">
        <f>IF(AND(T556=2,V556=3),IF(AND(AQ556=2,AS556=3),"RiRr","Ri"),IF(AND(AQ556=2,AS556=3),"Rr",""))</f>
        <v/>
      </c>
      <c r="AY558" s="102" t="str">
        <f>IF(AND(T556=3,V556=3),IF(AND(AQ556=3,AS556=3),"RiRr","Ri"),IF(AND(AQ556=3,AS556=3),"Rr",""))</f>
        <v/>
      </c>
      <c r="AZ558" s="103" t="str">
        <f>IF(AND(T556=4,V556=3),IF(AND(AQ556=4,AS556=3),"RiRr","Ri"),IF(AND(AQ556=4,AS556=3),"Rr",""))</f>
        <v/>
      </c>
      <c r="BA558" s="103" t="str">
        <f>IF(AND(T556=5,V556=3),IF(AND(AQ556=5,AS556=3),"RiRr","Ri"),IF(AND(AQ556=5,AS556=3),"Rr",""))</f>
        <v/>
      </c>
      <c r="BB558" s="105"/>
    </row>
    <row r="559" spans="1:54" hidden="1" x14ac:dyDescent="0.2">
      <c r="A559" s="362"/>
      <c r="B559" s="290"/>
      <c r="C559" s="298"/>
      <c r="D559" s="301"/>
      <c r="E559" s="301"/>
      <c r="F559" s="301"/>
      <c r="G559" s="301"/>
      <c r="H559" s="301"/>
      <c r="I559" s="304"/>
      <c r="J559" s="307"/>
      <c r="K559" s="307"/>
      <c r="L559" s="330"/>
      <c r="M559" s="263"/>
      <c r="N559" s="263"/>
      <c r="O559" s="327"/>
      <c r="P559" s="310"/>
      <c r="Q559" s="266"/>
      <c r="R559" s="260"/>
      <c r="S559" s="257"/>
      <c r="T559" s="254"/>
      <c r="U559" s="248"/>
      <c r="V559" s="254"/>
      <c r="W559" s="254"/>
      <c r="X559" s="254"/>
      <c r="Y559" s="276"/>
      <c r="Z559" s="91"/>
      <c r="AA559" s="92"/>
      <c r="AB559" s="92"/>
      <c r="AC559" s="92"/>
      <c r="AD559" s="93"/>
      <c r="AE559" s="94">
        <f t="shared" si="88"/>
        <v>0</v>
      </c>
      <c r="AF559" s="93"/>
      <c r="AG559" s="93"/>
      <c r="AH559" s="93"/>
      <c r="AI559" s="93"/>
      <c r="AJ559" s="93"/>
      <c r="AK559" s="93"/>
      <c r="AL559" s="94">
        <f>IFERROR(VLOOKUP(AF559,Criterios!$M$3:$N$6,2,FALSE),0) + IFERROR(VLOOKUP(AG559,Criterios!$O$3:$P$6,2,FALSE),0) + IFERROR(VLOOKUP(AH559,Criterios!$Q$3:$R$7,2,FALSE),0) + IFERROR(VLOOKUP(AI559,Criterios!$S$3:$T$6,2,FALSE),0) + IFERROR(VLOOKUP(AJ559,Criterios!$U$3:$V$5,2,FALSE),0) + IFERROR(VLOOKUP(AK559,Criterios!$W$3:$X$8,2,FALSE),0)</f>
        <v>0</v>
      </c>
      <c r="AM559" s="96" t="str">
        <f>IF(AND(AL559&gt;=Criterios!$AB$8,AL559&lt;Criterios!$AA$8),"Pobre",IF(AND(AL559&gt;=Criterios!$AB$7,AL559&lt;Criterios!$AA$7),"Insatisfactorio",IF(AND(AL559&gt;=Criterios!$AB$6,AL559&lt;Criterios!$AA$6),"Regular",IF(AND(AL559&gt;=Criterios!$AB$5,AL559&lt;Criterios!$AA$5),"Bueno",IF(AND(AL559&gt;=Criterios!$AB$4,AL559&lt;=Criterios!$AA$4),"Excelente",MID(Criterios!$Y$3,1,1))))))</f>
        <v/>
      </c>
      <c r="AN559" s="278"/>
      <c r="AO559" s="280"/>
      <c r="AP559" s="282"/>
      <c r="AQ559" s="273"/>
      <c r="AR559" s="273"/>
      <c r="AS559" s="273"/>
      <c r="AT559" s="273"/>
      <c r="AU559" s="284"/>
      <c r="AV559" s="88" t="s">
        <v>170</v>
      </c>
      <c r="AW559" s="106" t="str">
        <f>IF(AND(T556=1,V556=2),IF(AND(AQ556=1,AS556=2),"RiRr","Ri"),IF(AND(AQ556=1,AS556=2),"Rr",""))</f>
        <v/>
      </c>
      <c r="AX559" s="106" t="str">
        <f>IF(AND(T556=2,V556=2),IF(AND(AQ556=2,AS556=2),"RiRr","Ri"),IF(AND(AQ556=2,AS556=2),"Rr",""))</f>
        <v/>
      </c>
      <c r="AY559" s="101" t="str">
        <f>IF(AND(T556=3,V556=2),IF(AND(AQ556=3,AS556=2),"RiRr","Ri"),IF(AND(AQ556=3,AS556=2),"Rr",""))</f>
        <v/>
      </c>
      <c r="AZ559" s="102" t="str">
        <f>IF(AND(T556=4,V556=2),IF(AND(AQ556=4,AS556=2),"RiRr","Ri"),IF(AND(AQ556=4,AS556=2),"Rr",""))</f>
        <v/>
      </c>
      <c r="BA559" s="103" t="str">
        <f>IF(AND(T556=5,V556=2),IF(AND(AQ556=5,AS556=2),"RiRr","Ri"),IF(AND(AQ556=5,AS556=2),"Rr",""))</f>
        <v/>
      </c>
      <c r="BB559" s="105"/>
    </row>
    <row r="560" spans="1:54" hidden="1" x14ac:dyDescent="0.2">
      <c r="A560" s="362"/>
      <c r="B560" s="290"/>
      <c r="C560" s="298"/>
      <c r="D560" s="301"/>
      <c r="E560" s="301"/>
      <c r="F560" s="301"/>
      <c r="G560" s="301"/>
      <c r="H560" s="301"/>
      <c r="I560" s="304"/>
      <c r="J560" s="307"/>
      <c r="K560" s="307"/>
      <c r="L560" s="330"/>
      <c r="M560" s="263"/>
      <c r="N560" s="263"/>
      <c r="O560" s="327"/>
      <c r="P560" s="310"/>
      <c r="Q560" s="266"/>
      <c r="R560" s="260"/>
      <c r="S560" s="257"/>
      <c r="T560" s="254"/>
      <c r="U560" s="248"/>
      <c r="V560" s="254"/>
      <c r="W560" s="254"/>
      <c r="X560" s="254"/>
      <c r="Y560" s="276"/>
      <c r="Z560" s="91"/>
      <c r="AA560" s="92"/>
      <c r="AB560" s="92"/>
      <c r="AC560" s="92"/>
      <c r="AD560" s="93"/>
      <c r="AE560" s="94">
        <f t="shared" si="88"/>
        <v>0</v>
      </c>
      <c r="AF560" s="93"/>
      <c r="AG560" s="93"/>
      <c r="AH560" s="93"/>
      <c r="AI560" s="93"/>
      <c r="AJ560" s="93"/>
      <c r="AK560" s="93"/>
      <c r="AL560" s="94">
        <f>IFERROR(VLOOKUP(AF560,Criterios!$M$3:$N$6,2,FALSE),0) + IFERROR(VLOOKUP(AG560,Criterios!$O$3:$P$6,2,FALSE),0) + IFERROR(VLOOKUP(AH560,Criterios!$Q$3:$R$7,2,FALSE),0) + IFERROR(VLOOKUP(AI560,Criterios!$S$3:$T$6,2,FALSE),0) + IFERROR(VLOOKUP(AJ560,Criterios!$U$3:$V$5,2,FALSE),0) + IFERROR(VLOOKUP(AK560,Criterios!$W$3:$X$8,2,FALSE),0)</f>
        <v>0</v>
      </c>
      <c r="AM560" s="96" t="str">
        <f>IF(AND(AL560&gt;=Criterios!$AB$8,AL560&lt;Criterios!$AA$8),"Pobre",IF(AND(AL560&gt;=Criterios!$AB$7,AL560&lt;Criterios!$AA$7),"Insatisfactorio",IF(AND(AL560&gt;=Criterios!$AB$6,AL560&lt;Criterios!$AA$6),"Regular",IF(AND(AL560&gt;=Criterios!$AB$5,AL560&lt;Criterios!$AA$5),"Bueno",IF(AND(AL560&gt;=Criterios!$AB$4,AL560&lt;=Criterios!$AA$4),"Excelente",MID(Criterios!$Y$3,1,1))))))</f>
        <v/>
      </c>
      <c r="AN560" s="278"/>
      <c r="AO560" s="280"/>
      <c r="AP560" s="282"/>
      <c r="AQ560" s="273"/>
      <c r="AR560" s="273"/>
      <c r="AS560" s="273"/>
      <c r="AT560" s="273"/>
      <c r="AU560" s="284"/>
      <c r="AV560" s="88" t="s">
        <v>752</v>
      </c>
      <c r="AW560" s="106" t="str">
        <f>IF(AND(T556=1,V556=1),IF(AND(AQ556=1,AS556=1),"RiRr","Ri"),IF(AND(AQ556=1,AS556=1),"Rr",""))</f>
        <v/>
      </c>
      <c r="AX560" s="106" t="str">
        <f>IF(AND(T556=2,V556=1),IF(AND(AQ556=2,AS556=1),"RiRr","Ri"),IF(AND(AQ556=2,AS556=1),"Rr",""))</f>
        <v/>
      </c>
      <c r="AY560" s="101" t="str">
        <f>IF(AND(T556=3,V556=1),IF(AND(AQ556=3,AS556=1),"RiRr","Ri"),IF(AND(AQ556=3,AS556=1),"Rr",""))</f>
        <v/>
      </c>
      <c r="AZ560" s="102" t="str">
        <f>IF(AND(T556=4,V556=1),IF(AND(AQ556=4,AS556=1),"RiRr","Ri"),IF(AND(AQ556=4,AS556=1),"Rr",""))</f>
        <v/>
      </c>
      <c r="BA560" s="102" t="str">
        <f>IF(AND(T556=5,V556=1),IF(AND(AQ556=5,AS556=1),"RiRr","Ri"),IF(AND(AQ556=5,AS556=1),"Rr",""))</f>
        <v/>
      </c>
      <c r="BB560" s="105"/>
    </row>
    <row r="561" spans="1:54" ht="15.75" hidden="1" customHeight="1" thickBot="1" x14ac:dyDescent="0.25">
      <c r="A561" s="363"/>
      <c r="B561" s="291"/>
      <c r="C561" s="299"/>
      <c r="D561" s="302"/>
      <c r="E561" s="302"/>
      <c r="F561" s="302"/>
      <c r="G561" s="302"/>
      <c r="H561" s="302"/>
      <c r="I561" s="305"/>
      <c r="J561" s="308"/>
      <c r="K561" s="308"/>
      <c r="L561" s="331"/>
      <c r="M561" s="264"/>
      <c r="N561" s="264"/>
      <c r="O561" s="328"/>
      <c r="P561" s="311"/>
      <c r="Q561" s="267"/>
      <c r="R561" s="261"/>
      <c r="S561" s="258"/>
      <c r="T561" s="255"/>
      <c r="U561" s="249"/>
      <c r="V561" s="255"/>
      <c r="W561" s="255"/>
      <c r="X561" s="255"/>
      <c r="Y561" s="277"/>
      <c r="Z561" s="108"/>
      <c r="AA561" s="109"/>
      <c r="AB561" s="109"/>
      <c r="AC561" s="109"/>
      <c r="AD561" s="110"/>
      <c r="AE561" s="111">
        <f t="shared" si="88"/>
        <v>0</v>
      </c>
      <c r="AF561" s="110"/>
      <c r="AG561" s="110"/>
      <c r="AH561" s="110"/>
      <c r="AI561" s="110"/>
      <c r="AJ561" s="110"/>
      <c r="AK561" s="110"/>
      <c r="AL561" s="111">
        <f>IFERROR(VLOOKUP(AF561,Criterios!$M$3:$N$6,2,FALSE),0) + IFERROR(VLOOKUP(AG561,Criterios!$O$3:$P$6,2,FALSE),0) + IFERROR(VLOOKUP(AH561,Criterios!$Q$3:$R$7,2,FALSE),0) + IFERROR(VLOOKUP(AI561,Criterios!$S$3:$T$6,2,FALSE),0) + IFERROR(VLOOKUP(AJ561,Criterios!$U$3:$V$5,2,FALSE),0) + IFERROR(VLOOKUP(AK561,Criterios!$W$3:$X$8,2,FALSE),0)</f>
        <v>0</v>
      </c>
      <c r="AM561" s="112" t="str">
        <f>IF(AND(AL561&gt;=Criterios!$AB$8,AL561&lt;Criterios!$AA$8),"Pobre",IF(AND(AL561&gt;=Criterios!$AB$7,AL561&lt;Criterios!$AA$7),"Insatisfactorio",IF(AND(AL561&gt;=Criterios!$AB$6,AL561&lt;Criterios!$AA$6),"Regular",IF(AND(AL561&gt;=Criterios!$AB$5,AL561&lt;Criterios!$AA$5),"Bueno",IF(AND(AL561&gt;=Criterios!$AB$4,AL561&lt;=Criterios!$AA$4),"Excelente",MID(Criterios!$Y$3,1,1))))))</f>
        <v/>
      </c>
      <c r="AN561" s="279"/>
      <c r="AO561" s="281"/>
      <c r="AP561" s="283"/>
      <c r="AQ561" s="274"/>
      <c r="AR561" s="274"/>
      <c r="AS561" s="274"/>
      <c r="AT561" s="274"/>
      <c r="AU561" s="285"/>
      <c r="AW561" s="88" t="s">
        <v>123</v>
      </c>
      <c r="AX561" s="88" t="s">
        <v>124</v>
      </c>
      <c r="AY561" s="88" t="s">
        <v>125</v>
      </c>
      <c r="AZ561" s="88" t="s">
        <v>126</v>
      </c>
      <c r="BA561" s="88" t="s">
        <v>127</v>
      </c>
      <c r="BB561" s="113"/>
    </row>
    <row r="562" spans="1:54" ht="16.5" hidden="1" thickTop="1" x14ac:dyDescent="0.2">
      <c r="A562" s="361"/>
      <c r="B562" s="289"/>
      <c r="C562" s="297"/>
      <c r="D562" s="300"/>
      <c r="E562" s="300"/>
      <c r="F562" s="300"/>
      <c r="G562" s="300"/>
      <c r="H562" s="300"/>
      <c r="I562" s="303"/>
      <c r="J562" s="306"/>
      <c r="K562" s="306"/>
      <c r="L562" s="329"/>
      <c r="M562" s="262"/>
      <c r="N562" s="262"/>
      <c r="O562" s="326" t="s">
        <v>402</v>
      </c>
      <c r="P562" s="338"/>
      <c r="Q562" s="295"/>
      <c r="R562" s="259"/>
      <c r="S562" s="256"/>
      <c r="T562" s="253">
        <f>(IFERROR(VLOOKUP(S562,Criterios!$E$3:$F$8,2,FALSE),0))</f>
        <v>0</v>
      </c>
      <c r="U562" s="247"/>
      <c r="V562" s="253">
        <f>(IFERROR(VLOOKUP(U562,Criterios!$H$3:$I$8,2,FALSE),0))</f>
        <v>0</v>
      </c>
      <c r="W562" s="253">
        <f>(IFERROR(VLOOKUP(S562,Criterios!$E$3:$F$8,2,FALSE),0)) * (IFERROR(VLOOKUP(U562,Criterios!$H$3:$I$8,2,FALSE),0))</f>
        <v>0</v>
      </c>
      <c r="X562" s="253">
        <f>IFERROR(INDEX(Colorimetría!$D$4:$H$8,MATCH(V562,Colorimetría!$C$4:$C$8,0),MATCH(T562,Colorimetría!$D$3:$H$3,0)),0)</f>
        <v>0</v>
      </c>
      <c r="Y562" s="296"/>
      <c r="Z562" s="91"/>
      <c r="AA562" s="92"/>
      <c r="AB562" s="92"/>
      <c r="AC562" s="92"/>
      <c r="AD562" s="93"/>
      <c r="AE562" s="94">
        <f>IF(OR(AD562="Preventivo",AD562="Preventivo - Detectivo"),"Probabilidad",IF(OR(AD562="Detectivo - Correctivo",AD562="Correctivo"),"Impacto",0))</f>
        <v>0</v>
      </c>
      <c r="AF562" s="93"/>
      <c r="AG562" s="93"/>
      <c r="AH562" s="93"/>
      <c r="AI562" s="93"/>
      <c r="AJ562" s="93"/>
      <c r="AK562" s="93"/>
      <c r="AL562" s="95">
        <f>IFERROR(VLOOKUP(AF562,Criterios!$M$3:$N$6,2,FALSE),0) + IFERROR(VLOOKUP(AG562,Criterios!$O$3:$P$6,2,FALSE),0) + IFERROR(VLOOKUP(AH562,Criterios!$Q$3:$R$7,2,FALSE),0) + IFERROR(VLOOKUP(AI562,Criterios!$S$3:$T$6,2,FALSE),0) + IFERROR(VLOOKUP(AJ562,Criterios!$U$3:$V$5,2,FALSE),0) + IFERROR(VLOOKUP(AK562,Criterios!$W$3:$X$8,2,FALSE),0)</f>
        <v>0</v>
      </c>
      <c r="AM562" s="96" t="str">
        <f>IF(AND(AL562&gt;=Criterios!$AB$8,AL562&lt;Criterios!$AA$8),"Pobre",IF(AND(AL562&gt;=Criterios!$AB$7,AL562&lt;Criterios!$AA$7),"Insatisfactorio",IF(AND(AL562&gt;=Criterios!$AB$6,AL562&lt;Criterios!$AA$6),"Regular",IF(AND(AL562&gt;=Criterios!$AB$5,AL562&lt;Criterios!$AA$5),"Bueno",IF(AND(AL562&gt;=Criterios!$AB$4,AL562&lt;=Criterios!$AA$4),"Excelente",MID(Criterios!$Y$3,1,1))))))</f>
        <v/>
      </c>
      <c r="AN562" s="278">
        <f>(IFERROR(AVERAGEIFS(AL562:AL567,AE562:AE567,"Impacto"),0))/100</f>
        <v>0</v>
      </c>
      <c r="AO562" s="280">
        <f>(IFERROR(AVERAGEIFS(AL562:AL567,AE562:AE567,"Probabilidad"),0))/100</f>
        <v>0</v>
      </c>
      <c r="AP562" s="282" t="str">
        <f>IF(AN562=0,MID(S562,1,15),IF(T562 - AN562*T562&lt;1,VLOOKUP(1,Criterios!$D$4:$E$8,2,FALSE),IF(ROUND(T562 -( T562*AN562),0)=0,VLOOKUP(1,Criterios!$D$4:$E$8,2,FALSE),VLOOKUP(ROUND(T562 -( T562*AN562),0),Criterios!$D$4:$E$8,2,FALSE))))</f>
        <v/>
      </c>
      <c r="AQ562" s="273">
        <f>(IFERROR(VLOOKUP(AP562,Criterios!$E$3:$F$8,2,FALSE),0))</f>
        <v>0</v>
      </c>
      <c r="AR562" s="273" t="str">
        <f>IF(AO562=0,MID(U562,1,15),IF(V562 - AO562*V562&lt;1,VLOOKUP(1,Criterios!$G$4:$H$8,2,FALSE),IF(ROUND(V562 -(V562*AO562),0)=0,VLOOKUP(1,Criterios!$G$4:$H$8,2,FALSE),VLOOKUP(ROUND(V562 -( V562*AO562),0),Criterios!$G$4:$H$8,2,FALSE))))</f>
        <v/>
      </c>
      <c r="AS562" s="273">
        <f>(IFERROR(VLOOKUP(AR562,Criterios!$H$3:$I$8,2,FALSE),0))</f>
        <v>0</v>
      </c>
      <c r="AT562" s="273">
        <f>(IFERROR(VLOOKUP(AP562,Criterios!$E$3:$F$8,2,FALSE),0)) * (IFERROR(VLOOKUP(AR562,Criterios!$H$3:$I$8,2,FALSE),0))</f>
        <v>0</v>
      </c>
      <c r="AU562" s="284">
        <f>IFERROR(INDEX(Colorimetría!$D$4:$H$8,MATCH(AS562,Colorimetría!$C$4:$C$8,0),MATCH(AQ562,Colorimetría!$D$3:$H$3,0)),0)</f>
        <v>0</v>
      </c>
      <c r="AV562" s="88" t="s">
        <v>169</v>
      </c>
      <c r="AW562" s="97" t="str">
        <f>IF(AND(T562=1,V562=5),IF(AND(AQ562=1,AS562=5),"RiRr","Ri"),IF(AND(AQ562=1,AS562=5),"Rr",""))</f>
        <v/>
      </c>
      <c r="AX562" s="97" t="str">
        <f>IF(AND(T562=2,V562=5),IF(AND(AQ562=2,AS562=5),"RiRr","Ri"),IF(AND(AQ562=2,AS562=5),"Rr",""))</f>
        <v/>
      </c>
      <c r="AY562" s="98" t="str">
        <f>IF(AND(T562=3,V562=5),IF(AND(AQ562=3,AS562=5),"RiRr","Ri"),IF(AND(AQ562=3,AS562=5),"Rr",""))</f>
        <v/>
      </c>
      <c r="AZ562" s="98" t="str">
        <f>IF(AND(T562=4,V562=5),IF(AND(AQ562=4,AS562=5),"RiRr","Ri"),IF(AND(AQ562=4,AS562=5),"Rr",""))</f>
        <v/>
      </c>
      <c r="BA562" s="98" t="str">
        <f>IF(AND(T562=5,V562=5),IF(AND(AQ562=5,AS562=5),"RiRr","Ri"),IF(AND(AQ562=5,AS562=5),"Rr",""))</f>
        <v/>
      </c>
      <c r="BB562" s="100"/>
    </row>
    <row r="563" spans="1:54" hidden="1" x14ac:dyDescent="0.2">
      <c r="A563" s="362"/>
      <c r="B563" s="290"/>
      <c r="C563" s="298"/>
      <c r="D563" s="301"/>
      <c r="E563" s="301"/>
      <c r="F563" s="301"/>
      <c r="G563" s="301"/>
      <c r="H563" s="301"/>
      <c r="I563" s="304"/>
      <c r="J563" s="307"/>
      <c r="K563" s="307"/>
      <c r="L563" s="330"/>
      <c r="M563" s="263"/>
      <c r="N563" s="263"/>
      <c r="O563" s="327"/>
      <c r="P563" s="310"/>
      <c r="Q563" s="266"/>
      <c r="R563" s="260"/>
      <c r="S563" s="257"/>
      <c r="T563" s="254"/>
      <c r="U563" s="248"/>
      <c r="V563" s="254"/>
      <c r="W563" s="254"/>
      <c r="X563" s="254"/>
      <c r="Y563" s="276"/>
      <c r="Z563" s="91"/>
      <c r="AA563" s="92"/>
      <c r="AB563" s="92"/>
      <c r="AC563" s="92"/>
      <c r="AD563" s="93"/>
      <c r="AE563" s="94">
        <f t="shared" ref="AE563:AE567" si="89">IF(OR(AD563="Preventivo",AD563="Preventivo - Detectivo"),"Probabilidad",IF(OR(AD563="Detectivo - Correctivo",AD563="Correctivo"),"Impacto",0))</f>
        <v>0</v>
      </c>
      <c r="AF563" s="93"/>
      <c r="AG563" s="93"/>
      <c r="AH563" s="93"/>
      <c r="AI563" s="93"/>
      <c r="AJ563" s="93"/>
      <c r="AK563" s="93"/>
      <c r="AL563" s="95">
        <f>IFERROR(VLOOKUP(AF563,Criterios!$M$3:$N$6,2,FALSE),0) + IFERROR(VLOOKUP(AG563,Criterios!$O$3:$P$6,2,FALSE),0) + IFERROR(VLOOKUP(AH563,Criterios!$Q$3:$R$7,2,FALSE),0) + IFERROR(VLOOKUP(AI563,Criterios!$S$3:$T$6,2,FALSE),0) + IFERROR(VLOOKUP(AJ563,Criterios!$U$3:$V$5,2,FALSE),0) + IFERROR(VLOOKUP(AK563,Criterios!$W$3:$X$8,2,FALSE),0)</f>
        <v>0</v>
      </c>
      <c r="AM563" s="96" t="str">
        <f>IF(AND(AL563&gt;=Criterios!$AB$8,AL563&lt;Criterios!$AA$8),"Pobre",IF(AND(AL563&gt;=Criterios!$AB$7,AL563&lt;Criterios!$AA$7),"Insatisfactorio",IF(AND(AL563&gt;=Criterios!$AB$6,AL563&lt;Criterios!$AA$6),"Regular",IF(AND(AL563&gt;=Criterios!$AB$5,AL563&lt;Criterios!$AA$5),"Bueno",IF(AND(AL563&gt;=Criterios!$AB$4,AL563&lt;=Criterios!$AA$4),"Excelente",MID(Criterios!$Y$3,1,1))))))</f>
        <v/>
      </c>
      <c r="AN563" s="278"/>
      <c r="AO563" s="280"/>
      <c r="AP563" s="282"/>
      <c r="AQ563" s="273"/>
      <c r="AR563" s="273"/>
      <c r="AS563" s="273"/>
      <c r="AT563" s="273"/>
      <c r="AU563" s="284"/>
      <c r="AV563" s="88" t="s">
        <v>122</v>
      </c>
      <c r="AW563" s="101" t="str">
        <f>IF(AND(T562=1,V562=4),IF(AND(AQ562=1,AS562=4),"RiRr","Ri"),IF(AND(AQ562=1,AS562=4),"Rr",""))</f>
        <v/>
      </c>
      <c r="AX563" s="102" t="str">
        <f>IF(AND(T562=2,V562=4),IF(AND(AQ562=2,AS562=4),"RiRr","Ri"),IF(AND(AQ562=2,AS562=4),"Rr",""))</f>
        <v/>
      </c>
      <c r="AY563" s="102" t="str">
        <f>IF(AND(T562=3,V562=4),IF(AND(AQ562=3,AS562=4),"RiRr","Ri"),IF(AND(AQ562=3,AS562=4),"Rr",""))</f>
        <v/>
      </c>
      <c r="AZ563" s="103" t="str">
        <f>IF(AND(T562=4,V562=4),IF(AND(AQ562=4,AS562=4),"RiRr","Ri"),IF(AND(AQ562=4,AS562=4),"Rr",""))</f>
        <v/>
      </c>
      <c r="BA563" s="103" t="str">
        <f>IF(AND(T562=5,V562=4),IF(AND(AQ562=5,AS562=4),"RiRr","Ri"),IF(AND(AQ562=5,AS562=4),"Rr",""))</f>
        <v/>
      </c>
      <c r="BB563" s="105"/>
    </row>
    <row r="564" spans="1:54" hidden="1" x14ac:dyDescent="0.2">
      <c r="A564" s="362"/>
      <c r="B564" s="290"/>
      <c r="C564" s="298"/>
      <c r="D564" s="301"/>
      <c r="E564" s="301"/>
      <c r="F564" s="301"/>
      <c r="G564" s="301"/>
      <c r="H564" s="301"/>
      <c r="I564" s="304"/>
      <c r="J564" s="307"/>
      <c r="K564" s="307"/>
      <c r="L564" s="330"/>
      <c r="M564" s="263"/>
      <c r="N564" s="263"/>
      <c r="O564" s="327"/>
      <c r="P564" s="310"/>
      <c r="Q564" s="266"/>
      <c r="R564" s="260"/>
      <c r="S564" s="257"/>
      <c r="T564" s="254"/>
      <c r="U564" s="248"/>
      <c r="V564" s="254"/>
      <c r="W564" s="254"/>
      <c r="X564" s="254"/>
      <c r="Y564" s="276"/>
      <c r="Z564" s="91"/>
      <c r="AA564" s="92"/>
      <c r="AB564" s="92"/>
      <c r="AC564" s="92"/>
      <c r="AD564" s="93"/>
      <c r="AE564" s="94">
        <f t="shared" si="89"/>
        <v>0</v>
      </c>
      <c r="AF564" s="93"/>
      <c r="AG564" s="93"/>
      <c r="AH564" s="93"/>
      <c r="AI564" s="93"/>
      <c r="AJ564" s="93"/>
      <c r="AK564" s="93"/>
      <c r="AL564" s="95">
        <f>IFERROR(VLOOKUP(AF564,Criterios!$M$3:$N$6,2,FALSE),0) + IFERROR(VLOOKUP(AG564,Criterios!$O$3:$P$6,2,FALSE),0) + IFERROR(VLOOKUP(AH564,Criterios!$Q$3:$R$7,2,FALSE),0) + IFERROR(VLOOKUP(AI564,Criterios!$S$3:$T$6,2,FALSE),0) + IFERROR(VLOOKUP(AJ564,Criterios!$U$3:$V$5,2,FALSE),0) + IFERROR(VLOOKUP(AK564,Criterios!$W$3:$X$8,2,FALSE),0)</f>
        <v>0</v>
      </c>
      <c r="AM564" s="96" t="str">
        <f>IF(AND(AL564&gt;=Criterios!$AB$8,AL564&lt;Criterios!$AA$8),"Pobre",IF(AND(AL564&gt;=Criterios!$AB$7,AL564&lt;Criterios!$AA$7),"Insatisfactorio",IF(AND(AL564&gt;=Criterios!$AB$6,AL564&lt;Criterios!$AA$6),"Regular",IF(AND(AL564&gt;=Criterios!$AB$5,AL564&lt;Criterios!$AA$5),"Bueno",IF(AND(AL564&gt;=Criterios!$AB$4,AL564&lt;=Criterios!$AA$4),"Excelente",MID(Criterios!$Y$3,1,1))))))</f>
        <v/>
      </c>
      <c r="AN564" s="278"/>
      <c r="AO564" s="280"/>
      <c r="AP564" s="282"/>
      <c r="AQ564" s="273"/>
      <c r="AR564" s="273"/>
      <c r="AS564" s="273"/>
      <c r="AT564" s="273"/>
      <c r="AU564" s="284"/>
      <c r="AV564" s="88" t="s">
        <v>125</v>
      </c>
      <c r="AW564" s="106" t="str">
        <f>IF(AND(T562=1,V562=3),IF(AND(AQ562=1,AS562=3),"RiRr","Ri"),IF(AND(AQ562=1,AS562=3),"Rr",""))</f>
        <v/>
      </c>
      <c r="AX564" s="101" t="str">
        <f>IF(AND(T562=2,V562=3),IF(AND(AQ562=2,AS562=3),"RiRr","Ri"),IF(AND(AQ562=2,AS562=3),"Rr",""))</f>
        <v/>
      </c>
      <c r="AY564" s="102" t="str">
        <f>IF(AND(T562=3,V562=3),IF(AND(AQ562=3,AS562=3),"RiRr","Ri"),IF(AND(AQ562=3,AS562=3),"Rr",""))</f>
        <v/>
      </c>
      <c r="AZ564" s="103" t="str">
        <f>IF(AND(T562=4,V562=3),IF(AND(AQ562=4,AS562=3),"RiRr","Ri"),IF(AND(AQ562=4,AS562=3),"Rr",""))</f>
        <v/>
      </c>
      <c r="BA564" s="103" t="str">
        <f>IF(AND(T562=5,V562=3),IF(AND(AQ562=5,AS562=3),"RiRr","Ri"),IF(AND(AQ562=5,AS562=3),"Rr",""))</f>
        <v/>
      </c>
      <c r="BB564" s="105"/>
    </row>
    <row r="565" spans="1:54" hidden="1" x14ac:dyDescent="0.2">
      <c r="A565" s="362"/>
      <c r="B565" s="290"/>
      <c r="C565" s="298"/>
      <c r="D565" s="301"/>
      <c r="E565" s="301"/>
      <c r="F565" s="301"/>
      <c r="G565" s="301"/>
      <c r="H565" s="301"/>
      <c r="I565" s="304"/>
      <c r="J565" s="307"/>
      <c r="K565" s="307"/>
      <c r="L565" s="330"/>
      <c r="M565" s="263"/>
      <c r="N565" s="263"/>
      <c r="O565" s="327"/>
      <c r="P565" s="310"/>
      <c r="Q565" s="266"/>
      <c r="R565" s="260"/>
      <c r="S565" s="257"/>
      <c r="T565" s="254"/>
      <c r="U565" s="248"/>
      <c r="V565" s="254"/>
      <c r="W565" s="254"/>
      <c r="X565" s="254"/>
      <c r="Y565" s="276"/>
      <c r="Z565" s="91"/>
      <c r="AA565" s="92"/>
      <c r="AB565" s="92"/>
      <c r="AC565" s="92"/>
      <c r="AD565" s="93"/>
      <c r="AE565" s="94">
        <f t="shared" si="89"/>
        <v>0</v>
      </c>
      <c r="AF565" s="93"/>
      <c r="AG565" s="93"/>
      <c r="AH565" s="93"/>
      <c r="AI565" s="93"/>
      <c r="AJ565" s="93"/>
      <c r="AK565" s="93"/>
      <c r="AL565" s="94">
        <f>IFERROR(VLOOKUP(AF565,Criterios!$M$3:$N$6,2,FALSE),0) + IFERROR(VLOOKUP(AG565,Criterios!$O$3:$P$6,2,FALSE),0) + IFERROR(VLOOKUP(AH565,Criterios!$Q$3:$R$7,2,FALSE),0) + IFERROR(VLOOKUP(AI565,Criterios!$S$3:$T$6,2,FALSE),0) + IFERROR(VLOOKUP(AJ565,Criterios!$U$3:$V$5,2,FALSE),0) + IFERROR(VLOOKUP(AK565,Criterios!$W$3:$X$8,2,FALSE),0)</f>
        <v>0</v>
      </c>
      <c r="AM565" s="96" t="str">
        <f>IF(AND(AL565&gt;=Criterios!$AB$8,AL565&lt;Criterios!$AA$8),"Pobre",IF(AND(AL565&gt;=Criterios!$AB$7,AL565&lt;Criterios!$AA$7),"Insatisfactorio",IF(AND(AL565&gt;=Criterios!$AB$6,AL565&lt;Criterios!$AA$6),"Regular",IF(AND(AL565&gt;=Criterios!$AB$5,AL565&lt;Criterios!$AA$5),"Bueno",IF(AND(AL565&gt;=Criterios!$AB$4,AL565&lt;=Criterios!$AA$4),"Excelente",MID(Criterios!$Y$3,1,1))))))</f>
        <v/>
      </c>
      <c r="AN565" s="278"/>
      <c r="AO565" s="280"/>
      <c r="AP565" s="282"/>
      <c r="AQ565" s="273"/>
      <c r="AR565" s="273"/>
      <c r="AS565" s="273"/>
      <c r="AT565" s="273"/>
      <c r="AU565" s="284"/>
      <c r="AV565" s="88" t="s">
        <v>170</v>
      </c>
      <c r="AW565" s="106" t="str">
        <f>IF(AND(T562=1,V562=2),IF(AND(AQ562=1,AS562=2),"RiRr","Ri"),IF(AND(AQ562=1,AS562=2),"Rr",""))</f>
        <v/>
      </c>
      <c r="AX565" s="106" t="str">
        <f>IF(AND(T562=2,V562=2),IF(AND(AQ562=2,AS562=2),"RiRr","Ri"),IF(AND(AQ562=2,AS562=2),"Rr",""))</f>
        <v/>
      </c>
      <c r="AY565" s="101" t="str">
        <f>IF(AND(T562=3,V562=2),IF(AND(AQ562=3,AS562=2),"RiRr","Ri"),IF(AND(AQ562=3,AS562=2),"Rr",""))</f>
        <v/>
      </c>
      <c r="AZ565" s="102" t="str">
        <f>IF(AND(T562=4,V562=2),IF(AND(AQ562=4,AS562=2),"RiRr","Ri"),IF(AND(AQ562=4,AS562=2),"Rr",""))</f>
        <v/>
      </c>
      <c r="BA565" s="103" t="str">
        <f>IF(AND(T562=5,V562=2),IF(AND(AQ562=5,AS562=2),"RiRr","Ri"),IF(AND(AQ562=5,AS562=2),"Rr",""))</f>
        <v/>
      </c>
      <c r="BB565" s="105"/>
    </row>
    <row r="566" spans="1:54" hidden="1" x14ac:dyDescent="0.2">
      <c r="A566" s="362"/>
      <c r="B566" s="290"/>
      <c r="C566" s="298"/>
      <c r="D566" s="301"/>
      <c r="E566" s="301"/>
      <c r="F566" s="301"/>
      <c r="G566" s="301"/>
      <c r="H566" s="301"/>
      <c r="I566" s="304"/>
      <c r="J566" s="307"/>
      <c r="K566" s="307"/>
      <c r="L566" s="330"/>
      <c r="M566" s="263"/>
      <c r="N566" s="263"/>
      <c r="O566" s="327"/>
      <c r="P566" s="310"/>
      <c r="Q566" s="266"/>
      <c r="R566" s="260"/>
      <c r="S566" s="257"/>
      <c r="T566" s="254"/>
      <c r="U566" s="248"/>
      <c r="V566" s="254"/>
      <c r="W566" s="254"/>
      <c r="X566" s="254"/>
      <c r="Y566" s="276"/>
      <c r="Z566" s="91"/>
      <c r="AA566" s="92"/>
      <c r="AB566" s="92"/>
      <c r="AC566" s="92"/>
      <c r="AD566" s="93"/>
      <c r="AE566" s="94">
        <f t="shared" si="89"/>
        <v>0</v>
      </c>
      <c r="AF566" s="93"/>
      <c r="AG566" s="93"/>
      <c r="AH566" s="93"/>
      <c r="AI566" s="93"/>
      <c r="AJ566" s="93"/>
      <c r="AK566" s="93"/>
      <c r="AL566" s="94">
        <f>IFERROR(VLOOKUP(AF566,Criterios!$M$3:$N$6,2,FALSE),0) + IFERROR(VLOOKUP(AG566,Criterios!$O$3:$P$6,2,FALSE),0) + IFERROR(VLOOKUP(AH566,Criterios!$Q$3:$R$7,2,FALSE),0) + IFERROR(VLOOKUP(AI566,Criterios!$S$3:$T$6,2,FALSE),0) + IFERROR(VLOOKUP(AJ566,Criterios!$U$3:$V$5,2,FALSE),0) + IFERROR(VLOOKUP(AK566,Criterios!$W$3:$X$8,2,FALSE),0)</f>
        <v>0</v>
      </c>
      <c r="AM566" s="96" t="str">
        <f>IF(AND(AL566&gt;=Criterios!$AB$8,AL566&lt;Criterios!$AA$8),"Pobre",IF(AND(AL566&gt;=Criterios!$AB$7,AL566&lt;Criterios!$AA$7),"Insatisfactorio",IF(AND(AL566&gt;=Criterios!$AB$6,AL566&lt;Criterios!$AA$6),"Regular",IF(AND(AL566&gt;=Criterios!$AB$5,AL566&lt;Criterios!$AA$5),"Bueno",IF(AND(AL566&gt;=Criterios!$AB$4,AL566&lt;=Criterios!$AA$4),"Excelente",MID(Criterios!$Y$3,1,1))))))</f>
        <v/>
      </c>
      <c r="AN566" s="278"/>
      <c r="AO566" s="280"/>
      <c r="AP566" s="282"/>
      <c r="AQ566" s="273"/>
      <c r="AR566" s="273"/>
      <c r="AS566" s="273"/>
      <c r="AT566" s="273"/>
      <c r="AU566" s="284"/>
      <c r="AV566" s="88" t="s">
        <v>752</v>
      </c>
      <c r="AW566" s="106" t="str">
        <f>IF(AND(T562=1,V562=1),IF(AND(AQ562=1,AS562=1),"RiRr","Ri"),IF(AND(AQ562=1,AS562=1),"Rr",""))</f>
        <v/>
      </c>
      <c r="AX566" s="106" t="str">
        <f>IF(AND(T562=2,V562=1),IF(AND(AQ562=2,AS562=1),"RiRr","Ri"),IF(AND(AQ562=2,AS562=1),"Rr",""))</f>
        <v/>
      </c>
      <c r="AY566" s="101" t="str">
        <f>IF(AND(T562=3,V562=1),IF(AND(AQ562=3,AS562=1),"RiRr","Ri"),IF(AND(AQ562=3,AS562=1),"Rr",""))</f>
        <v/>
      </c>
      <c r="AZ566" s="102" t="str">
        <f>IF(AND(T562=4,V562=1),IF(AND(AQ562=4,AS562=1),"RiRr","Ri"),IF(AND(AQ562=4,AS562=1),"Rr",""))</f>
        <v/>
      </c>
      <c r="BA566" s="102" t="str">
        <f>IF(AND(T562=5,V562=1),IF(AND(AQ562=5,AS562=1),"RiRr","Ri"),IF(AND(AQ562=5,AS562=1),"Rr",""))</f>
        <v/>
      </c>
      <c r="BB566" s="105"/>
    </row>
    <row r="567" spans="1:54" ht="15.75" hidden="1" customHeight="1" thickBot="1" x14ac:dyDescent="0.25">
      <c r="A567" s="363"/>
      <c r="B567" s="291"/>
      <c r="C567" s="299"/>
      <c r="D567" s="302"/>
      <c r="E567" s="302"/>
      <c r="F567" s="302"/>
      <c r="G567" s="302"/>
      <c r="H567" s="302"/>
      <c r="I567" s="305"/>
      <c r="J567" s="308"/>
      <c r="K567" s="308"/>
      <c r="L567" s="331"/>
      <c r="M567" s="264"/>
      <c r="N567" s="264"/>
      <c r="O567" s="328"/>
      <c r="P567" s="311"/>
      <c r="Q567" s="267"/>
      <c r="R567" s="261"/>
      <c r="S567" s="258"/>
      <c r="T567" s="255"/>
      <c r="U567" s="249"/>
      <c r="V567" s="255"/>
      <c r="W567" s="255"/>
      <c r="X567" s="255"/>
      <c r="Y567" s="277"/>
      <c r="Z567" s="108"/>
      <c r="AA567" s="109"/>
      <c r="AB567" s="109"/>
      <c r="AC567" s="109"/>
      <c r="AD567" s="110"/>
      <c r="AE567" s="111">
        <f t="shared" si="89"/>
        <v>0</v>
      </c>
      <c r="AF567" s="110"/>
      <c r="AG567" s="110"/>
      <c r="AH567" s="110"/>
      <c r="AI567" s="110"/>
      <c r="AJ567" s="110"/>
      <c r="AK567" s="110"/>
      <c r="AL567" s="111">
        <f>IFERROR(VLOOKUP(AF567,Criterios!$M$3:$N$6,2,FALSE),0) + IFERROR(VLOOKUP(AG567,Criterios!$O$3:$P$6,2,FALSE),0) + IFERROR(VLOOKUP(AH567,Criterios!$Q$3:$R$7,2,FALSE),0) + IFERROR(VLOOKUP(AI567,Criterios!$S$3:$T$6,2,FALSE),0) + IFERROR(VLOOKUP(AJ567,Criterios!$U$3:$V$5,2,FALSE),0) + IFERROR(VLOOKUP(AK567,Criterios!$W$3:$X$8,2,FALSE),0)</f>
        <v>0</v>
      </c>
      <c r="AM567" s="112" t="str">
        <f>IF(AND(AL567&gt;=Criterios!$AB$8,AL567&lt;Criterios!$AA$8),"Pobre",IF(AND(AL567&gt;=Criterios!$AB$7,AL567&lt;Criterios!$AA$7),"Insatisfactorio",IF(AND(AL567&gt;=Criterios!$AB$6,AL567&lt;Criterios!$AA$6),"Regular",IF(AND(AL567&gt;=Criterios!$AB$5,AL567&lt;Criterios!$AA$5),"Bueno",IF(AND(AL567&gt;=Criterios!$AB$4,AL567&lt;=Criterios!$AA$4),"Excelente",MID(Criterios!$Y$3,1,1))))))</f>
        <v/>
      </c>
      <c r="AN567" s="279"/>
      <c r="AO567" s="281"/>
      <c r="AP567" s="283"/>
      <c r="AQ567" s="274"/>
      <c r="AR567" s="274"/>
      <c r="AS567" s="274"/>
      <c r="AT567" s="274"/>
      <c r="AU567" s="285"/>
      <c r="AW567" s="88" t="s">
        <v>123</v>
      </c>
      <c r="AX567" s="88" t="s">
        <v>124</v>
      </c>
      <c r="AY567" s="88" t="s">
        <v>125</v>
      </c>
      <c r="AZ567" s="88" t="s">
        <v>126</v>
      </c>
      <c r="BA567" s="88" t="s">
        <v>127</v>
      </c>
      <c r="BB567" s="113"/>
    </row>
    <row r="568" spans="1:54" ht="16.5" hidden="1" thickTop="1" x14ac:dyDescent="0.2">
      <c r="A568" s="361"/>
      <c r="B568" s="289"/>
      <c r="C568" s="297"/>
      <c r="D568" s="300"/>
      <c r="E568" s="300"/>
      <c r="F568" s="300"/>
      <c r="G568" s="300"/>
      <c r="H568" s="300"/>
      <c r="I568" s="303"/>
      <c r="J568" s="306"/>
      <c r="K568" s="306"/>
      <c r="L568" s="329"/>
      <c r="M568" s="262"/>
      <c r="N568" s="262"/>
      <c r="O568" s="326" t="s">
        <v>403</v>
      </c>
      <c r="P568" s="338"/>
      <c r="Q568" s="295"/>
      <c r="R568" s="259"/>
      <c r="S568" s="256"/>
      <c r="T568" s="253">
        <f>(IFERROR(VLOOKUP(S568,Criterios!$E$3:$F$8,2,FALSE),0))</f>
        <v>0</v>
      </c>
      <c r="U568" s="247"/>
      <c r="V568" s="253">
        <f>(IFERROR(VLOOKUP(U568,Criterios!$H$3:$I$8,2,FALSE),0))</f>
        <v>0</v>
      </c>
      <c r="W568" s="253">
        <f>(IFERROR(VLOOKUP(S568,Criterios!$E$3:$F$8,2,FALSE),0)) * (IFERROR(VLOOKUP(U568,Criterios!$H$3:$I$8,2,FALSE),0))</f>
        <v>0</v>
      </c>
      <c r="X568" s="253">
        <f>IFERROR(INDEX(Colorimetría!$D$4:$H$8,MATCH(V568,Colorimetría!$C$4:$C$8,0),MATCH(T568,Colorimetría!$D$3:$H$3,0)),0)</f>
        <v>0</v>
      </c>
      <c r="Y568" s="296"/>
      <c r="Z568" s="91"/>
      <c r="AA568" s="92"/>
      <c r="AB568" s="92"/>
      <c r="AC568" s="92"/>
      <c r="AD568" s="93"/>
      <c r="AE568" s="94">
        <f>IF(OR(AD568="Preventivo",AD568="Preventivo - Detectivo"),"Probabilidad",IF(OR(AD568="Detectivo - Correctivo",AD568="Correctivo"),"Impacto",0))</f>
        <v>0</v>
      </c>
      <c r="AF568" s="93"/>
      <c r="AG568" s="93"/>
      <c r="AH568" s="93"/>
      <c r="AI568" s="93"/>
      <c r="AJ568" s="93"/>
      <c r="AK568" s="93"/>
      <c r="AL568" s="95">
        <f>IFERROR(VLOOKUP(AF568,Criterios!$M$3:$N$6,2,FALSE),0) + IFERROR(VLOOKUP(AG568,Criterios!$O$3:$P$6,2,FALSE),0) + IFERROR(VLOOKUP(AH568,Criterios!$Q$3:$R$7,2,FALSE),0) + IFERROR(VLOOKUP(AI568,Criterios!$S$3:$T$6,2,FALSE),0) + IFERROR(VLOOKUP(AJ568,Criterios!$U$3:$V$5,2,FALSE),0) + IFERROR(VLOOKUP(AK568,Criterios!$W$3:$X$8,2,FALSE),0)</f>
        <v>0</v>
      </c>
      <c r="AM568" s="96" t="str">
        <f>IF(AND(AL568&gt;=Criterios!$AB$8,AL568&lt;Criterios!$AA$8),"Pobre",IF(AND(AL568&gt;=Criterios!$AB$7,AL568&lt;Criterios!$AA$7),"Insatisfactorio",IF(AND(AL568&gt;=Criterios!$AB$6,AL568&lt;Criterios!$AA$6),"Regular",IF(AND(AL568&gt;=Criterios!$AB$5,AL568&lt;Criterios!$AA$5),"Bueno",IF(AND(AL568&gt;=Criterios!$AB$4,AL568&lt;=Criterios!$AA$4),"Excelente",MID(Criterios!$Y$3,1,1))))))</f>
        <v/>
      </c>
      <c r="AN568" s="278">
        <f>(IFERROR(AVERAGEIFS(AL568:AL573,AE568:AE573,"Impacto"),0))/100</f>
        <v>0</v>
      </c>
      <c r="AO568" s="280">
        <f>(IFERROR(AVERAGEIFS(AL568:AL573,AE568:AE573,"Probabilidad"),0))/100</f>
        <v>0</v>
      </c>
      <c r="AP568" s="282" t="str">
        <f>IF(AN568=0,MID(S568,1,15),IF(T568 - AN568*T568&lt;1,VLOOKUP(1,Criterios!$D$4:$E$8,2,FALSE),IF(ROUND(T568 -( T568*AN568),0)=0,VLOOKUP(1,Criterios!$D$4:$E$8,2,FALSE),VLOOKUP(ROUND(T568 -( T568*AN568),0),Criterios!$D$4:$E$8,2,FALSE))))</f>
        <v/>
      </c>
      <c r="AQ568" s="273">
        <f>(IFERROR(VLOOKUP(AP568,Criterios!$E$3:$F$8,2,FALSE),0))</f>
        <v>0</v>
      </c>
      <c r="AR568" s="273" t="str">
        <f>IF(AO568=0,MID(U568,1,15),IF(V568 - AO568*V568&lt;1,VLOOKUP(1,Criterios!$G$4:$H$8,2,FALSE),IF(ROUND(V568 -(V568*AO568),0)=0,VLOOKUP(1,Criterios!$G$4:$H$8,2,FALSE),VLOOKUP(ROUND(V568 -( V568*AO568),0),Criterios!$G$4:$H$8,2,FALSE))))</f>
        <v/>
      </c>
      <c r="AS568" s="273">
        <f>(IFERROR(VLOOKUP(AR568,Criterios!$H$3:$I$8,2,FALSE),0))</f>
        <v>0</v>
      </c>
      <c r="AT568" s="273">
        <f>(IFERROR(VLOOKUP(AP568,Criterios!$E$3:$F$8,2,FALSE),0)) * (IFERROR(VLOOKUP(AR568,Criterios!$H$3:$I$8,2,FALSE),0))</f>
        <v>0</v>
      </c>
      <c r="AU568" s="284">
        <f>IFERROR(INDEX(Colorimetría!$D$4:$H$8,MATCH(AS568,Colorimetría!$C$4:$C$8,0),MATCH(AQ568,Colorimetría!$D$3:$H$3,0)),0)</f>
        <v>0</v>
      </c>
      <c r="AV568" s="88" t="s">
        <v>169</v>
      </c>
      <c r="AW568" s="97" t="str">
        <f>IF(AND(T568=1,V568=5),IF(AND(AQ568=1,AS568=5),"RiRr","Ri"),IF(AND(AQ568=1,AS568=5),"Rr",""))</f>
        <v/>
      </c>
      <c r="AX568" s="97" t="str">
        <f>IF(AND(T568=2,V568=5),IF(AND(AQ568=2,AS568=5),"RiRr","Ri"),IF(AND(AQ568=2,AS568=5),"Rr",""))</f>
        <v/>
      </c>
      <c r="AY568" s="98" t="str">
        <f>IF(AND(T568=3,V568=5),IF(AND(AQ568=3,AS568=5),"RiRr","Ri"),IF(AND(AQ568=3,AS568=5),"Rr",""))</f>
        <v/>
      </c>
      <c r="AZ568" s="98" t="str">
        <f>IF(AND(T568=4,V568=5),IF(AND(AQ568=4,AS568=5),"RiRr","Ri"),IF(AND(AQ568=4,AS568=5),"Rr",""))</f>
        <v/>
      </c>
      <c r="BA568" s="98" t="str">
        <f>IF(AND(T568=5,V568=5),IF(AND(AQ568=5,AS568=5),"RiRr","Ri"),IF(AND(AQ568=5,AS568=5),"Rr",""))</f>
        <v/>
      </c>
      <c r="BB568" s="100"/>
    </row>
    <row r="569" spans="1:54" hidden="1" x14ac:dyDescent="0.2">
      <c r="A569" s="362"/>
      <c r="B569" s="290"/>
      <c r="C569" s="298"/>
      <c r="D569" s="301"/>
      <c r="E569" s="301"/>
      <c r="F569" s="301"/>
      <c r="G569" s="301"/>
      <c r="H569" s="301"/>
      <c r="I569" s="304"/>
      <c r="J569" s="307"/>
      <c r="K569" s="307"/>
      <c r="L569" s="330"/>
      <c r="M569" s="263"/>
      <c r="N569" s="263"/>
      <c r="O569" s="327"/>
      <c r="P569" s="310"/>
      <c r="Q569" s="266"/>
      <c r="R569" s="260"/>
      <c r="S569" s="257"/>
      <c r="T569" s="254"/>
      <c r="U569" s="248"/>
      <c r="V569" s="254"/>
      <c r="W569" s="254"/>
      <c r="X569" s="254"/>
      <c r="Y569" s="276"/>
      <c r="Z569" s="91"/>
      <c r="AA569" s="92"/>
      <c r="AB569" s="92"/>
      <c r="AC569" s="92"/>
      <c r="AD569" s="93"/>
      <c r="AE569" s="94">
        <f t="shared" ref="AE569:AE573" si="90">IF(OR(AD569="Preventivo",AD569="Preventivo - Detectivo"),"Probabilidad",IF(OR(AD569="Detectivo - Correctivo",AD569="Correctivo"),"Impacto",0))</f>
        <v>0</v>
      </c>
      <c r="AF569" s="93"/>
      <c r="AG569" s="93"/>
      <c r="AH569" s="93"/>
      <c r="AI569" s="93"/>
      <c r="AJ569" s="93"/>
      <c r="AK569" s="93"/>
      <c r="AL569" s="95">
        <f>IFERROR(VLOOKUP(AF569,Criterios!$M$3:$N$6,2,FALSE),0) + IFERROR(VLOOKUP(AG569,Criterios!$O$3:$P$6,2,FALSE),0) + IFERROR(VLOOKUP(AH569,Criterios!$Q$3:$R$7,2,FALSE),0) + IFERROR(VLOOKUP(AI569,Criterios!$S$3:$T$6,2,FALSE),0) + IFERROR(VLOOKUP(AJ569,Criterios!$U$3:$V$5,2,FALSE),0) + IFERROR(VLOOKUP(AK569,Criterios!$W$3:$X$8,2,FALSE),0)</f>
        <v>0</v>
      </c>
      <c r="AM569" s="96" t="str">
        <f>IF(AND(AL569&gt;=Criterios!$AB$8,AL569&lt;Criterios!$AA$8),"Pobre",IF(AND(AL569&gt;=Criterios!$AB$7,AL569&lt;Criterios!$AA$7),"Insatisfactorio",IF(AND(AL569&gt;=Criterios!$AB$6,AL569&lt;Criterios!$AA$6),"Regular",IF(AND(AL569&gt;=Criterios!$AB$5,AL569&lt;Criterios!$AA$5),"Bueno",IF(AND(AL569&gt;=Criterios!$AB$4,AL569&lt;=Criterios!$AA$4),"Excelente",MID(Criterios!$Y$3,1,1))))))</f>
        <v/>
      </c>
      <c r="AN569" s="278"/>
      <c r="AO569" s="280"/>
      <c r="AP569" s="282"/>
      <c r="AQ569" s="273"/>
      <c r="AR569" s="273"/>
      <c r="AS569" s="273"/>
      <c r="AT569" s="273"/>
      <c r="AU569" s="284"/>
      <c r="AV569" s="88" t="s">
        <v>122</v>
      </c>
      <c r="AW569" s="101" t="str">
        <f>IF(AND(T568=1,V568=4),IF(AND(AQ568=1,AS568=4),"RiRr","Ri"),IF(AND(AQ568=1,AS568=4),"Rr",""))</f>
        <v/>
      </c>
      <c r="AX569" s="102" t="str">
        <f>IF(AND(T568=2,V568=4),IF(AND(AQ568=2,AS568=4),"RiRr","Ri"),IF(AND(AQ568=2,AS568=4),"Rr",""))</f>
        <v/>
      </c>
      <c r="AY569" s="102" t="str">
        <f>IF(AND(T568=3,V568=4),IF(AND(AQ568=3,AS568=4),"RiRr","Ri"),IF(AND(AQ568=3,AS568=4),"Rr",""))</f>
        <v/>
      </c>
      <c r="AZ569" s="103" t="str">
        <f>IF(AND(T568=4,V568=4),IF(AND(AQ568=4,AS568=4),"RiRr","Ri"),IF(AND(AQ568=4,AS568=4),"Rr",""))</f>
        <v/>
      </c>
      <c r="BA569" s="103" t="str">
        <f>IF(AND(T568=5,V568=4),IF(AND(AQ568=5,AS568=4),"RiRr","Ri"),IF(AND(AQ568=5,AS568=4),"Rr",""))</f>
        <v/>
      </c>
      <c r="BB569" s="105"/>
    </row>
    <row r="570" spans="1:54" hidden="1" x14ac:dyDescent="0.2">
      <c r="A570" s="362"/>
      <c r="B570" s="290"/>
      <c r="C570" s="298"/>
      <c r="D570" s="301"/>
      <c r="E570" s="301"/>
      <c r="F570" s="301"/>
      <c r="G570" s="301"/>
      <c r="H570" s="301"/>
      <c r="I570" s="304"/>
      <c r="J570" s="307"/>
      <c r="K570" s="307"/>
      <c r="L570" s="330"/>
      <c r="M570" s="263"/>
      <c r="N570" s="263"/>
      <c r="O570" s="327"/>
      <c r="P570" s="310"/>
      <c r="Q570" s="266"/>
      <c r="R570" s="260"/>
      <c r="S570" s="257"/>
      <c r="T570" s="254"/>
      <c r="U570" s="248"/>
      <c r="V570" s="254"/>
      <c r="W570" s="254"/>
      <c r="X570" s="254"/>
      <c r="Y570" s="276"/>
      <c r="Z570" s="91"/>
      <c r="AA570" s="92"/>
      <c r="AB570" s="92"/>
      <c r="AC570" s="92"/>
      <c r="AD570" s="93"/>
      <c r="AE570" s="94">
        <f t="shared" si="90"/>
        <v>0</v>
      </c>
      <c r="AF570" s="93"/>
      <c r="AG570" s="93"/>
      <c r="AH570" s="93"/>
      <c r="AI570" s="93"/>
      <c r="AJ570" s="93"/>
      <c r="AK570" s="93"/>
      <c r="AL570" s="95">
        <f>IFERROR(VLOOKUP(AF570,Criterios!$M$3:$N$6,2,FALSE),0) + IFERROR(VLOOKUP(AG570,Criterios!$O$3:$P$6,2,FALSE),0) + IFERROR(VLOOKUP(AH570,Criterios!$Q$3:$R$7,2,FALSE),0) + IFERROR(VLOOKUP(AI570,Criterios!$S$3:$T$6,2,FALSE),0) + IFERROR(VLOOKUP(AJ570,Criterios!$U$3:$V$5,2,FALSE),0) + IFERROR(VLOOKUP(AK570,Criterios!$W$3:$X$8,2,FALSE),0)</f>
        <v>0</v>
      </c>
      <c r="AM570" s="96" t="str">
        <f>IF(AND(AL570&gt;=Criterios!$AB$8,AL570&lt;Criterios!$AA$8),"Pobre",IF(AND(AL570&gt;=Criterios!$AB$7,AL570&lt;Criterios!$AA$7),"Insatisfactorio",IF(AND(AL570&gt;=Criterios!$AB$6,AL570&lt;Criterios!$AA$6),"Regular",IF(AND(AL570&gt;=Criterios!$AB$5,AL570&lt;Criterios!$AA$5),"Bueno",IF(AND(AL570&gt;=Criterios!$AB$4,AL570&lt;=Criterios!$AA$4),"Excelente",MID(Criterios!$Y$3,1,1))))))</f>
        <v/>
      </c>
      <c r="AN570" s="278"/>
      <c r="AO570" s="280"/>
      <c r="AP570" s="282"/>
      <c r="AQ570" s="273"/>
      <c r="AR570" s="273"/>
      <c r="AS570" s="273"/>
      <c r="AT570" s="273"/>
      <c r="AU570" s="284"/>
      <c r="AV570" s="88" t="s">
        <v>125</v>
      </c>
      <c r="AW570" s="106" t="str">
        <f>IF(AND(T568=1,V568=3),IF(AND(AQ568=1,AS568=3),"RiRr","Ri"),IF(AND(AQ568=1,AS568=3),"Rr",""))</f>
        <v/>
      </c>
      <c r="AX570" s="101" t="str">
        <f>IF(AND(T568=2,V568=3),IF(AND(AQ568=2,AS568=3),"RiRr","Ri"),IF(AND(AQ568=2,AS568=3),"Rr",""))</f>
        <v/>
      </c>
      <c r="AY570" s="102" t="str">
        <f>IF(AND(T568=3,V568=3),IF(AND(AQ568=3,AS568=3),"RiRr","Ri"),IF(AND(AQ568=3,AS568=3),"Rr",""))</f>
        <v/>
      </c>
      <c r="AZ570" s="103" t="str">
        <f>IF(AND(T568=4,V568=3),IF(AND(AQ568=4,AS568=3),"RiRr","Ri"),IF(AND(AQ568=4,AS568=3),"Rr",""))</f>
        <v/>
      </c>
      <c r="BA570" s="103" t="str">
        <f>IF(AND(T568=5,V568=3),IF(AND(AQ568=5,AS568=3),"RiRr","Ri"),IF(AND(AQ568=5,AS568=3),"Rr",""))</f>
        <v/>
      </c>
      <c r="BB570" s="105"/>
    </row>
    <row r="571" spans="1:54" hidden="1" x14ac:dyDescent="0.2">
      <c r="A571" s="362"/>
      <c r="B571" s="290"/>
      <c r="C571" s="298"/>
      <c r="D571" s="301"/>
      <c r="E571" s="301"/>
      <c r="F571" s="301"/>
      <c r="G571" s="301"/>
      <c r="H571" s="301"/>
      <c r="I571" s="304"/>
      <c r="J571" s="307"/>
      <c r="K571" s="307"/>
      <c r="L571" s="330"/>
      <c r="M571" s="263"/>
      <c r="N571" s="263"/>
      <c r="O571" s="327"/>
      <c r="P571" s="310"/>
      <c r="Q571" s="266"/>
      <c r="R571" s="260"/>
      <c r="S571" s="257"/>
      <c r="T571" s="254"/>
      <c r="U571" s="248"/>
      <c r="V571" s="254"/>
      <c r="W571" s="254"/>
      <c r="X571" s="254"/>
      <c r="Y571" s="276"/>
      <c r="Z571" s="91"/>
      <c r="AA571" s="92"/>
      <c r="AB571" s="92"/>
      <c r="AC571" s="92"/>
      <c r="AD571" s="93"/>
      <c r="AE571" s="94">
        <f t="shared" si="90"/>
        <v>0</v>
      </c>
      <c r="AF571" s="93"/>
      <c r="AG571" s="93"/>
      <c r="AH571" s="93"/>
      <c r="AI571" s="93"/>
      <c r="AJ571" s="93"/>
      <c r="AK571" s="93"/>
      <c r="AL571" s="94">
        <f>IFERROR(VLOOKUP(AF571,Criterios!$M$3:$N$6,2,FALSE),0) + IFERROR(VLOOKUP(AG571,Criterios!$O$3:$P$6,2,FALSE),0) + IFERROR(VLOOKUP(AH571,Criterios!$Q$3:$R$7,2,FALSE),0) + IFERROR(VLOOKUP(AI571,Criterios!$S$3:$T$6,2,FALSE),0) + IFERROR(VLOOKUP(AJ571,Criterios!$U$3:$V$5,2,FALSE),0) + IFERROR(VLOOKUP(AK571,Criterios!$W$3:$X$8,2,FALSE),0)</f>
        <v>0</v>
      </c>
      <c r="AM571" s="96" t="str">
        <f>IF(AND(AL571&gt;=Criterios!$AB$8,AL571&lt;Criterios!$AA$8),"Pobre",IF(AND(AL571&gt;=Criterios!$AB$7,AL571&lt;Criterios!$AA$7),"Insatisfactorio",IF(AND(AL571&gt;=Criterios!$AB$6,AL571&lt;Criterios!$AA$6),"Regular",IF(AND(AL571&gt;=Criterios!$AB$5,AL571&lt;Criterios!$AA$5),"Bueno",IF(AND(AL571&gt;=Criterios!$AB$4,AL571&lt;=Criterios!$AA$4),"Excelente",MID(Criterios!$Y$3,1,1))))))</f>
        <v/>
      </c>
      <c r="AN571" s="278"/>
      <c r="AO571" s="280"/>
      <c r="AP571" s="282"/>
      <c r="AQ571" s="273"/>
      <c r="AR571" s="273"/>
      <c r="AS571" s="273"/>
      <c r="AT571" s="273"/>
      <c r="AU571" s="284"/>
      <c r="AV571" s="88" t="s">
        <v>170</v>
      </c>
      <c r="AW571" s="106" t="str">
        <f>IF(AND(T568=1,V568=2),IF(AND(AQ568=1,AS568=2),"RiRr","Ri"),IF(AND(AQ568=1,AS568=2),"Rr",""))</f>
        <v/>
      </c>
      <c r="AX571" s="106" t="str">
        <f>IF(AND(T568=2,V568=2),IF(AND(AQ568=2,AS568=2),"RiRr","Ri"),IF(AND(AQ568=2,AS568=2),"Rr",""))</f>
        <v/>
      </c>
      <c r="AY571" s="101" t="str">
        <f>IF(AND(T568=3,V568=2),IF(AND(AQ568=3,AS568=2),"RiRr","Ri"),IF(AND(AQ568=3,AS568=2),"Rr",""))</f>
        <v/>
      </c>
      <c r="AZ571" s="102" t="str">
        <f>IF(AND(T568=4,V568=2),IF(AND(AQ568=4,AS568=2),"RiRr","Ri"),IF(AND(AQ568=4,AS568=2),"Rr",""))</f>
        <v/>
      </c>
      <c r="BA571" s="103" t="str">
        <f>IF(AND(T568=5,V568=2),IF(AND(AQ568=5,AS568=2),"RiRr","Ri"),IF(AND(AQ568=5,AS568=2),"Rr",""))</f>
        <v/>
      </c>
      <c r="BB571" s="105"/>
    </row>
    <row r="572" spans="1:54" hidden="1" x14ac:dyDescent="0.2">
      <c r="A572" s="362"/>
      <c r="B572" s="290"/>
      <c r="C572" s="298"/>
      <c r="D572" s="301"/>
      <c r="E572" s="301"/>
      <c r="F572" s="301"/>
      <c r="G572" s="301"/>
      <c r="H572" s="301"/>
      <c r="I572" s="304"/>
      <c r="J572" s="307"/>
      <c r="K572" s="307"/>
      <c r="L572" s="330"/>
      <c r="M572" s="263"/>
      <c r="N572" s="263"/>
      <c r="O572" s="327"/>
      <c r="P572" s="310"/>
      <c r="Q572" s="266"/>
      <c r="R572" s="260"/>
      <c r="S572" s="257"/>
      <c r="T572" s="254"/>
      <c r="U572" s="248"/>
      <c r="V572" s="254"/>
      <c r="W572" s="254"/>
      <c r="X572" s="254"/>
      <c r="Y572" s="276"/>
      <c r="Z572" s="91"/>
      <c r="AA572" s="92"/>
      <c r="AB572" s="92"/>
      <c r="AC572" s="92"/>
      <c r="AD572" s="93"/>
      <c r="AE572" s="94">
        <f t="shared" si="90"/>
        <v>0</v>
      </c>
      <c r="AF572" s="93"/>
      <c r="AG572" s="93"/>
      <c r="AH572" s="93"/>
      <c r="AI572" s="93"/>
      <c r="AJ572" s="93"/>
      <c r="AK572" s="93"/>
      <c r="AL572" s="94">
        <f>IFERROR(VLOOKUP(AF572,Criterios!$M$3:$N$6,2,FALSE),0) + IFERROR(VLOOKUP(AG572,Criterios!$O$3:$P$6,2,FALSE),0) + IFERROR(VLOOKUP(AH572,Criterios!$Q$3:$R$7,2,FALSE),0) + IFERROR(VLOOKUP(AI572,Criterios!$S$3:$T$6,2,FALSE),0) + IFERROR(VLOOKUP(AJ572,Criterios!$U$3:$V$5,2,FALSE),0) + IFERROR(VLOOKUP(AK572,Criterios!$W$3:$X$8,2,FALSE),0)</f>
        <v>0</v>
      </c>
      <c r="AM572" s="96" t="str">
        <f>IF(AND(AL572&gt;=Criterios!$AB$8,AL572&lt;Criterios!$AA$8),"Pobre",IF(AND(AL572&gt;=Criterios!$AB$7,AL572&lt;Criterios!$AA$7),"Insatisfactorio",IF(AND(AL572&gt;=Criterios!$AB$6,AL572&lt;Criterios!$AA$6),"Regular",IF(AND(AL572&gt;=Criterios!$AB$5,AL572&lt;Criterios!$AA$5),"Bueno",IF(AND(AL572&gt;=Criterios!$AB$4,AL572&lt;=Criterios!$AA$4),"Excelente",MID(Criterios!$Y$3,1,1))))))</f>
        <v/>
      </c>
      <c r="AN572" s="278"/>
      <c r="AO572" s="280"/>
      <c r="AP572" s="282"/>
      <c r="AQ572" s="273"/>
      <c r="AR572" s="273"/>
      <c r="AS572" s="273"/>
      <c r="AT572" s="273"/>
      <c r="AU572" s="284"/>
      <c r="AV572" s="88" t="s">
        <v>752</v>
      </c>
      <c r="AW572" s="106" t="str">
        <f>IF(AND(T568=1,V568=1),IF(AND(AQ568=1,AS568=1),"RiRr","Ri"),IF(AND(AQ568=1,AS568=1),"Rr",""))</f>
        <v/>
      </c>
      <c r="AX572" s="106" t="str">
        <f>IF(AND(T568=2,V568=1),IF(AND(AQ568=2,AS568=1),"RiRr","Ri"),IF(AND(AQ568=2,AS568=1),"Rr",""))</f>
        <v/>
      </c>
      <c r="AY572" s="101" t="str">
        <f>IF(AND(T568=3,V568=1),IF(AND(AQ568=3,AS568=1),"RiRr","Ri"),IF(AND(AQ568=3,AS568=1),"Rr",""))</f>
        <v/>
      </c>
      <c r="AZ572" s="102" t="str">
        <f>IF(AND(T568=4,V568=1),IF(AND(AQ568=4,AS568=1),"RiRr","Ri"),IF(AND(AQ568=4,AS568=1),"Rr",""))</f>
        <v/>
      </c>
      <c r="BA572" s="102" t="str">
        <f>IF(AND(T568=5,V568=1),IF(AND(AQ568=5,AS568=1),"RiRr","Ri"),IF(AND(AQ568=5,AS568=1),"Rr",""))</f>
        <v/>
      </c>
      <c r="BB572" s="105"/>
    </row>
    <row r="573" spans="1:54" ht="15.75" hidden="1" customHeight="1" thickBot="1" x14ac:dyDescent="0.25">
      <c r="A573" s="363"/>
      <c r="B573" s="291"/>
      <c r="C573" s="299"/>
      <c r="D573" s="302"/>
      <c r="E573" s="302"/>
      <c r="F573" s="302"/>
      <c r="G573" s="302"/>
      <c r="H573" s="302"/>
      <c r="I573" s="305"/>
      <c r="J573" s="308"/>
      <c r="K573" s="308"/>
      <c r="L573" s="331"/>
      <c r="M573" s="264"/>
      <c r="N573" s="264"/>
      <c r="O573" s="328"/>
      <c r="P573" s="311"/>
      <c r="Q573" s="267"/>
      <c r="R573" s="261"/>
      <c r="S573" s="258"/>
      <c r="T573" s="255"/>
      <c r="U573" s="249"/>
      <c r="V573" s="255"/>
      <c r="W573" s="255"/>
      <c r="X573" s="255"/>
      <c r="Y573" s="277"/>
      <c r="Z573" s="108"/>
      <c r="AA573" s="109"/>
      <c r="AB573" s="109"/>
      <c r="AC573" s="109"/>
      <c r="AD573" s="110"/>
      <c r="AE573" s="111">
        <f t="shared" si="90"/>
        <v>0</v>
      </c>
      <c r="AF573" s="110"/>
      <c r="AG573" s="110"/>
      <c r="AH573" s="110"/>
      <c r="AI573" s="110"/>
      <c r="AJ573" s="110"/>
      <c r="AK573" s="110"/>
      <c r="AL573" s="111">
        <f>IFERROR(VLOOKUP(AF573,Criterios!$M$3:$N$6,2,FALSE),0) + IFERROR(VLOOKUP(AG573,Criterios!$O$3:$P$6,2,FALSE),0) + IFERROR(VLOOKUP(AH573,Criterios!$Q$3:$R$7,2,FALSE),0) + IFERROR(VLOOKUP(AI573,Criterios!$S$3:$T$6,2,FALSE),0) + IFERROR(VLOOKUP(AJ573,Criterios!$U$3:$V$5,2,FALSE),0) + IFERROR(VLOOKUP(AK573,Criterios!$W$3:$X$8,2,FALSE),0)</f>
        <v>0</v>
      </c>
      <c r="AM573" s="112" t="str">
        <f>IF(AND(AL573&gt;=Criterios!$AB$8,AL573&lt;Criterios!$AA$8),"Pobre",IF(AND(AL573&gt;=Criterios!$AB$7,AL573&lt;Criterios!$AA$7),"Insatisfactorio",IF(AND(AL573&gt;=Criterios!$AB$6,AL573&lt;Criterios!$AA$6),"Regular",IF(AND(AL573&gt;=Criterios!$AB$5,AL573&lt;Criterios!$AA$5),"Bueno",IF(AND(AL573&gt;=Criterios!$AB$4,AL573&lt;=Criterios!$AA$4),"Excelente",MID(Criterios!$Y$3,1,1))))))</f>
        <v/>
      </c>
      <c r="AN573" s="279"/>
      <c r="AO573" s="281"/>
      <c r="AP573" s="283"/>
      <c r="AQ573" s="274"/>
      <c r="AR573" s="274"/>
      <c r="AS573" s="274"/>
      <c r="AT573" s="274"/>
      <c r="AU573" s="285"/>
      <c r="AW573" s="88" t="s">
        <v>123</v>
      </c>
      <c r="AX573" s="88" t="s">
        <v>124</v>
      </c>
      <c r="AY573" s="88" t="s">
        <v>125</v>
      </c>
      <c r="AZ573" s="88" t="s">
        <v>126</v>
      </c>
      <c r="BA573" s="88" t="s">
        <v>127</v>
      </c>
      <c r="BB573" s="113"/>
    </row>
    <row r="574" spans="1:54" ht="16.5" hidden="1" thickTop="1" x14ac:dyDescent="0.2">
      <c r="A574" s="361"/>
      <c r="B574" s="289"/>
      <c r="C574" s="297"/>
      <c r="D574" s="300"/>
      <c r="E574" s="300"/>
      <c r="F574" s="300"/>
      <c r="G574" s="300"/>
      <c r="H574" s="300"/>
      <c r="I574" s="303"/>
      <c r="J574" s="306"/>
      <c r="K574" s="306"/>
      <c r="L574" s="329"/>
      <c r="M574" s="262"/>
      <c r="N574" s="262"/>
      <c r="O574" s="326" t="s">
        <v>404</v>
      </c>
      <c r="P574" s="338"/>
      <c r="Q574" s="295"/>
      <c r="R574" s="259"/>
      <c r="S574" s="256"/>
      <c r="T574" s="253">
        <f>(IFERROR(VLOOKUP(S574,Criterios!$E$3:$F$8,2,FALSE),0))</f>
        <v>0</v>
      </c>
      <c r="U574" s="247"/>
      <c r="V574" s="253">
        <f>(IFERROR(VLOOKUP(U574,Criterios!$H$3:$I$8,2,FALSE),0))</f>
        <v>0</v>
      </c>
      <c r="W574" s="253">
        <f>(IFERROR(VLOOKUP(S574,Criterios!$E$3:$F$8,2,FALSE),0)) * (IFERROR(VLOOKUP(U574,Criterios!$H$3:$I$8,2,FALSE),0))</f>
        <v>0</v>
      </c>
      <c r="X574" s="253">
        <f>IFERROR(INDEX(Colorimetría!$D$4:$H$8,MATCH(V574,Colorimetría!$C$4:$C$8,0),MATCH(T574,Colorimetría!$D$3:$H$3,0)),0)</f>
        <v>0</v>
      </c>
      <c r="Y574" s="296"/>
      <c r="Z574" s="91"/>
      <c r="AA574" s="92"/>
      <c r="AB574" s="92"/>
      <c r="AC574" s="92"/>
      <c r="AD574" s="93"/>
      <c r="AE574" s="94">
        <f>IF(OR(AD574="Preventivo",AD574="Preventivo - Detectivo"),"Probabilidad",IF(OR(AD574="Detectivo - Correctivo",AD574="Correctivo"),"Impacto",0))</f>
        <v>0</v>
      </c>
      <c r="AF574" s="93"/>
      <c r="AG574" s="93"/>
      <c r="AH574" s="93"/>
      <c r="AI574" s="93"/>
      <c r="AJ574" s="93"/>
      <c r="AK574" s="93"/>
      <c r="AL574" s="95">
        <f>IFERROR(VLOOKUP(AF574,Criterios!$M$3:$N$6,2,FALSE),0) + IFERROR(VLOOKUP(AG574,Criterios!$O$3:$P$6,2,FALSE),0) + IFERROR(VLOOKUP(AH574,Criterios!$Q$3:$R$7,2,FALSE),0) + IFERROR(VLOOKUP(AI574,Criterios!$S$3:$T$6,2,FALSE),0) + IFERROR(VLOOKUP(AJ574,Criterios!$U$3:$V$5,2,FALSE),0) + IFERROR(VLOOKUP(AK574,Criterios!$W$3:$X$8,2,FALSE),0)</f>
        <v>0</v>
      </c>
      <c r="AM574" s="96" t="str">
        <f>IF(AND(AL574&gt;=Criterios!$AB$8,AL574&lt;Criterios!$AA$8),"Pobre",IF(AND(AL574&gt;=Criterios!$AB$7,AL574&lt;Criterios!$AA$7),"Insatisfactorio",IF(AND(AL574&gt;=Criterios!$AB$6,AL574&lt;Criterios!$AA$6),"Regular",IF(AND(AL574&gt;=Criterios!$AB$5,AL574&lt;Criterios!$AA$5),"Bueno",IF(AND(AL574&gt;=Criterios!$AB$4,AL574&lt;=Criterios!$AA$4),"Excelente",MID(Criterios!$Y$3,1,1))))))</f>
        <v/>
      </c>
      <c r="AN574" s="278">
        <f>(IFERROR(AVERAGEIFS(AL574:AL579,AE574:AE579,"Impacto"),0))/100</f>
        <v>0</v>
      </c>
      <c r="AO574" s="280">
        <f>(IFERROR(AVERAGEIFS(AL574:AL579,AE574:AE579,"Probabilidad"),0))/100</f>
        <v>0</v>
      </c>
      <c r="AP574" s="282" t="str">
        <f>IF(AN574=0,MID(S574,1,15),IF(T574 - AN574*T574&lt;1,VLOOKUP(1,Criterios!$D$4:$E$8,2,FALSE),IF(ROUND(T574 -( T574*AN574),0)=0,VLOOKUP(1,Criterios!$D$4:$E$8,2,FALSE),VLOOKUP(ROUND(T574 -( T574*AN574),0),Criterios!$D$4:$E$8,2,FALSE))))</f>
        <v/>
      </c>
      <c r="AQ574" s="273">
        <f>(IFERROR(VLOOKUP(AP574,Criterios!$E$3:$F$8,2,FALSE),0))</f>
        <v>0</v>
      </c>
      <c r="AR574" s="273" t="str">
        <f>IF(AO574=0,MID(U574,1,15),IF(V574 - AO574*V574&lt;1,VLOOKUP(1,Criterios!$G$4:$H$8,2,FALSE),IF(ROUND(V574 -(V574*AO574),0)=0,VLOOKUP(1,Criterios!$G$4:$H$8,2,FALSE),VLOOKUP(ROUND(V574 -( V574*AO574),0),Criterios!$G$4:$H$8,2,FALSE))))</f>
        <v/>
      </c>
      <c r="AS574" s="273">
        <f>(IFERROR(VLOOKUP(AR574,Criterios!$H$3:$I$8,2,FALSE),0))</f>
        <v>0</v>
      </c>
      <c r="AT574" s="273">
        <f>(IFERROR(VLOOKUP(AP574,Criterios!$E$3:$F$8,2,FALSE),0)) * (IFERROR(VLOOKUP(AR574,Criterios!$H$3:$I$8,2,FALSE),0))</f>
        <v>0</v>
      </c>
      <c r="AU574" s="284">
        <f>IFERROR(INDEX(Colorimetría!$D$4:$H$8,MATCH(AS574,Colorimetría!$C$4:$C$8,0),MATCH(AQ574,Colorimetría!$D$3:$H$3,0)),0)</f>
        <v>0</v>
      </c>
      <c r="AV574" s="88" t="s">
        <v>169</v>
      </c>
      <c r="AW574" s="97" t="str">
        <f>IF(AND(T574=1,V574=5),IF(AND(AQ574=1,AS574=5),"RiRr","Ri"),IF(AND(AQ574=1,AS574=5),"Rr",""))</f>
        <v/>
      </c>
      <c r="AX574" s="97" t="str">
        <f>IF(AND(T574=2,V574=5),IF(AND(AQ574=2,AS574=5),"RiRr","Ri"),IF(AND(AQ574=2,AS574=5),"Rr",""))</f>
        <v/>
      </c>
      <c r="AY574" s="98" t="str">
        <f>IF(AND(T574=3,V574=5),IF(AND(AQ574=3,AS574=5),"RiRr","Ri"),IF(AND(AQ574=3,AS574=5),"Rr",""))</f>
        <v/>
      </c>
      <c r="AZ574" s="98" t="str">
        <f>IF(AND(T574=4,V574=5),IF(AND(AQ574=4,AS574=5),"RiRr","Ri"),IF(AND(AQ574=4,AS574=5),"Rr",""))</f>
        <v/>
      </c>
      <c r="BA574" s="98" t="str">
        <f>IF(AND(T574=5,V574=5),IF(AND(AQ574=5,AS574=5),"RiRr","Ri"),IF(AND(AQ574=5,AS574=5),"Rr",""))</f>
        <v/>
      </c>
      <c r="BB574" s="100"/>
    </row>
    <row r="575" spans="1:54" hidden="1" x14ac:dyDescent="0.2">
      <c r="A575" s="362"/>
      <c r="B575" s="290"/>
      <c r="C575" s="298"/>
      <c r="D575" s="301"/>
      <c r="E575" s="301"/>
      <c r="F575" s="301"/>
      <c r="G575" s="301"/>
      <c r="H575" s="301"/>
      <c r="I575" s="304"/>
      <c r="J575" s="307"/>
      <c r="K575" s="307"/>
      <c r="L575" s="330"/>
      <c r="M575" s="263"/>
      <c r="N575" s="263"/>
      <c r="O575" s="327"/>
      <c r="P575" s="310"/>
      <c r="Q575" s="266"/>
      <c r="R575" s="260"/>
      <c r="S575" s="257"/>
      <c r="T575" s="254"/>
      <c r="U575" s="248"/>
      <c r="V575" s="254"/>
      <c r="W575" s="254"/>
      <c r="X575" s="254"/>
      <c r="Y575" s="276"/>
      <c r="Z575" s="91"/>
      <c r="AA575" s="92"/>
      <c r="AB575" s="92"/>
      <c r="AC575" s="92"/>
      <c r="AD575" s="93"/>
      <c r="AE575" s="94">
        <f t="shared" ref="AE575:AE579" si="91">IF(OR(AD575="Preventivo",AD575="Preventivo - Detectivo"),"Probabilidad",IF(OR(AD575="Detectivo - Correctivo",AD575="Correctivo"),"Impacto",0))</f>
        <v>0</v>
      </c>
      <c r="AF575" s="93"/>
      <c r="AG575" s="93"/>
      <c r="AH575" s="93"/>
      <c r="AI575" s="93"/>
      <c r="AJ575" s="93"/>
      <c r="AK575" s="93"/>
      <c r="AL575" s="95">
        <f>IFERROR(VLOOKUP(AF575,Criterios!$M$3:$N$6,2,FALSE),0) + IFERROR(VLOOKUP(AG575,Criterios!$O$3:$P$6,2,FALSE),0) + IFERROR(VLOOKUP(AH575,Criterios!$Q$3:$R$7,2,FALSE),0) + IFERROR(VLOOKUP(AI575,Criterios!$S$3:$T$6,2,FALSE),0) + IFERROR(VLOOKUP(AJ575,Criterios!$U$3:$V$5,2,FALSE),0) + IFERROR(VLOOKUP(AK575,Criterios!$W$3:$X$8,2,FALSE),0)</f>
        <v>0</v>
      </c>
      <c r="AM575" s="96" t="str">
        <f>IF(AND(AL575&gt;=Criterios!$AB$8,AL575&lt;Criterios!$AA$8),"Pobre",IF(AND(AL575&gt;=Criterios!$AB$7,AL575&lt;Criterios!$AA$7),"Insatisfactorio",IF(AND(AL575&gt;=Criterios!$AB$6,AL575&lt;Criterios!$AA$6),"Regular",IF(AND(AL575&gt;=Criterios!$AB$5,AL575&lt;Criterios!$AA$5),"Bueno",IF(AND(AL575&gt;=Criterios!$AB$4,AL575&lt;=Criterios!$AA$4),"Excelente",MID(Criterios!$Y$3,1,1))))))</f>
        <v/>
      </c>
      <c r="AN575" s="278"/>
      <c r="AO575" s="280"/>
      <c r="AP575" s="282"/>
      <c r="AQ575" s="273"/>
      <c r="AR575" s="273"/>
      <c r="AS575" s="273"/>
      <c r="AT575" s="273"/>
      <c r="AU575" s="284"/>
      <c r="AV575" s="88" t="s">
        <v>122</v>
      </c>
      <c r="AW575" s="101" t="str">
        <f>IF(AND(T574=1,V574=4),IF(AND(AQ574=1,AS574=4),"RiRr","Ri"),IF(AND(AQ574=1,AS574=4),"Rr",""))</f>
        <v/>
      </c>
      <c r="AX575" s="102" t="str">
        <f>IF(AND(T574=2,V574=4),IF(AND(AQ574=2,AS574=4),"RiRr","Ri"),IF(AND(AQ574=2,AS574=4),"Rr",""))</f>
        <v/>
      </c>
      <c r="AY575" s="102" t="str">
        <f>IF(AND(T574=3,V574=4),IF(AND(AQ574=3,AS574=4),"RiRr","Ri"),IF(AND(AQ574=3,AS574=4),"Rr",""))</f>
        <v/>
      </c>
      <c r="AZ575" s="103" t="str">
        <f>IF(AND(T574=4,V574=4),IF(AND(AQ574=4,AS574=4),"RiRr","Ri"),IF(AND(AQ574=4,AS574=4),"Rr",""))</f>
        <v/>
      </c>
      <c r="BA575" s="103" t="str">
        <f>IF(AND(T574=5,V574=4),IF(AND(AQ574=5,AS574=4),"RiRr","Ri"),IF(AND(AQ574=5,AS574=4),"Rr",""))</f>
        <v/>
      </c>
      <c r="BB575" s="105"/>
    </row>
    <row r="576" spans="1:54" hidden="1" x14ac:dyDescent="0.2">
      <c r="A576" s="362"/>
      <c r="B576" s="290"/>
      <c r="C576" s="298"/>
      <c r="D576" s="301"/>
      <c r="E576" s="301"/>
      <c r="F576" s="301"/>
      <c r="G576" s="301"/>
      <c r="H576" s="301"/>
      <c r="I576" s="304"/>
      <c r="J576" s="307"/>
      <c r="K576" s="307"/>
      <c r="L576" s="330"/>
      <c r="M576" s="263"/>
      <c r="N576" s="263"/>
      <c r="O576" s="327"/>
      <c r="P576" s="310"/>
      <c r="Q576" s="266"/>
      <c r="R576" s="260"/>
      <c r="S576" s="257"/>
      <c r="T576" s="254"/>
      <c r="U576" s="248"/>
      <c r="V576" s="254"/>
      <c r="W576" s="254"/>
      <c r="X576" s="254"/>
      <c r="Y576" s="276"/>
      <c r="Z576" s="91"/>
      <c r="AA576" s="92"/>
      <c r="AB576" s="92"/>
      <c r="AC576" s="92"/>
      <c r="AD576" s="93"/>
      <c r="AE576" s="94">
        <f t="shared" si="91"/>
        <v>0</v>
      </c>
      <c r="AF576" s="93"/>
      <c r="AG576" s="93"/>
      <c r="AH576" s="93"/>
      <c r="AI576" s="93"/>
      <c r="AJ576" s="93"/>
      <c r="AK576" s="93"/>
      <c r="AL576" s="95">
        <f>IFERROR(VLOOKUP(AF576,Criterios!$M$3:$N$6,2,FALSE),0) + IFERROR(VLOOKUP(AG576,Criterios!$O$3:$P$6,2,FALSE),0) + IFERROR(VLOOKUP(AH576,Criterios!$Q$3:$R$7,2,FALSE),0) + IFERROR(VLOOKUP(AI576,Criterios!$S$3:$T$6,2,FALSE),0) + IFERROR(VLOOKUP(AJ576,Criterios!$U$3:$V$5,2,FALSE),0) + IFERROR(VLOOKUP(AK576,Criterios!$W$3:$X$8,2,FALSE),0)</f>
        <v>0</v>
      </c>
      <c r="AM576" s="96" t="str">
        <f>IF(AND(AL576&gt;=Criterios!$AB$8,AL576&lt;Criterios!$AA$8),"Pobre",IF(AND(AL576&gt;=Criterios!$AB$7,AL576&lt;Criterios!$AA$7),"Insatisfactorio",IF(AND(AL576&gt;=Criterios!$AB$6,AL576&lt;Criterios!$AA$6),"Regular",IF(AND(AL576&gt;=Criterios!$AB$5,AL576&lt;Criterios!$AA$5),"Bueno",IF(AND(AL576&gt;=Criterios!$AB$4,AL576&lt;=Criterios!$AA$4),"Excelente",MID(Criterios!$Y$3,1,1))))))</f>
        <v/>
      </c>
      <c r="AN576" s="278"/>
      <c r="AO576" s="280"/>
      <c r="AP576" s="282"/>
      <c r="AQ576" s="273"/>
      <c r="AR576" s="273"/>
      <c r="AS576" s="273"/>
      <c r="AT576" s="273"/>
      <c r="AU576" s="284"/>
      <c r="AV576" s="88" t="s">
        <v>125</v>
      </c>
      <c r="AW576" s="106" t="str">
        <f>IF(AND(T574=1,V574=3),IF(AND(AQ574=1,AS574=3),"RiRr","Ri"),IF(AND(AQ574=1,AS574=3),"Rr",""))</f>
        <v/>
      </c>
      <c r="AX576" s="101" t="str">
        <f>IF(AND(T574=2,V574=3),IF(AND(AQ574=2,AS574=3),"RiRr","Ri"),IF(AND(AQ574=2,AS574=3),"Rr",""))</f>
        <v/>
      </c>
      <c r="AY576" s="102" t="str">
        <f>IF(AND(T574=3,V574=3),IF(AND(AQ574=3,AS574=3),"RiRr","Ri"),IF(AND(AQ574=3,AS574=3),"Rr",""))</f>
        <v/>
      </c>
      <c r="AZ576" s="103" t="str">
        <f>IF(AND(T574=4,V574=3),IF(AND(AQ574=4,AS574=3),"RiRr","Ri"),IF(AND(AQ574=4,AS574=3),"Rr",""))</f>
        <v/>
      </c>
      <c r="BA576" s="103" t="str">
        <f>IF(AND(T574=5,V574=3),IF(AND(AQ574=5,AS574=3),"RiRr","Ri"),IF(AND(AQ574=5,AS574=3),"Rr",""))</f>
        <v/>
      </c>
      <c r="BB576" s="105"/>
    </row>
    <row r="577" spans="1:54" hidden="1" x14ac:dyDescent="0.2">
      <c r="A577" s="362"/>
      <c r="B577" s="290"/>
      <c r="C577" s="298"/>
      <c r="D577" s="301"/>
      <c r="E577" s="301"/>
      <c r="F577" s="301"/>
      <c r="G577" s="301"/>
      <c r="H577" s="301"/>
      <c r="I577" s="304"/>
      <c r="J577" s="307"/>
      <c r="K577" s="307"/>
      <c r="L577" s="330"/>
      <c r="M577" s="263"/>
      <c r="N577" s="263"/>
      <c r="O577" s="327"/>
      <c r="P577" s="310"/>
      <c r="Q577" s="266"/>
      <c r="R577" s="260"/>
      <c r="S577" s="257"/>
      <c r="T577" s="254"/>
      <c r="U577" s="248"/>
      <c r="V577" s="254"/>
      <c r="W577" s="254"/>
      <c r="X577" s="254"/>
      <c r="Y577" s="276"/>
      <c r="Z577" s="91"/>
      <c r="AA577" s="92"/>
      <c r="AB577" s="92"/>
      <c r="AC577" s="92"/>
      <c r="AD577" s="93"/>
      <c r="AE577" s="94">
        <f t="shared" si="91"/>
        <v>0</v>
      </c>
      <c r="AF577" s="93"/>
      <c r="AG577" s="93"/>
      <c r="AH577" s="93"/>
      <c r="AI577" s="93"/>
      <c r="AJ577" s="93"/>
      <c r="AK577" s="93"/>
      <c r="AL577" s="94">
        <f>IFERROR(VLOOKUP(AF577,Criterios!$M$3:$N$6,2,FALSE),0) + IFERROR(VLOOKUP(AG577,Criterios!$O$3:$P$6,2,FALSE),0) + IFERROR(VLOOKUP(AH577,Criterios!$Q$3:$R$7,2,FALSE),0) + IFERROR(VLOOKUP(AI577,Criterios!$S$3:$T$6,2,FALSE),0) + IFERROR(VLOOKUP(AJ577,Criterios!$U$3:$V$5,2,FALSE),0) + IFERROR(VLOOKUP(AK577,Criterios!$W$3:$X$8,2,FALSE),0)</f>
        <v>0</v>
      </c>
      <c r="AM577" s="96" t="str">
        <f>IF(AND(AL577&gt;=Criterios!$AB$8,AL577&lt;Criterios!$AA$8),"Pobre",IF(AND(AL577&gt;=Criterios!$AB$7,AL577&lt;Criterios!$AA$7),"Insatisfactorio",IF(AND(AL577&gt;=Criterios!$AB$6,AL577&lt;Criterios!$AA$6),"Regular",IF(AND(AL577&gt;=Criterios!$AB$5,AL577&lt;Criterios!$AA$5),"Bueno",IF(AND(AL577&gt;=Criterios!$AB$4,AL577&lt;=Criterios!$AA$4),"Excelente",MID(Criterios!$Y$3,1,1))))))</f>
        <v/>
      </c>
      <c r="AN577" s="278"/>
      <c r="AO577" s="280"/>
      <c r="AP577" s="282"/>
      <c r="AQ577" s="273"/>
      <c r="AR577" s="273"/>
      <c r="AS577" s="273"/>
      <c r="AT577" s="273"/>
      <c r="AU577" s="284"/>
      <c r="AV577" s="88" t="s">
        <v>170</v>
      </c>
      <c r="AW577" s="106" t="str">
        <f>IF(AND(T574=1,V574=2),IF(AND(AQ574=1,AS574=2),"RiRr","Ri"),IF(AND(AQ574=1,AS574=2),"Rr",""))</f>
        <v/>
      </c>
      <c r="AX577" s="106" t="str">
        <f>IF(AND(T574=2,V574=2),IF(AND(AQ574=2,AS574=2),"RiRr","Ri"),IF(AND(AQ574=2,AS574=2),"Rr",""))</f>
        <v/>
      </c>
      <c r="AY577" s="101" t="str">
        <f>IF(AND(T574=3,V574=2),IF(AND(AQ574=3,AS574=2),"RiRr","Ri"),IF(AND(AQ574=3,AS574=2),"Rr",""))</f>
        <v/>
      </c>
      <c r="AZ577" s="102" t="str">
        <f>IF(AND(T574=4,V574=2),IF(AND(AQ574=4,AS574=2),"RiRr","Ri"),IF(AND(AQ574=4,AS574=2),"Rr",""))</f>
        <v/>
      </c>
      <c r="BA577" s="103" t="str">
        <f>IF(AND(T574=5,V574=2),IF(AND(AQ574=5,AS574=2),"RiRr","Ri"),IF(AND(AQ574=5,AS574=2),"Rr",""))</f>
        <v/>
      </c>
      <c r="BB577" s="105"/>
    </row>
    <row r="578" spans="1:54" hidden="1" x14ac:dyDescent="0.2">
      <c r="A578" s="362"/>
      <c r="B578" s="290"/>
      <c r="C578" s="298"/>
      <c r="D578" s="301"/>
      <c r="E578" s="301"/>
      <c r="F578" s="301"/>
      <c r="G578" s="301"/>
      <c r="H578" s="301"/>
      <c r="I578" s="304"/>
      <c r="J578" s="307"/>
      <c r="K578" s="307"/>
      <c r="L578" s="330"/>
      <c r="M578" s="263"/>
      <c r="N578" s="263"/>
      <c r="O578" s="327"/>
      <c r="P578" s="310"/>
      <c r="Q578" s="266"/>
      <c r="R578" s="260"/>
      <c r="S578" s="257"/>
      <c r="T578" s="254"/>
      <c r="U578" s="248"/>
      <c r="V578" s="254"/>
      <c r="W578" s="254"/>
      <c r="X578" s="254"/>
      <c r="Y578" s="276"/>
      <c r="Z578" s="91"/>
      <c r="AA578" s="92"/>
      <c r="AB578" s="92"/>
      <c r="AC578" s="92"/>
      <c r="AD578" s="93"/>
      <c r="AE578" s="94">
        <f t="shared" si="91"/>
        <v>0</v>
      </c>
      <c r="AF578" s="93"/>
      <c r="AG578" s="93"/>
      <c r="AH578" s="93"/>
      <c r="AI578" s="93"/>
      <c r="AJ578" s="93"/>
      <c r="AK578" s="93"/>
      <c r="AL578" s="94">
        <f>IFERROR(VLOOKUP(AF578,Criterios!$M$3:$N$6,2,FALSE),0) + IFERROR(VLOOKUP(AG578,Criterios!$O$3:$P$6,2,FALSE),0) + IFERROR(VLOOKUP(AH578,Criterios!$Q$3:$R$7,2,FALSE),0) + IFERROR(VLOOKUP(AI578,Criterios!$S$3:$T$6,2,FALSE),0) + IFERROR(VLOOKUP(AJ578,Criterios!$U$3:$V$5,2,FALSE),0) + IFERROR(VLOOKUP(AK578,Criterios!$W$3:$X$8,2,FALSE),0)</f>
        <v>0</v>
      </c>
      <c r="AM578" s="96" t="str">
        <f>IF(AND(AL578&gt;=Criterios!$AB$8,AL578&lt;Criterios!$AA$8),"Pobre",IF(AND(AL578&gt;=Criterios!$AB$7,AL578&lt;Criterios!$AA$7),"Insatisfactorio",IF(AND(AL578&gt;=Criterios!$AB$6,AL578&lt;Criterios!$AA$6),"Regular",IF(AND(AL578&gt;=Criterios!$AB$5,AL578&lt;Criterios!$AA$5),"Bueno",IF(AND(AL578&gt;=Criterios!$AB$4,AL578&lt;=Criterios!$AA$4),"Excelente",MID(Criterios!$Y$3,1,1))))))</f>
        <v/>
      </c>
      <c r="AN578" s="278"/>
      <c r="AO578" s="280"/>
      <c r="AP578" s="282"/>
      <c r="AQ578" s="273"/>
      <c r="AR578" s="273"/>
      <c r="AS578" s="273"/>
      <c r="AT578" s="273"/>
      <c r="AU578" s="284"/>
      <c r="AV578" s="88" t="s">
        <v>752</v>
      </c>
      <c r="AW578" s="106" t="str">
        <f>IF(AND(T574=1,V574=1),IF(AND(AQ574=1,AS574=1),"RiRr","Ri"),IF(AND(AQ574=1,AS574=1),"Rr",""))</f>
        <v/>
      </c>
      <c r="AX578" s="106" t="str">
        <f>IF(AND(T574=2,V574=1),IF(AND(AQ574=2,AS574=1),"RiRr","Ri"),IF(AND(AQ574=2,AS574=1),"Rr",""))</f>
        <v/>
      </c>
      <c r="AY578" s="101" t="str">
        <f>IF(AND(T574=3,V574=1),IF(AND(AQ574=3,AS574=1),"RiRr","Ri"),IF(AND(AQ574=3,AS574=1),"Rr",""))</f>
        <v/>
      </c>
      <c r="AZ578" s="102" t="str">
        <f>IF(AND(T574=4,V574=1),IF(AND(AQ574=4,AS574=1),"RiRr","Ri"),IF(AND(AQ574=4,AS574=1),"Rr",""))</f>
        <v/>
      </c>
      <c r="BA578" s="102" t="str">
        <f>IF(AND(T574=5,V574=1),IF(AND(AQ574=5,AS574=1),"RiRr","Ri"),IF(AND(AQ574=5,AS574=1),"Rr",""))</f>
        <v/>
      </c>
      <c r="BB578" s="105"/>
    </row>
    <row r="579" spans="1:54" ht="15.75" hidden="1" customHeight="1" thickBot="1" x14ac:dyDescent="0.25">
      <c r="A579" s="363"/>
      <c r="B579" s="291"/>
      <c r="C579" s="299"/>
      <c r="D579" s="302"/>
      <c r="E579" s="302"/>
      <c r="F579" s="302"/>
      <c r="G579" s="302"/>
      <c r="H579" s="302"/>
      <c r="I579" s="305"/>
      <c r="J579" s="308"/>
      <c r="K579" s="308"/>
      <c r="L579" s="331"/>
      <c r="M579" s="264"/>
      <c r="N579" s="264"/>
      <c r="O579" s="328"/>
      <c r="P579" s="311"/>
      <c r="Q579" s="267"/>
      <c r="R579" s="261"/>
      <c r="S579" s="258"/>
      <c r="T579" s="255"/>
      <c r="U579" s="249"/>
      <c r="V579" s="255"/>
      <c r="W579" s="255"/>
      <c r="X579" s="255"/>
      <c r="Y579" s="277"/>
      <c r="Z579" s="108"/>
      <c r="AA579" s="109"/>
      <c r="AB579" s="109"/>
      <c r="AC579" s="109"/>
      <c r="AD579" s="110"/>
      <c r="AE579" s="111">
        <f t="shared" si="91"/>
        <v>0</v>
      </c>
      <c r="AF579" s="110"/>
      <c r="AG579" s="110"/>
      <c r="AH579" s="110"/>
      <c r="AI579" s="110"/>
      <c r="AJ579" s="110"/>
      <c r="AK579" s="110"/>
      <c r="AL579" s="111">
        <f>IFERROR(VLOOKUP(AF579,Criterios!$M$3:$N$6,2,FALSE),0) + IFERROR(VLOOKUP(AG579,Criterios!$O$3:$P$6,2,FALSE),0) + IFERROR(VLOOKUP(AH579,Criterios!$Q$3:$R$7,2,FALSE),0) + IFERROR(VLOOKUP(AI579,Criterios!$S$3:$T$6,2,FALSE),0) + IFERROR(VLOOKUP(AJ579,Criterios!$U$3:$V$5,2,FALSE),0) + IFERROR(VLOOKUP(AK579,Criterios!$W$3:$X$8,2,FALSE),0)</f>
        <v>0</v>
      </c>
      <c r="AM579" s="112" t="str">
        <f>IF(AND(AL579&gt;=Criterios!$AB$8,AL579&lt;Criterios!$AA$8),"Pobre",IF(AND(AL579&gt;=Criterios!$AB$7,AL579&lt;Criterios!$AA$7),"Insatisfactorio",IF(AND(AL579&gt;=Criterios!$AB$6,AL579&lt;Criterios!$AA$6),"Regular",IF(AND(AL579&gt;=Criterios!$AB$5,AL579&lt;Criterios!$AA$5),"Bueno",IF(AND(AL579&gt;=Criterios!$AB$4,AL579&lt;=Criterios!$AA$4),"Excelente",MID(Criterios!$Y$3,1,1))))))</f>
        <v/>
      </c>
      <c r="AN579" s="279"/>
      <c r="AO579" s="281"/>
      <c r="AP579" s="283"/>
      <c r="AQ579" s="274"/>
      <c r="AR579" s="274"/>
      <c r="AS579" s="274"/>
      <c r="AT579" s="274"/>
      <c r="AU579" s="285"/>
      <c r="AW579" s="88" t="s">
        <v>123</v>
      </c>
      <c r="AX579" s="88" t="s">
        <v>124</v>
      </c>
      <c r="AY579" s="88" t="s">
        <v>125</v>
      </c>
      <c r="AZ579" s="88" t="s">
        <v>126</v>
      </c>
      <c r="BA579" s="88" t="s">
        <v>127</v>
      </c>
      <c r="BB579" s="113"/>
    </row>
    <row r="580" spans="1:54" ht="16.5" hidden="1" thickTop="1" x14ac:dyDescent="0.2">
      <c r="A580" s="361"/>
      <c r="B580" s="289"/>
      <c r="C580" s="297"/>
      <c r="D580" s="300"/>
      <c r="E580" s="300"/>
      <c r="F580" s="300"/>
      <c r="G580" s="300"/>
      <c r="H580" s="300"/>
      <c r="I580" s="303"/>
      <c r="J580" s="306"/>
      <c r="K580" s="306"/>
      <c r="L580" s="329"/>
      <c r="M580" s="262"/>
      <c r="N580" s="262"/>
      <c r="O580" s="326" t="s">
        <v>405</v>
      </c>
      <c r="P580" s="338"/>
      <c r="Q580" s="295"/>
      <c r="R580" s="259"/>
      <c r="S580" s="256"/>
      <c r="T580" s="253">
        <f>(IFERROR(VLOOKUP(S580,Criterios!$E$3:$F$8,2,FALSE),0))</f>
        <v>0</v>
      </c>
      <c r="U580" s="247"/>
      <c r="V580" s="253">
        <f>(IFERROR(VLOOKUP(U580,Criterios!$H$3:$I$8,2,FALSE),0))</f>
        <v>0</v>
      </c>
      <c r="W580" s="253">
        <f>(IFERROR(VLOOKUP(S580,Criterios!$E$3:$F$8,2,FALSE),0)) * (IFERROR(VLOOKUP(U580,Criterios!$H$3:$I$8,2,FALSE),0))</f>
        <v>0</v>
      </c>
      <c r="X580" s="253">
        <f>IFERROR(INDEX(Colorimetría!$D$4:$H$8,MATCH(V580,Colorimetría!$C$4:$C$8,0),MATCH(T580,Colorimetría!$D$3:$H$3,0)),0)</f>
        <v>0</v>
      </c>
      <c r="Y580" s="296"/>
      <c r="Z580" s="91"/>
      <c r="AA580" s="92"/>
      <c r="AB580" s="92"/>
      <c r="AC580" s="92"/>
      <c r="AD580" s="93"/>
      <c r="AE580" s="94">
        <f>IF(OR(AD580="Preventivo",AD580="Preventivo - Detectivo"),"Probabilidad",IF(OR(AD580="Detectivo - Correctivo",AD580="Correctivo"),"Impacto",0))</f>
        <v>0</v>
      </c>
      <c r="AF580" s="93"/>
      <c r="AG580" s="93"/>
      <c r="AH580" s="93"/>
      <c r="AI580" s="93"/>
      <c r="AJ580" s="93"/>
      <c r="AK580" s="93"/>
      <c r="AL580" s="95">
        <f>IFERROR(VLOOKUP(AF580,Criterios!$M$3:$N$6,2,FALSE),0) + IFERROR(VLOOKUP(AG580,Criterios!$O$3:$P$6,2,FALSE),0) + IFERROR(VLOOKUP(AH580,Criterios!$Q$3:$R$7,2,FALSE),0) + IFERROR(VLOOKUP(AI580,Criterios!$S$3:$T$6,2,FALSE),0) + IFERROR(VLOOKUP(AJ580,Criterios!$U$3:$V$5,2,FALSE),0) + IFERROR(VLOOKUP(AK580,Criterios!$W$3:$X$8,2,FALSE),0)</f>
        <v>0</v>
      </c>
      <c r="AM580" s="96" t="str">
        <f>IF(AND(AL580&gt;=Criterios!$AB$8,AL580&lt;Criterios!$AA$8),"Pobre",IF(AND(AL580&gt;=Criterios!$AB$7,AL580&lt;Criterios!$AA$7),"Insatisfactorio",IF(AND(AL580&gt;=Criterios!$AB$6,AL580&lt;Criterios!$AA$6),"Regular",IF(AND(AL580&gt;=Criterios!$AB$5,AL580&lt;Criterios!$AA$5),"Bueno",IF(AND(AL580&gt;=Criterios!$AB$4,AL580&lt;=Criterios!$AA$4),"Excelente",MID(Criterios!$Y$3,1,1))))))</f>
        <v/>
      </c>
      <c r="AN580" s="278">
        <f>(IFERROR(AVERAGEIFS(AL580:AL585,AE580:AE585,"Impacto"),0))/100</f>
        <v>0</v>
      </c>
      <c r="AO580" s="280">
        <f>(IFERROR(AVERAGEIFS(AL580:AL585,AE580:AE585,"Probabilidad"),0))/100</f>
        <v>0</v>
      </c>
      <c r="AP580" s="282" t="str">
        <f>IF(AN580=0,MID(S580,1,15),IF(T580 - AN580*T580&lt;1,VLOOKUP(1,Criterios!$D$4:$E$8,2,FALSE),IF(ROUND(T580 -( T580*AN580),0)=0,VLOOKUP(1,Criterios!$D$4:$E$8,2,FALSE),VLOOKUP(ROUND(T580 -( T580*AN580),0),Criterios!$D$4:$E$8,2,FALSE))))</f>
        <v/>
      </c>
      <c r="AQ580" s="273">
        <f>(IFERROR(VLOOKUP(AP580,Criterios!$E$3:$F$8,2,FALSE),0))</f>
        <v>0</v>
      </c>
      <c r="AR580" s="273" t="str">
        <f>IF(AO580=0,MID(U580,1,15),IF(V580 - AO580*V580&lt;1,VLOOKUP(1,Criterios!$G$4:$H$8,2,FALSE),IF(ROUND(V580 -(V580*AO580),0)=0,VLOOKUP(1,Criterios!$G$4:$H$8,2,FALSE),VLOOKUP(ROUND(V580 -( V580*AO580),0),Criterios!$G$4:$H$8,2,FALSE))))</f>
        <v/>
      </c>
      <c r="AS580" s="273">
        <f>(IFERROR(VLOOKUP(AR580,Criterios!$H$3:$I$8,2,FALSE),0))</f>
        <v>0</v>
      </c>
      <c r="AT580" s="273">
        <f>(IFERROR(VLOOKUP(AP580,Criterios!$E$3:$F$8,2,FALSE),0)) * (IFERROR(VLOOKUP(AR580,Criterios!$H$3:$I$8,2,FALSE),0))</f>
        <v>0</v>
      </c>
      <c r="AU580" s="284">
        <f>IFERROR(INDEX(Colorimetría!$D$4:$H$8,MATCH(AS580,Colorimetría!$C$4:$C$8,0),MATCH(AQ580,Colorimetría!$D$3:$H$3,0)),0)</f>
        <v>0</v>
      </c>
      <c r="AV580" s="88" t="s">
        <v>169</v>
      </c>
      <c r="AW580" s="97" t="str">
        <f>IF(AND(T580=1,V580=5),IF(AND(AQ580=1,AS580=5),"RiRr","Ri"),IF(AND(AQ580=1,AS580=5),"Rr",""))</f>
        <v/>
      </c>
      <c r="AX580" s="97" t="str">
        <f>IF(AND(T580=2,V580=5),IF(AND(AQ580=2,AS580=5),"RiRr","Ri"),IF(AND(AQ580=2,AS580=5),"Rr",""))</f>
        <v/>
      </c>
      <c r="AY580" s="98" t="str">
        <f>IF(AND(T580=3,V580=5),IF(AND(AQ580=3,AS580=5),"RiRr","Ri"),IF(AND(AQ580=3,AS580=5),"Rr",""))</f>
        <v/>
      </c>
      <c r="AZ580" s="98" t="str">
        <f>IF(AND(T580=4,V580=5),IF(AND(AQ580=4,AS580=5),"RiRr","Ri"),IF(AND(AQ580=4,AS580=5),"Rr",""))</f>
        <v/>
      </c>
      <c r="BA580" s="98" t="str">
        <f>IF(AND(T580=5,V580=5),IF(AND(AQ580=5,AS580=5),"RiRr","Ri"),IF(AND(AQ580=5,AS580=5),"Rr",""))</f>
        <v/>
      </c>
      <c r="BB580" s="100"/>
    </row>
    <row r="581" spans="1:54" hidden="1" x14ac:dyDescent="0.2">
      <c r="A581" s="362"/>
      <c r="B581" s="290"/>
      <c r="C581" s="298"/>
      <c r="D581" s="301"/>
      <c r="E581" s="301"/>
      <c r="F581" s="301"/>
      <c r="G581" s="301"/>
      <c r="H581" s="301"/>
      <c r="I581" s="304"/>
      <c r="J581" s="307"/>
      <c r="K581" s="307"/>
      <c r="L581" s="330"/>
      <c r="M581" s="263"/>
      <c r="N581" s="263"/>
      <c r="O581" s="327"/>
      <c r="P581" s="310"/>
      <c r="Q581" s="266"/>
      <c r="R581" s="260"/>
      <c r="S581" s="257"/>
      <c r="T581" s="254"/>
      <c r="U581" s="248"/>
      <c r="V581" s="254"/>
      <c r="W581" s="254"/>
      <c r="X581" s="254"/>
      <c r="Y581" s="276"/>
      <c r="Z581" s="91"/>
      <c r="AA581" s="92"/>
      <c r="AB581" s="92"/>
      <c r="AC581" s="92"/>
      <c r="AD581" s="93"/>
      <c r="AE581" s="94">
        <f t="shared" ref="AE581:AE585" si="92">IF(OR(AD581="Preventivo",AD581="Preventivo - Detectivo"),"Probabilidad",IF(OR(AD581="Detectivo - Correctivo",AD581="Correctivo"),"Impacto",0))</f>
        <v>0</v>
      </c>
      <c r="AF581" s="93"/>
      <c r="AG581" s="93"/>
      <c r="AH581" s="93"/>
      <c r="AI581" s="93"/>
      <c r="AJ581" s="93"/>
      <c r="AK581" s="93"/>
      <c r="AL581" s="95">
        <f>IFERROR(VLOOKUP(AF581,Criterios!$M$3:$N$6,2,FALSE),0) + IFERROR(VLOOKUP(AG581,Criterios!$O$3:$P$6,2,FALSE),0) + IFERROR(VLOOKUP(AH581,Criterios!$Q$3:$R$7,2,FALSE),0) + IFERROR(VLOOKUP(AI581,Criterios!$S$3:$T$6,2,FALSE),0) + IFERROR(VLOOKUP(AJ581,Criterios!$U$3:$V$5,2,FALSE),0) + IFERROR(VLOOKUP(AK581,Criterios!$W$3:$X$8,2,FALSE),0)</f>
        <v>0</v>
      </c>
      <c r="AM581" s="96" t="str">
        <f>IF(AND(AL581&gt;=Criterios!$AB$8,AL581&lt;Criterios!$AA$8),"Pobre",IF(AND(AL581&gt;=Criterios!$AB$7,AL581&lt;Criterios!$AA$7),"Insatisfactorio",IF(AND(AL581&gt;=Criterios!$AB$6,AL581&lt;Criterios!$AA$6),"Regular",IF(AND(AL581&gt;=Criterios!$AB$5,AL581&lt;Criterios!$AA$5),"Bueno",IF(AND(AL581&gt;=Criterios!$AB$4,AL581&lt;=Criterios!$AA$4),"Excelente",MID(Criterios!$Y$3,1,1))))))</f>
        <v/>
      </c>
      <c r="AN581" s="278"/>
      <c r="AO581" s="280"/>
      <c r="AP581" s="282"/>
      <c r="AQ581" s="273"/>
      <c r="AR581" s="273"/>
      <c r="AS581" s="273"/>
      <c r="AT581" s="273"/>
      <c r="AU581" s="284"/>
      <c r="AV581" s="88" t="s">
        <v>122</v>
      </c>
      <c r="AW581" s="101" t="str">
        <f>IF(AND(T580=1,V580=4),IF(AND(AQ580=1,AS580=4),"RiRr","Ri"),IF(AND(AQ580=1,AS580=4),"Rr",""))</f>
        <v/>
      </c>
      <c r="AX581" s="102" t="str">
        <f>IF(AND(T580=2,V580=4),IF(AND(AQ580=2,AS580=4),"RiRr","Ri"),IF(AND(AQ580=2,AS580=4),"Rr",""))</f>
        <v/>
      </c>
      <c r="AY581" s="102" t="str">
        <f>IF(AND(T580=3,V580=4),IF(AND(AQ580=3,AS580=4),"RiRr","Ri"),IF(AND(AQ580=3,AS580=4),"Rr",""))</f>
        <v/>
      </c>
      <c r="AZ581" s="103" t="str">
        <f>IF(AND(T580=4,V580=4),IF(AND(AQ580=4,AS580=4),"RiRr","Ri"),IF(AND(AQ580=4,AS580=4),"Rr",""))</f>
        <v/>
      </c>
      <c r="BA581" s="103" t="str">
        <f>IF(AND(T580=5,V580=4),IF(AND(AQ580=5,AS580=4),"RiRr","Ri"),IF(AND(AQ580=5,AS580=4),"Rr",""))</f>
        <v/>
      </c>
      <c r="BB581" s="105"/>
    </row>
    <row r="582" spans="1:54" hidden="1" x14ac:dyDescent="0.2">
      <c r="A582" s="362"/>
      <c r="B582" s="290"/>
      <c r="C582" s="298"/>
      <c r="D582" s="301"/>
      <c r="E582" s="301"/>
      <c r="F582" s="301"/>
      <c r="G582" s="301"/>
      <c r="H582" s="301"/>
      <c r="I582" s="304"/>
      <c r="J582" s="307"/>
      <c r="K582" s="307"/>
      <c r="L582" s="330"/>
      <c r="M582" s="263"/>
      <c r="N582" s="263"/>
      <c r="O582" s="327"/>
      <c r="P582" s="310"/>
      <c r="Q582" s="266"/>
      <c r="R582" s="260"/>
      <c r="S582" s="257"/>
      <c r="T582" s="254"/>
      <c r="U582" s="248"/>
      <c r="V582" s="254"/>
      <c r="W582" s="254"/>
      <c r="X582" s="254"/>
      <c r="Y582" s="276"/>
      <c r="Z582" s="91"/>
      <c r="AA582" s="92"/>
      <c r="AB582" s="92"/>
      <c r="AC582" s="92"/>
      <c r="AD582" s="93"/>
      <c r="AE582" s="94">
        <f t="shared" si="92"/>
        <v>0</v>
      </c>
      <c r="AF582" s="93"/>
      <c r="AG582" s="93"/>
      <c r="AH582" s="93"/>
      <c r="AI582" s="93"/>
      <c r="AJ582" s="93"/>
      <c r="AK582" s="93"/>
      <c r="AL582" s="95">
        <f>IFERROR(VLOOKUP(AF582,Criterios!$M$3:$N$6,2,FALSE),0) + IFERROR(VLOOKUP(AG582,Criterios!$O$3:$P$6,2,FALSE),0) + IFERROR(VLOOKUP(AH582,Criterios!$Q$3:$R$7,2,FALSE),0) + IFERROR(VLOOKUP(AI582,Criterios!$S$3:$T$6,2,FALSE),0) + IFERROR(VLOOKUP(AJ582,Criterios!$U$3:$V$5,2,FALSE),0) + IFERROR(VLOOKUP(AK582,Criterios!$W$3:$X$8,2,FALSE),0)</f>
        <v>0</v>
      </c>
      <c r="AM582" s="96" t="str">
        <f>IF(AND(AL582&gt;=Criterios!$AB$8,AL582&lt;Criterios!$AA$8),"Pobre",IF(AND(AL582&gt;=Criterios!$AB$7,AL582&lt;Criterios!$AA$7),"Insatisfactorio",IF(AND(AL582&gt;=Criterios!$AB$6,AL582&lt;Criterios!$AA$6),"Regular",IF(AND(AL582&gt;=Criterios!$AB$5,AL582&lt;Criterios!$AA$5),"Bueno",IF(AND(AL582&gt;=Criterios!$AB$4,AL582&lt;=Criterios!$AA$4),"Excelente",MID(Criterios!$Y$3,1,1))))))</f>
        <v/>
      </c>
      <c r="AN582" s="278"/>
      <c r="AO582" s="280"/>
      <c r="AP582" s="282"/>
      <c r="AQ582" s="273"/>
      <c r="AR582" s="273"/>
      <c r="AS582" s="273"/>
      <c r="AT582" s="273"/>
      <c r="AU582" s="284"/>
      <c r="AV582" s="88" t="s">
        <v>125</v>
      </c>
      <c r="AW582" s="106" t="str">
        <f>IF(AND(T580=1,V580=3),IF(AND(AQ580=1,AS580=3),"RiRr","Ri"),IF(AND(AQ580=1,AS580=3),"Rr",""))</f>
        <v/>
      </c>
      <c r="AX582" s="101" t="str">
        <f>IF(AND(T580=2,V580=3),IF(AND(AQ580=2,AS580=3),"RiRr","Ri"),IF(AND(AQ580=2,AS580=3),"Rr",""))</f>
        <v/>
      </c>
      <c r="AY582" s="102" t="str">
        <f>IF(AND(T580=3,V580=3),IF(AND(AQ580=3,AS580=3),"RiRr","Ri"),IF(AND(AQ580=3,AS580=3),"Rr",""))</f>
        <v/>
      </c>
      <c r="AZ582" s="103" t="str">
        <f>IF(AND(T580=4,V580=3),IF(AND(AQ580=4,AS580=3),"RiRr","Ri"),IF(AND(AQ580=4,AS580=3),"Rr",""))</f>
        <v/>
      </c>
      <c r="BA582" s="103" t="str">
        <f>IF(AND(T580=5,V580=3),IF(AND(AQ580=5,AS580=3),"RiRr","Ri"),IF(AND(AQ580=5,AS580=3),"Rr",""))</f>
        <v/>
      </c>
      <c r="BB582" s="105"/>
    </row>
    <row r="583" spans="1:54" hidden="1" x14ac:dyDescent="0.2">
      <c r="A583" s="362"/>
      <c r="B583" s="290"/>
      <c r="C583" s="298"/>
      <c r="D583" s="301"/>
      <c r="E583" s="301"/>
      <c r="F583" s="301"/>
      <c r="G583" s="301"/>
      <c r="H583" s="301"/>
      <c r="I583" s="304"/>
      <c r="J583" s="307"/>
      <c r="K583" s="307"/>
      <c r="L583" s="330"/>
      <c r="M583" s="263"/>
      <c r="N583" s="263"/>
      <c r="O583" s="327"/>
      <c r="P583" s="310"/>
      <c r="Q583" s="266"/>
      <c r="R583" s="260"/>
      <c r="S583" s="257"/>
      <c r="T583" s="254"/>
      <c r="U583" s="248"/>
      <c r="V583" s="254"/>
      <c r="W583" s="254"/>
      <c r="X583" s="254"/>
      <c r="Y583" s="276"/>
      <c r="Z583" s="91"/>
      <c r="AA583" s="92"/>
      <c r="AB583" s="92"/>
      <c r="AC583" s="92"/>
      <c r="AD583" s="93"/>
      <c r="AE583" s="94">
        <f t="shared" si="92"/>
        <v>0</v>
      </c>
      <c r="AF583" s="93"/>
      <c r="AG583" s="93"/>
      <c r="AH583" s="93"/>
      <c r="AI583" s="93"/>
      <c r="AJ583" s="93"/>
      <c r="AK583" s="93"/>
      <c r="AL583" s="94">
        <f>IFERROR(VLOOKUP(AF583,Criterios!$M$3:$N$6,2,FALSE),0) + IFERROR(VLOOKUP(AG583,Criterios!$O$3:$P$6,2,FALSE),0) + IFERROR(VLOOKUP(AH583,Criterios!$Q$3:$R$7,2,FALSE),0) + IFERROR(VLOOKUP(AI583,Criterios!$S$3:$T$6,2,FALSE),0) + IFERROR(VLOOKUP(AJ583,Criterios!$U$3:$V$5,2,FALSE),0) + IFERROR(VLOOKUP(AK583,Criterios!$W$3:$X$8,2,FALSE),0)</f>
        <v>0</v>
      </c>
      <c r="AM583" s="96" t="str">
        <f>IF(AND(AL583&gt;=Criterios!$AB$8,AL583&lt;Criterios!$AA$8),"Pobre",IF(AND(AL583&gt;=Criterios!$AB$7,AL583&lt;Criterios!$AA$7),"Insatisfactorio",IF(AND(AL583&gt;=Criterios!$AB$6,AL583&lt;Criterios!$AA$6),"Regular",IF(AND(AL583&gt;=Criterios!$AB$5,AL583&lt;Criterios!$AA$5),"Bueno",IF(AND(AL583&gt;=Criterios!$AB$4,AL583&lt;=Criterios!$AA$4),"Excelente",MID(Criterios!$Y$3,1,1))))))</f>
        <v/>
      </c>
      <c r="AN583" s="278"/>
      <c r="AO583" s="280"/>
      <c r="AP583" s="282"/>
      <c r="AQ583" s="273"/>
      <c r="AR583" s="273"/>
      <c r="AS583" s="273"/>
      <c r="AT583" s="273"/>
      <c r="AU583" s="284"/>
      <c r="AV583" s="88" t="s">
        <v>170</v>
      </c>
      <c r="AW583" s="106" t="str">
        <f>IF(AND(T580=1,V580=2),IF(AND(AQ580=1,AS580=2),"RiRr","Ri"),IF(AND(AQ580=1,AS580=2),"Rr",""))</f>
        <v/>
      </c>
      <c r="AX583" s="106" t="str">
        <f>IF(AND(T580=2,V580=2),IF(AND(AQ580=2,AS580=2),"RiRr","Ri"),IF(AND(AQ580=2,AS580=2),"Rr",""))</f>
        <v/>
      </c>
      <c r="AY583" s="101" t="str">
        <f>IF(AND(T580=3,V580=2),IF(AND(AQ580=3,AS580=2),"RiRr","Ri"),IF(AND(AQ580=3,AS580=2),"Rr",""))</f>
        <v/>
      </c>
      <c r="AZ583" s="102" t="str">
        <f>IF(AND(T580=4,V580=2),IF(AND(AQ580=4,AS580=2),"RiRr","Ri"),IF(AND(AQ580=4,AS580=2),"Rr",""))</f>
        <v/>
      </c>
      <c r="BA583" s="103" t="str">
        <f>IF(AND(T580=5,V580=2),IF(AND(AQ580=5,AS580=2),"RiRr","Ri"),IF(AND(AQ580=5,AS580=2),"Rr",""))</f>
        <v/>
      </c>
      <c r="BB583" s="105"/>
    </row>
    <row r="584" spans="1:54" hidden="1" x14ac:dyDescent="0.2">
      <c r="A584" s="362"/>
      <c r="B584" s="290"/>
      <c r="C584" s="298"/>
      <c r="D584" s="301"/>
      <c r="E584" s="301"/>
      <c r="F584" s="301"/>
      <c r="G584" s="301"/>
      <c r="H584" s="301"/>
      <c r="I584" s="304"/>
      <c r="J584" s="307"/>
      <c r="K584" s="307"/>
      <c r="L584" s="330"/>
      <c r="M584" s="263"/>
      <c r="N584" s="263"/>
      <c r="O584" s="327"/>
      <c r="P584" s="310"/>
      <c r="Q584" s="266"/>
      <c r="R584" s="260"/>
      <c r="S584" s="257"/>
      <c r="T584" s="254"/>
      <c r="U584" s="248"/>
      <c r="V584" s="254"/>
      <c r="W584" s="254"/>
      <c r="X584" s="254"/>
      <c r="Y584" s="276"/>
      <c r="Z584" s="91"/>
      <c r="AA584" s="92"/>
      <c r="AB584" s="92"/>
      <c r="AC584" s="92"/>
      <c r="AD584" s="93"/>
      <c r="AE584" s="94">
        <f t="shared" si="92"/>
        <v>0</v>
      </c>
      <c r="AF584" s="93"/>
      <c r="AG584" s="93"/>
      <c r="AH584" s="93"/>
      <c r="AI584" s="93"/>
      <c r="AJ584" s="93"/>
      <c r="AK584" s="93"/>
      <c r="AL584" s="94">
        <f>IFERROR(VLOOKUP(AF584,Criterios!$M$3:$N$6,2,FALSE),0) + IFERROR(VLOOKUP(AG584,Criterios!$O$3:$P$6,2,FALSE),0) + IFERROR(VLOOKUP(AH584,Criterios!$Q$3:$R$7,2,FALSE),0) + IFERROR(VLOOKUP(AI584,Criterios!$S$3:$T$6,2,FALSE),0) + IFERROR(VLOOKUP(AJ584,Criterios!$U$3:$V$5,2,FALSE),0) + IFERROR(VLOOKUP(AK584,Criterios!$W$3:$X$8,2,FALSE),0)</f>
        <v>0</v>
      </c>
      <c r="AM584" s="96" t="str">
        <f>IF(AND(AL584&gt;=Criterios!$AB$8,AL584&lt;Criterios!$AA$8),"Pobre",IF(AND(AL584&gt;=Criterios!$AB$7,AL584&lt;Criterios!$AA$7),"Insatisfactorio",IF(AND(AL584&gt;=Criterios!$AB$6,AL584&lt;Criterios!$AA$6),"Regular",IF(AND(AL584&gt;=Criterios!$AB$5,AL584&lt;Criterios!$AA$5),"Bueno",IF(AND(AL584&gt;=Criterios!$AB$4,AL584&lt;=Criterios!$AA$4),"Excelente",MID(Criterios!$Y$3,1,1))))))</f>
        <v/>
      </c>
      <c r="AN584" s="278"/>
      <c r="AO584" s="280"/>
      <c r="AP584" s="282"/>
      <c r="AQ584" s="273"/>
      <c r="AR584" s="273"/>
      <c r="AS584" s="273"/>
      <c r="AT584" s="273"/>
      <c r="AU584" s="284"/>
      <c r="AV584" s="88" t="s">
        <v>752</v>
      </c>
      <c r="AW584" s="106" t="str">
        <f>IF(AND(T580=1,V580=1),IF(AND(AQ580=1,AS580=1),"RiRr","Ri"),IF(AND(AQ580=1,AS580=1),"Rr",""))</f>
        <v/>
      </c>
      <c r="AX584" s="106" t="str">
        <f>IF(AND(T580=2,V580=1),IF(AND(AQ580=2,AS580=1),"RiRr","Ri"),IF(AND(AQ580=2,AS580=1),"Rr",""))</f>
        <v/>
      </c>
      <c r="AY584" s="101" t="str">
        <f>IF(AND(T580=3,V580=1),IF(AND(AQ580=3,AS580=1),"RiRr","Ri"),IF(AND(AQ580=3,AS580=1),"Rr",""))</f>
        <v/>
      </c>
      <c r="AZ584" s="102" t="str">
        <f>IF(AND(T580=4,V580=1),IF(AND(AQ580=4,AS580=1),"RiRr","Ri"),IF(AND(AQ580=4,AS580=1),"Rr",""))</f>
        <v/>
      </c>
      <c r="BA584" s="102" t="str">
        <f>IF(AND(T580=5,V580=1),IF(AND(AQ580=5,AS580=1),"RiRr","Ri"),IF(AND(AQ580=5,AS580=1),"Rr",""))</f>
        <v/>
      </c>
      <c r="BB584" s="105"/>
    </row>
    <row r="585" spans="1:54" ht="15.75" hidden="1" customHeight="1" thickBot="1" x14ac:dyDescent="0.25">
      <c r="A585" s="363"/>
      <c r="B585" s="291"/>
      <c r="C585" s="299"/>
      <c r="D585" s="302"/>
      <c r="E585" s="302"/>
      <c r="F585" s="302"/>
      <c r="G585" s="302"/>
      <c r="H585" s="302"/>
      <c r="I585" s="305"/>
      <c r="J585" s="308"/>
      <c r="K585" s="308"/>
      <c r="L585" s="331"/>
      <c r="M585" s="264"/>
      <c r="N585" s="264"/>
      <c r="O585" s="328"/>
      <c r="P585" s="311"/>
      <c r="Q585" s="267"/>
      <c r="R585" s="261"/>
      <c r="S585" s="258"/>
      <c r="T585" s="255"/>
      <c r="U585" s="249"/>
      <c r="V585" s="255"/>
      <c r="W585" s="255"/>
      <c r="X585" s="255"/>
      <c r="Y585" s="277"/>
      <c r="Z585" s="108"/>
      <c r="AA585" s="109"/>
      <c r="AB585" s="109"/>
      <c r="AC585" s="109"/>
      <c r="AD585" s="110"/>
      <c r="AE585" s="111">
        <f t="shared" si="92"/>
        <v>0</v>
      </c>
      <c r="AF585" s="110"/>
      <c r="AG585" s="110"/>
      <c r="AH585" s="110"/>
      <c r="AI585" s="110"/>
      <c r="AJ585" s="110"/>
      <c r="AK585" s="110"/>
      <c r="AL585" s="111">
        <f>IFERROR(VLOOKUP(AF585,Criterios!$M$3:$N$6,2,FALSE),0) + IFERROR(VLOOKUP(AG585,Criterios!$O$3:$P$6,2,FALSE),0) + IFERROR(VLOOKUP(AH585,Criterios!$Q$3:$R$7,2,FALSE),0) + IFERROR(VLOOKUP(AI585,Criterios!$S$3:$T$6,2,FALSE),0) + IFERROR(VLOOKUP(AJ585,Criterios!$U$3:$V$5,2,FALSE),0) + IFERROR(VLOOKUP(AK585,Criterios!$W$3:$X$8,2,FALSE),0)</f>
        <v>0</v>
      </c>
      <c r="AM585" s="112" t="str">
        <f>IF(AND(AL585&gt;=Criterios!$AB$8,AL585&lt;Criterios!$AA$8),"Pobre",IF(AND(AL585&gt;=Criterios!$AB$7,AL585&lt;Criterios!$AA$7),"Insatisfactorio",IF(AND(AL585&gt;=Criterios!$AB$6,AL585&lt;Criterios!$AA$6),"Regular",IF(AND(AL585&gt;=Criterios!$AB$5,AL585&lt;Criterios!$AA$5),"Bueno",IF(AND(AL585&gt;=Criterios!$AB$4,AL585&lt;=Criterios!$AA$4),"Excelente",MID(Criterios!$Y$3,1,1))))))</f>
        <v/>
      </c>
      <c r="AN585" s="279"/>
      <c r="AO585" s="281"/>
      <c r="AP585" s="283"/>
      <c r="AQ585" s="274"/>
      <c r="AR585" s="274"/>
      <c r="AS585" s="274"/>
      <c r="AT585" s="274"/>
      <c r="AU585" s="285"/>
      <c r="AW585" s="88" t="s">
        <v>123</v>
      </c>
      <c r="AX585" s="88" t="s">
        <v>124</v>
      </c>
      <c r="AY585" s="88" t="s">
        <v>125</v>
      </c>
      <c r="AZ585" s="88" t="s">
        <v>126</v>
      </c>
      <c r="BA585" s="88" t="s">
        <v>127</v>
      </c>
      <c r="BB585" s="113"/>
    </row>
    <row r="586" spans="1:54" ht="16.5" hidden="1" thickTop="1" x14ac:dyDescent="0.2">
      <c r="A586" s="361"/>
      <c r="B586" s="289"/>
      <c r="C586" s="297"/>
      <c r="D586" s="300"/>
      <c r="E586" s="300"/>
      <c r="F586" s="300"/>
      <c r="G586" s="300"/>
      <c r="H586" s="300"/>
      <c r="I586" s="303"/>
      <c r="J586" s="306"/>
      <c r="K586" s="306"/>
      <c r="L586" s="329"/>
      <c r="M586" s="262"/>
      <c r="N586" s="262"/>
      <c r="O586" s="326" t="s">
        <v>406</v>
      </c>
      <c r="P586" s="338"/>
      <c r="Q586" s="295"/>
      <c r="R586" s="259"/>
      <c r="S586" s="256"/>
      <c r="T586" s="253">
        <f>(IFERROR(VLOOKUP(S586,Criterios!$E$3:$F$8,2,FALSE),0))</f>
        <v>0</v>
      </c>
      <c r="U586" s="247"/>
      <c r="V586" s="253">
        <f>(IFERROR(VLOOKUP(U586,Criterios!$H$3:$I$8,2,FALSE),0))</f>
        <v>0</v>
      </c>
      <c r="W586" s="253">
        <f>(IFERROR(VLOOKUP(S586,Criterios!$E$3:$F$8,2,FALSE),0)) * (IFERROR(VLOOKUP(U586,Criterios!$H$3:$I$8,2,FALSE),0))</f>
        <v>0</v>
      </c>
      <c r="X586" s="253">
        <f>IFERROR(INDEX(Colorimetría!$D$4:$H$8,MATCH(V586,Colorimetría!$C$4:$C$8,0),MATCH(T586,Colorimetría!$D$3:$H$3,0)),0)</f>
        <v>0</v>
      </c>
      <c r="Y586" s="296"/>
      <c r="Z586" s="91"/>
      <c r="AA586" s="92"/>
      <c r="AB586" s="92"/>
      <c r="AC586" s="92"/>
      <c r="AD586" s="93"/>
      <c r="AE586" s="94">
        <f>IF(OR(AD586="Preventivo",AD586="Preventivo - Detectivo"),"Probabilidad",IF(OR(AD586="Detectivo - Correctivo",AD586="Correctivo"),"Impacto",0))</f>
        <v>0</v>
      </c>
      <c r="AF586" s="93"/>
      <c r="AG586" s="93"/>
      <c r="AH586" s="93"/>
      <c r="AI586" s="93"/>
      <c r="AJ586" s="93"/>
      <c r="AK586" s="93"/>
      <c r="AL586" s="95">
        <f>IFERROR(VLOOKUP(AF586,Criterios!$M$3:$N$6,2,FALSE),0) + IFERROR(VLOOKUP(AG586,Criterios!$O$3:$P$6,2,FALSE),0) + IFERROR(VLOOKUP(AH586,Criterios!$Q$3:$R$7,2,FALSE),0) + IFERROR(VLOOKUP(AI586,Criterios!$S$3:$T$6,2,FALSE),0) + IFERROR(VLOOKUP(AJ586,Criterios!$U$3:$V$5,2,FALSE),0) + IFERROR(VLOOKUP(AK586,Criterios!$W$3:$X$8,2,FALSE),0)</f>
        <v>0</v>
      </c>
      <c r="AM586" s="96" t="str">
        <f>IF(AND(AL586&gt;=Criterios!$AB$8,AL586&lt;Criterios!$AA$8),"Pobre",IF(AND(AL586&gt;=Criterios!$AB$7,AL586&lt;Criterios!$AA$7),"Insatisfactorio",IF(AND(AL586&gt;=Criterios!$AB$6,AL586&lt;Criterios!$AA$6),"Regular",IF(AND(AL586&gt;=Criterios!$AB$5,AL586&lt;Criterios!$AA$5),"Bueno",IF(AND(AL586&gt;=Criterios!$AB$4,AL586&lt;=Criterios!$AA$4),"Excelente",MID(Criterios!$Y$3,1,1))))))</f>
        <v/>
      </c>
      <c r="AN586" s="278">
        <f>(IFERROR(AVERAGEIFS(AL586:AL591,AE586:AE591,"Impacto"),0))/100</f>
        <v>0</v>
      </c>
      <c r="AO586" s="280">
        <f>(IFERROR(AVERAGEIFS(AL586:AL591,AE586:AE591,"Probabilidad"),0))/100</f>
        <v>0</v>
      </c>
      <c r="AP586" s="282" t="str">
        <f>IF(AN586=0,MID(S586,1,15),IF(T586 - AN586*T586&lt;1,VLOOKUP(1,Criterios!$D$4:$E$8,2,FALSE),IF(ROUND(T586 -( T586*AN586),0)=0,VLOOKUP(1,Criterios!$D$4:$E$8,2,FALSE),VLOOKUP(ROUND(T586 -( T586*AN586),0),Criterios!$D$4:$E$8,2,FALSE))))</f>
        <v/>
      </c>
      <c r="AQ586" s="273">
        <f>(IFERROR(VLOOKUP(AP586,Criterios!$E$3:$F$8,2,FALSE),0))</f>
        <v>0</v>
      </c>
      <c r="AR586" s="273" t="str">
        <f>IF(AO586=0,MID(U586,1,15),IF(V586 - AO586*V586&lt;1,VLOOKUP(1,Criterios!$G$4:$H$8,2,FALSE),IF(ROUND(V586 -(V586*AO586),0)=0,VLOOKUP(1,Criterios!$G$4:$H$8,2,FALSE),VLOOKUP(ROUND(V586 -( V586*AO586),0),Criterios!$G$4:$H$8,2,FALSE))))</f>
        <v/>
      </c>
      <c r="AS586" s="273">
        <f>(IFERROR(VLOOKUP(AR586,Criterios!$H$3:$I$8,2,FALSE),0))</f>
        <v>0</v>
      </c>
      <c r="AT586" s="273">
        <f>(IFERROR(VLOOKUP(AP586,Criterios!$E$3:$F$8,2,FALSE),0)) * (IFERROR(VLOOKUP(AR586,Criterios!$H$3:$I$8,2,FALSE),0))</f>
        <v>0</v>
      </c>
      <c r="AU586" s="284">
        <f>IFERROR(INDEX(Colorimetría!$D$4:$H$8,MATCH(AS586,Colorimetría!$C$4:$C$8,0),MATCH(AQ586,Colorimetría!$D$3:$H$3,0)),0)</f>
        <v>0</v>
      </c>
      <c r="AV586" s="88" t="s">
        <v>169</v>
      </c>
      <c r="AW586" s="97" t="str">
        <f>IF(AND(T586=1,V586=5),IF(AND(AQ586=1,AS586=5),"RiRr","Ri"),IF(AND(AQ586=1,AS586=5),"Rr",""))</f>
        <v/>
      </c>
      <c r="AX586" s="97" t="str">
        <f>IF(AND(T586=2,V586=5),IF(AND(AQ586=2,AS586=5),"RiRr","Ri"),IF(AND(AQ586=2,AS586=5),"Rr",""))</f>
        <v/>
      </c>
      <c r="AY586" s="98" t="str">
        <f>IF(AND(T586=3,V586=5),IF(AND(AQ586=3,AS586=5),"RiRr","Ri"),IF(AND(AQ586=3,AS586=5),"Rr",""))</f>
        <v/>
      </c>
      <c r="AZ586" s="98" t="str">
        <f>IF(AND(T586=4,V586=5),IF(AND(AQ586=4,AS586=5),"RiRr","Ri"),IF(AND(AQ586=4,AS586=5),"Rr",""))</f>
        <v/>
      </c>
      <c r="BA586" s="98" t="str">
        <f>IF(AND(T586=5,V586=5),IF(AND(AQ586=5,AS586=5),"RiRr","Ri"),IF(AND(AQ586=5,AS586=5),"Rr",""))</f>
        <v/>
      </c>
      <c r="BB586" s="100"/>
    </row>
    <row r="587" spans="1:54" hidden="1" x14ac:dyDescent="0.2">
      <c r="A587" s="362"/>
      <c r="B587" s="290"/>
      <c r="C587" s="298"/>
      <c r="D587" s="301"/>
      <c r="E587" s="301"/>
      <c r="F587" s="301"/>
      <c r="G587" s="301"/>
      <c r="H587" s="301"/>
      <c r="I587" s="304"/>
      <c r="J587" s="307"/>
      <c r="K587" s="307"/>
      <c r="L587" s="330"/>
      <c r="M587" s="263"/>
      <c r="N587" s="263"/>
      <c r="O587" s="327"/>
      <c r="P587" s="310"/>
      <c r="Q587" s="266"/>
      <c r="R587" s="260"/>
      <c r="S587" s="257"/>
      <c r="T587" s="254"/>
      <c r="U587" s="248"/>
      <c r="V587" s="254"/>
      <c r="W587" s="254"/>
      <c r="X587" s="254"/>
      <c r="Y587" s="276"/>
      <c r="Z587" s="91"/>
      <c r="AA587" s="92"/>
      <c r="AB587" s="92"/>
      <c r="AC587" s="92"/>
      <c r="AD587" s="93"/>
      <c r="AE587" s="94">
        <f t="shared" ref="AE587:AE591" si="93">IF(OR(AD587="Preventivo",AD587="Preventivo - Detectivo"),"Probabilidad",IF(OR(AD587="Detectivo - Correctivo",AD587="Correctivo"),"Impacto",0))</f>
        <v>0</v>
      </c>
      <c r="AF587" s="93"/>
      <c r="AG587" s="93"/>
      <c r="AH587" s="93"/>
      <c r="AI587" s="93"/>
      <c r="AJ587" s="93"/>
      <c r="AK587" s="93"/>
      <c r="AL587" s="95">
        <f>IFERROR(VLOOKUP(AF587,Criterios!$M$3:$N$6,2,FALSE),0) + IFERROR(VLOOKUP(AG587,Criterios!$O$3:$P$6,2,FALSE),0) + IFERROR(VLOOKUP(AH587,Criterios!$Q$3:$R$7,2,FALSE),0) + IFERROR(VLOOKUP(AI587,Criterios!$S$3:$T$6,2,FALSE),0) + IFERROR(VLOOKUP(AJ587,Criterios!$U$3:$V$5,2,FALSE),0) + IFERROR(VLOOKUP(AK587,Criterios!$W$3:$X$8,2,FALSE),0)</f>
        <v>0</v>
      </c>
      <c r="AM587" s="96" t="str">
        <f>IF(AND(AL587&gt;=Criterios!$AB$8,AL587&lt;Criterios!$AA$8),"Pobre",IF(AND(AL587&gt;=Criterios!$AB$7,AL587&lt;Criterios!$AA$7),"Insatisfactorio",IF(AND(AL587&gt;=Criterios!$AB$6,AL587&lt;Criterios!$AA$6),"Regular",IF(AND(AL587&gt;=Criterios!$AB$5,AL587&lt;Criterios!$AA$5),"Bueno",IF(AND(AL587&gt;=Criterios!$AB$4,AL587&lt;=Criterios!$AA$4),"Excelente",MID(Criterios!$Y$3,1,1))))))</f>
        <v/>
      </c>
      <c r="AN587" s="278"/>
      <c r="AO587" s="280"/>
      <c r="AP587" s="282"/>
      <c r="AQ587" s="273"/>
      <c r="AR587" s="273"/>
      <c r="AS587" s="273"/>
      <c r="AT587" s="273"/>
      <c r="AU587" s="284"/>
      <c r="AV587" s="88" t="s">
        <v>122</v>
      </c>
      <c r="AW587" s="101" t="str">
        <f>IF(AND(T586=1,V586=4),IF(AND(AQ586=1,AS586=4),"RiRr","Ri"),IF(AND(AQ586=1,AS586=4),"Rr",""))</f>
        <v/>
      </c>
      <c r="AX587" s="102" t="str">
        <f>IF(AND(T586=2,V586=4),IF(AND(AQ586=2,AS586=4),"RiRr","Ri"),IF(AND(AQ586=2,AS586=4),"Rr",""))</f>
        <v/>
      </c>
      <c r="AY587" s="102" t="str">
        <f>IF(AND(T586=3,V586=4),IF(AND(AQ586=3,AS586=4),"RiRr","Ri"),IF(AND(AQ586=3,AS586=4),"Rr",""))</f>
        <v/>
      </c>
      <c r="AZ587" s="103" t="str">
        <f>IF(AND(T586=4,V586=4),IF(AND(AQ586=4,AS586=4),"RiRr","Ri"),IF(AND(AQ586=4,AS586=4),"Rr",""))</f>
        <v/>
      </c>
      <c r="BA587" s="103" t="str">
        <f>IF(AND(T586=5,V586=4),IF(AND(AQ586=5,AS586=4),"RiRr","Ri"),IF(AND(AQ586=5,AS586=4),"Rr",""))</f>
        <v/>
      </c>
      <c r="BB587" s="105"/>
    </row>
    <row r="588" spans="1:54" hidden="1" x14ac:dyDescent="0.2">
      <c r="A588" s="362"/>
      <c r="B588" s="290"/>
      <c r="C588" s="298"/>
      <c r="D588" s="301"/>
      <c r="E588" s="301"/>
      <c r="F588" s="301"/>
      <c r="G588" s="301"/>
      <c r="H588" s="301"/>
      <c r="I588" s="304"/>
      <c r="J588" s="307"/>
      <c r="K588" s="307"/>
      <c r="L588" s="330"/>
      <c r="M588" s="263"/>
      <c r="N588" s="263"/>
      <c r="O588" s="327"/>
      <c r="P588" s="310"/>
      <c r="Q588" s="266"/>
      <c r="R588" s="260"/>
      <c r="S588" s="257"/>
      <c r="T588" s="254"/>
      <c r="U588" s="248"/>
      <c r="V588" s="254"/>
      <c r="W588" s="254"/>
      <c r="X588" s="254"/>
      <c r="Y588" s="276"/>
      <c r="Z588" s="91"/>
      <c r="AA588" s="92"/>
      <c r="AB588" s="92"/>
      <c r="AC588" s="92"/>
      <c r="AD588" s="93"/>
      <c r="AE588" s="94">
        <f t="shared" si="93"/>
        <v>0</v>
      </c>
      <c r="AF588" s="93"/>
      <c r="AG588" s="93"/>
      <c r="AH588" s="93"/>
      <c r="AI588" s="93"/>
      <c r="AJ588" s="93"/>
      <c r="AK588" s="93"/>
      <c r="AL588" s="95">
        <f>IFERROR(VLOOKUP(AF588,Criterios!$M$3:$N$6,2,FALSE),0) + IFERROR(VLOOKUP(AG588,Criterios!$O$3:$P$6,2,FALSE),0) + IFERROR(VLOOKUP(AH588,Criterios!$Q$3:$R$7,2,FALSE),0) + IFERROR(VLOOKUP(AI588,Criterios!$S$3:$T$6,2,FALSE),0) + IFERROR(VLOOKUP(AJ588,Criterios!$U$3:$V$5,2,FALSE),0) + IFERROR(VLOOKUP(AK588,Criterios!$W$3:$X$8,2,FALSE),0)</f>
        <v>0</v>
      </c>
      <c r="AM588" s="96" t="str">
        <f>IF(AND(AL588&gt;=Criterios!$AB$8,AL588&lt;Criterios!$AA$8),"Pobre",IF(AND(AL588&gt;=Criterios!$AB$7,AL588&lt;Criterios!$AA$7),"Insatisfactorio",IF(AND(AL588&gt;=Criterios!$AB$6,AL588&lt;Criterios!$AA$6),"Regular",IF(AND(AL588&gt;=Criterios!$AB$5,AL588&lt;Criterios!$AA$5),"Bueno",IF(AND(AL588&gt;=Criterios!$AB$4,AL588&lt;=Criterios!$AA$4),"Excelente",MID(Criterios!$Y$3,1,1))))))</f>
        <v/>
      </c>
      <c r="AN588" s="278"/>
      <c r="AO588" s="280"/>
      <c r="AP588" s="282"/>
      <c r="AQ588" s="273"/>
      <c r="AR588" s="273"/>
      <c r="AS588" s="273"/>
      <c r="AT588" s="273"/>
      <c r="AU588" s="284"/>
      <c r="AV588" s="88" t="s">
        <v>125</v>
      </c>
      <c r="AW588" s="106" t="str">
        <f>IF(AND(T586=1,V586=3),IF(AND(AQ586=1,AS586=3),"RiRr","Ri"),IF(AND(AQ586=1,AS586=3),"Rr",""))</f>
        <v/>
      </c>
      <c r="AX588" s="101" t="str">
        <f>IF(AND(T586=2,V586=3),IF(AND(AQ586=2,AS586=3),"RiRr","Ri"),IF(AND(AQ586=2,AS586=3),"Rr",""))</f>
        <v/>
      </c>
      <c r="AY588" s="102" t="str">
        <f>IF(AND(T586=3,V586=3),IF(AND(AQ586=3,AS586=3),"RiRr","Ri"),IF(AND(AQ586=3,AS586=3),"Rr",""))</f>
        <v/>
      </c>
      <c r="AZ588" s="103" t="str">
        <f>IF(AND(T586=4,V586=3),IF(AND(AQ586=4,AS586=3),"RiRr","Ri"),IF(AND(AQ586=4,AS586=3),"Rr",""))</f>
        <v/>
      </c>
      <c r="BA588" s="103" t="str">
        <f>IF(AND(T586=5,V586=3),IF(AND(AQ586=5,AS586=3),"RiRr","Ri"),IF(AND(AQ586=5,AS586=3),"Rr",""))</f>
        <v/>
      </c>
      <c r="BB588" s="105"/>
    </row>
    <row r="589" spans="1:54" hidden="1" x14ac:dyDescent="0.2">
      <c r="A589" s="362"/>
      <c r="B589" s="290"/>
      <c r="C589" s="298"/>
      <c r="D589" s="301"/>
      <c r="E589" s="301"/>
      <c r="F589" s="301"/>
      <c r="G589" s="301"/>
      <c r="H589" s="301"/>
      <c r="I589" s="304"/>
      <c r="J589" s="307"/>
      <c r="K589" s="307"/>
      <c r="L589" s="330"/>
      <c r="M589" s="263"/>
      <c r="N589" s="263"/>
      <c r="O589" s="327"/>
      <c r="P589" s="310"/>
      <c r="Q589" s="266"/>
      <c r="R589" s="260"/>
      <c r="S589" s="257"/>
      <c r="T589" s="254"/>
      <c r="U589" s="248"/>
      <c r="V589" s="254"/>
      <c r="W589" s="254"/>
      <c r="X589" s="254"/>
      <c r="Y589" s="276"/>
      <c r="Z589" s="91"/>
      <c r="AA589" s="92"/>
      <c r="AB589" s="92"/>
      <c r="AC589" s="92"/>
      <c r="AD589" s="93"/>
      <c r="AE589" s="94">
        <f t="shared" si="93"/>
        <v>0</v>
      </c>
      <c r="AF589" s="93"/>
      <c r="AG589" s="93"/>
      <c r="AH589" s="93"/>
      <c r="AI589" s="93"/>
      <c r="AJ589" s="93"/>
      <c r="AK589" s="93"/>
      <c r="AL589" s="94">
        <f>IFERROR(VLOOKUP(AF589,Criterios!$M$3:$N$6,2,FALSE),0) + IFERROR(VLOOKUP(AG589,Criterios!$O$3:$P$6,2,FALSE),0) + IFERROR(VLOOKUP(AH589,Criterios!$Q$3:$R$7,2,FALSE),0) + IFERROR(VLOOKUP(AI589,Criterios!$S$3:$T$6,2,FALSE),0) + IFERROR(VLOOKUP(AJ589,Criterios!$U$3:$V$5,2,FALSE),0) + IFERROR(VLOOKUP(AK589,Criterios!$W$3:$X$8,2,FALSE),0)</f>
        <v>0</v>
      </c>
      <c r="AM589" s="96" t="str">
        <f>IF(AND(AL589&gt;=Criterios!$AB$8,AL589&lt;Criterios!$AA$8),"Pobre",IF(AND(AL589&gt;=Criterios!$AB$7,AL589&lt;Criterios!$AA$7),"Insatisfactorio",IF(AND(AL589&gt;=Criterios!$AB$6,AL589&lt;Criterios!$AA$6),"Regular",IF(AND(AL589&gt;=Criterios!$AB$5,AL589&lt;Criterios!$AA$5),"Bueno",IF(AND(AL589&gt;=Criterios!$AB$4,AL589&lt;=Criterios!$AA$4),"Excelente",MID(Criterios!$Y$3,1,1))))))</f>
        <v/>
      </c>
      <c r="AN589" s="278"/>
      <c r="AO589" s="280"/>
      <c r="AP589" s="282"/>
      <c r="AQ589" s="273"/>
      <c r="AR589" s="273"/>
      <c r="AS589" s="273"/>
      <c r="AT589" s="273"/>
      <c r="AU589" s="284"/>
      <c r="AV589" s="88" t="s">
        <v>170</v>
      </c>
      <c r="AW589" s="106" t="str">
        <f>IF(AND(T586=1,V586=2),IF(AND(AQ586=1,AS586=2),"RiRr","Ri"),IF(AND(AQ586=1,AS586=2),"Rr",""))</f>
        <v/>
      </c>
      <c r="AX589" s="106" t="str">
        <f>IF(AND(T586=2,V586=2),IF(AND(AQ586=2,AS586=2),"RiRr","Ri"),IF(AND(AQ586=2,AS586=2),"Rr",""))</f>
        <v/>
      </c>
      <c r="AY589" s="101" t="str">
        <f>IF(AND(T586=3,V586=2),IF(AND(AQ586=3,AS586=2),"RiRr","Ri"),IF(AND(AQ586=3,AS586=2),"Rr",""))</f>
        <v/>
      </c>
      <c r="AZ589" s="102" t="str">
        <f>IF(AND(T586=4,V586=2),IF(AND(AQ586=4,AS586=2),"RiRr","Ri"),IF(AND(AQ586=4,AS586=2),"Rr",""))</f>
        <v/>
      </c>
      <c r="BA589" s="103" t="str">
        <f>IF(AND(T586=5,V586=2),IF(AND(AQ586=5,AS586=2),"RiRr","Ri"),IF(AND(AQ586=5,AS586=2),"Rr",""))</f>
        <v/>
      </c>
      <c r="BB589" s="105"/>
    </row>
    <row r="590" spans="1:54" hidden="1" x14ac:dyDescent="0.2">
      <c r="A590" s="362"/>
      <c r="B590" s="290"/>
      <c r="C590" s="298"/>
      <c r="D590" s="301"/>
      <c r="E590" s="301"/>
      <c r="F590" s="301"/>
      <c r="G590" s="301"/>
      <c r="H590" s="301"/>
      <c r="I590" s="304"/>
      <c r="J590" s="307"/>
      <c r="K590" s="307"/>
      <c r="L590" s="330"/>
      <c r="M590" s="263"/>
      <c r="N590" s="263"/>
      <c r="O590" s="327"/>
      <c r="P590" s="310"/>
      <c r="Q590" s="266"/>
      <c r="R590" s="260"/>
      <c r="S590" s="257"/>
      <c r="T590" s="254"/>
      <c r="U590" s="248"/>
      <c r="V590" s="254"/>
      <c r="W590" s="254"/>
      <c r="X590" s="254"/>
      <c r="Y590" s="276"/>
      <c r="Z590" s="91"/>
      <c r="AA590" s="92"/>
      <c r="AB590" s="92"/>
      <c r="AC590" s="92"/>
      <c r="AD590" s="93"/>
      <c r="AE590" s="94">
        <f t="shared" si="93"/>
        <v>0</v>
      </c>
      <c r="AF590" s="93"/>
      <c r="AG590" s="93"/>
      <c r="AH590" s="93"/>
      <c r="AI590" s="93"/>
      <c r="AJ590" s="93"/>
      <c r="AK590" s="93"/>
      <c r="AL590" s="94">
        <f>IFERROR(VLOOKUP(AF590,Criterios!$M$3:$N$6,2,FALSE),0) + IFERROR(VLOOKUP(AG590,Criterios!$O$3:$P$6,2,FALSE),0) + IFERROR(VLOOKUP(AH590,Criterios!$Q$3:$R$7,2,FALSE),0) + IFERROR(VLOOKUP(AI590,Criterios!$S$3:$T$6,2,FALSE),0) + IFERROR(VLOOKUP(AJ590,Criterios!$U$3:$V$5,2,FALSE),0) + IFERROR(VLOOKUP(AK590,Criterios!$W$3:$X$8,2,FALSE),0)</f>
        <v>0</v>
      </c>
      <c r="AM590" s="96" t="str">
        <f>IF(AND(AL590&gt;=Criterios!$AB$8,AL590&lt;Criterios!$AA$8),"Pobre",IF(AND(AL590&gt;=Criterios!$AB$7,AL590&lt;Criterios!$AA$7),"Insatisfactorio",IF(AND(AL590&gt;=Criterios!$AB$6,AL590&lt;Criterios!$AA$6),"Regular",IF(AND(AL590&gt;=Criterios!$AB$5,AL590&lt;Criterios!$AA$5),"Bueno",IF(AND(AL590&gt;=Criterios!$AB$4,AL590&lt;=Criterios!$AA$4),"Excelente",MID(Criterios!$Y$3,1,1))))))</f>
        <v/>
      </c>
      <c r="AN590" s="278"/>
      <c r="AO590" s="280"/>
      <c r="AP590" s="282"/>
      <c r="AQ590" s="273"/>
      <c r="AR590" s="273"/>
      <c r="AS590" s="273"/>
      <c r="AT590" s="273"/>
      <c r="AU590" s="284"/>
      <c r="AV590" s="88" t="s">
        <v>752</v>
      </c>
      <c r="AW590" s="106" t="str">
        <f>IF(AND(T586=1,V586=1),IF(AND(AQ586=1,AS586=1),"RiRr","Ri"),IF(AND(AQ586=1,AS586=1),"Rr",""))</f>
        <v/>
      </c>
      <c r="AX590" s="106" t="str">
        <f>IF(AND(T586=2,V586=1),IF(AND(AQ586=2,AS586=1),"RiRr","Ri"),IF(AND(AQ586=2,AS586=1),"Rr",""))</f>
        <v/>
      </c>
      <c r="AY590" s="101" t="str">
        <f>IF(AND(T586=3,V586=1),IF(AND(AQ586=3,AS586=1),"RiRr","Ri"),IF(AND(AQ586=3,AS586=1),"Rr",""))</f>
        <v/>
      </c>
      <c r="AZ590" s="102" t="str">
        <f>IF(AND(T586=4,V586=1),IF(AND(AQ586=4,AS586=1),"RiRr","Ri"),IF(AND(AQ586=4,AS586=1),"Rr",""))</f>
        <v/>
      </c>
      <c r="BA590" s="102" t="str">
        <f>IF(AND(T586=5,V586=1),IF(AND(AQ586=5,AS586=1),"RiRr","Ri"),IF(AND(AQ586=5,AS586=1),"Rr",""))</f>
        <v/>
      </c>
      <c r="BB590" s="105"/>
    </row>
    <row r="591" spans="1:54" ht="15.75" hidden="1" customHeight="1" thickBot="1" x14ac:dyDescent="0.25">
      <c r="A591" s="363"/>
      <c r="B591" s="291"/>
      <c r="C591" s="299"/>
      <c r="D591" s="302"/>
      <c r="E591" s="302"/>
      <c r="F591" s="302"/>
      <c r="G591" s="302"/>
      <c r="H591" s="302"/>
      <c r="I591" s="305"/>
      <c r="J591" s="308"/>
      <c r="K591" s="308"/>
      <c r="L591" s="331"/>
      <c r="M591" s="264"/>
      <c r="N591" s="264"/>
      <c r="O591" s="328"/>
      <c r="P591" s="311"/>
      <c r="Q591" s="267"/>
      <c r="R591" s="261"/>
      <c r="S591" s="258"/>
      <c r="T591" s="255"/>
      <c r="U591" s="249"/>
      <c r="V591" s="255"/>
      <c r="W591" s="255"/>
      <c r="X591" s="255"/>
      <c r="Y591" s="277"/>
      <c r="Z591" s="108"/>
      <c r="AA591" s="109"/>
      <c r="AB591" s="109"/>
      <c r="AC591" s="109"/>
      <c r="AD591" s="110"/>
      <c r="AE591" s="111">
        <f t="shared" si="93"/>
        <v>0</v>
      </c>
      <c r="AF591" s="110"/>
      <c r="AG591" s="110"/>
      <c r="AH591" s="110"/>
      <c r="AI591" s="110"/>
      <c r="AJ591" s="110"/>
      <c r="AK591" s="110"/>
      <c r="AL591" s="111">
        <f>IFERROR(VLOOKUP(AF591,Criterios!$M$3:$N$6,2,FALSE),0) + IFERROR(VLOOKUP(AG591,Criterios!$O$3:$P$6,2,FALSE),0) + IFERROR(VLOOKUP(AH591,Criterios!$Q$3:$R$7,2,FALSE),0) + IFERROR(VLOOKUP(AI591,Criterios!$S$3:$T$6,2,FALSE),0) + IFERROR(VLOOKUP(AJ591,Criterios!$U$3:$V$5,2,FALSE),0) + IFERROR(VLOOKUP(AK591,Criterios!$W$3:$X$8,2,FALSE),0)</f>
        <v>0</v>
      </c>
      <c r="AM591" s="112" t="str">
        <f>IF(AND(AL591&gt;=Criterios!$AB$8,AL591&lt;Criterios!$AA$8),"Pobre",IF(AND(AL591&gt;=Criterios!$AB$7,AL591&lt;Criterios!$AA$7),"Insatisfactorio",IF(AND(AL591&gt;=Criterios!$AB$6,AL591&lt;Criterios!$AA$6),"Regular",IF(AND(AL591&gt;=Criterios!$AB$5,AL591&lt;Criterios!$AA$5),"Bueno",IF(AND(AL591&gt;=Criterios!$AB$4,AL591&lt;=Criterios!$AA$4),"Excelente",MID(Criterios!$Y$3,1,1))))))</f>
        <v/>
      </c>
      <c r="AN591" s="279"/>
      <c r="AO591" s="281"/>
      <c r="AP591" s="283"/>
      <c r="AQ591" s="274"/>
      <c r="AR591" s="274"/>
      <c r="AS591" s="274"/>
      <c r="AT591" s="274"/>
      <c r="AU591" s="285"/>
      <c r="AW591" s="88" t="s">
        <v>123</v>
      </c>
      <c r="AX591" s="88" t="s">
        <v>124</v>
      </c>
      <c r="AY591" s="88" t="s">
        <v>125</v>
      </c>
      <c r="AZ591" s="88" t="s">
        <v>126</v>
      </c>
      <c r="BA591" s="88" t="s">
        <v>127</v>
      </c>
      <c r="BB591" s="113"/>
    </row>
    <row r="592" spans="1:54" ht="16.5" hidden="1" thickTop="1" x14ac:dyDescent="0.2">
      <c r="A592" s="361"/>
      <c r="B592" s="289"/>
      <c r="C592" s="297"/>
      <c r="D592" s="300"/>
      <c r="E592" s="300"/>
      <c r="F592" s="300"/>
      <c r="G592" s="300"/>
      <c r="H592" s="300"/>
      <c r="I592" s="303"/>
      <c r="J592" s="306"/>
      <c r="K592" s="306"/>
      <c r="L592" s="329"/>
      <c r="M592" s="262"/>
      <c r="N592" s="262"/>
      <c r="O592" s="326" t="s">
        <v>407</v>
      </c>
      <c r="P592" s="338"/>
      <c r="Q592" s="295"/>
      <c r="R592" s="259"/>
      <c r="S592" s="256"/>
      <c r="T592" s="253">
        <f>(IFERROR(VLOOKUP(S592,Criterios!$E$3:$F$8,2,FALSE),0))</f>
        <v>0</v>
      </c>
      <c r="U592" s="247"/>
      <c r="V592" s="253">
        <f>(IFERROR(VLOOKUP(U592,Criterios!$H$3:$I$8,2,FALSE),0))</f>
        <v>0</v>
      </c>
      <c r="W592" s="253">
        <f>(IFERROR(VLOOKUP(S592,Criterios!$E$3:$F$8,2,FALSE),0)) * (IFERROR(VLOOKUP(U592,Criterios!$H$3:$I$8,2,FALSE),0))</f>
        <v>0</v>
      </c>
      <c r="X592" s="253">
        <f>IFERROR(INDEX(Colorimetría!$D$4:$H$8,MATCH(V592,Colorimetría!$C$4:$C$8,0),MATCH(T592,Colorimetría!$D$3:$H$3,0)),0)</f>
        <v>0</v>
      </c>
      <c r="Y592" s="296"/>
      <c r="Z592" s="91"/>
      <c r="AA592" s="92"/>
      <c r="AB592" s="92"/>
      <c r="AC592" s="92"/>
      <c r="AD592" s="93"/>
      <c r="AE592" s="94">
        <f>IF(OR(AD592="Preventivo",AD592="Preventivo - Detectivo"),"Probabilidad",IF(OR(AD592="Detectivo - Correctivo",AD592="Correctivo"),"Impacto",0))</f>
        <v>0</v>
      </c>
      <c r="AF592" s="93"/>
      <c r="AG592" s="93"/>
      <c r="AH592" s="93"/>
      <c r="AI592" s="93"/>
      <c r="AJ592" s="93"/>
      <c r="AK592" s="93"/>
      <c r="AL592" s="95">
        <f>IFERROR(VLOOKUP(AF592,Criterios!$M$3:$N$6,2,FALSE),0) + IFERROR(VLOOKUP(AG592,Criterios!$O$3:$P$6,2,FALSE),0) + IFERROR(VLOOKUP(AH592,Criterios!$Q$3:$R$7,2,FALSE),0) + IFERROR(VLOOKUP(AI592,Criterios!$S$3:$T$6,2,FALSE),0) + IFERROR(VLOOKUP(AJ592,Criterios!$U$3:$V$5,2,FALSE),0) + IFERROR(VLOOKUP(AK592,Criterios!$W$3:$X$8,2,FALSE),0)</f>
        <v>0</v>
      </c>
      <c r="AM592" s="96" t="str">
        <f>IF(AND(AL592&gt;=Criterios!$AB$8,AL592&lt;Criterios!$AA$8),"Pobre",IF(AND(AL592&gt;=Criterios!$AB$7,AL592&lt;Criterios!$AA$7),"Insatisfactorio",IF(AND(AL592&gt;=Criterios!$AB$6,AL592&lt;Criterios!$AA$6),"Regular",IF(AND(AL592&gt;=Criterios!$AB$5,AL592&lt;Criterios!$AA$5),"Bueno",IF(AND(AL592&gt;=Criterios!$AB$4,AL592&lt;=Criterios!$AA$4),"Excelente",MID(Criterios!$Y$3,1,1))))))</f>
        <v/>
      </c>
      <c r="AN592" s="278">
        <f>(IFERROR(AVERAGEIFS(AL592:AL597,AE592:AE597,"Impacto"),0))/100</f>
        <v>0</v>
      </c>
      <c r="AO592" s="280">
        <f>(IFERROR(AVERAGEIFS(AL592:AL597,AE592:AE597,"Probabilidad"),0))/100</f>
        <v>0</v>
      </c>
      <c r="AP592" s="282" t="str">
        <f>IF(AN592=0,MID(S592,1,15),IF(T592 - AN592*T592&lt;1,VLOOKUP(1,Criterios!$D$4:$E$8,2,FALSE),IF(ROUND(T592 -( T592*AN592),0)=0,VLOOKUP(1,Criterios!$D$4:$E$8,2,FALSE),VLOOKUP(ROUND(T592 -( T592*AN592),0),Criterios!$D$4:$E$8,2,FALSE))))</f>
        <v/>
      </c>
      <c r="AQ592" s="273">
        <f>(IFERROR(VLOOKUP(AP592,Criterios!$E$3:$F$8,2,FALSE),0))</f>
        <v>0</v>
      </c>
      <c r="AR592" s="273" t="str">
        <f>IF(AO592=0,MID(U592,1,15),IF(V592 - AO592*V592&lt;1,VLOOKUP(1,Criterios!$G$4:$H$8,2,FALSE),IF(ROUND(V592 -(V592*AO592),0)=0,VLOOKUP(1,Criterios!$G$4:$H$8,2,FALSE),VLOOKUP(ROUND(V592 -( V592*AO592),0),Criterios!$G$4:$H$8,2,FALSE))))</f>
        <v/>
      </c>
      <c r="AS592" s="273">
        <f>(IFERROR(VLOOKUP(AR592,Criterios!$H$3:$I$8,2,FALSE),0))</f>
        <v>0</v>
      </c>
      <c r="AT592" s="273">
        <f>(IFERROR(VLOOKUP(AP592,Criterios!$E$3:$F$8,2,FALSE),0)) * (IFERROR(VLOOKUP(AR592,Criterios!$H$3:$I$8,2,FALSE),0))</f>
        <v>0</v>
      </c>
      <c r="AU592" s="284">
        <f>IFERROR(INDEX(Colorimetría!$D$4:$H$8,MATCH(AS592,Colorimetría!$C$4:$C$8,0),MATCH(AQ592,Colorimetría!$D$3:$H$3,0)),0)</f>
        <v>0</v>
      </c>
      <c r="AV592" s="88" t="s">
        <v>169</v>
      </c>
      <c r="AW592" s="97" t="str">
        <f>IF(AND(T592=1,V592=5),IF(AND(AQ592=1,AS592=5),"RiRr","Ri"),IF(AND(AQ592=1,AS592=5),"Rr",""))</f>
        <v/>
      </c>
      <c r="AX592" s="97" t="str">
        <f>IF(AND(T592=2,V592=5),IF(AND(AQ592=2,AS592=5),"RiRr","Ri"),IF(AND(AQ592=2,AS592=5),"Rr",""))</f>
        <v/>
      </c>
      <c r="AY592" s="98" t="str">
        <f>IF(AND(T592=3,V592=5),IF(AND(AQ592=3,AS592=5),"RiRr","Ri"),IF(AND(AQ592=3,AS592=5),"Rr",""))</f>
        <v/>
      </c>
      <c r="AZ592" s="98" t="str">
        <f>IF(AND(T592=4,V592=5),IF(AND(AQ592=4,AS592=5),"RiRr","Ri"),IF(AND(AQ592=4,AS592=5),"Rr",""))</f>
        <v/>
      </c>
      <c r="BA592" s="98" t="str">
        <f>IF(AND(T592=5,V592=5),IF(AND(AQ592=5,AS592=5),"RiRr","Ri"),IF(AND(AQ592=5,AS592=5),"Rr",""))</f>
        <v/>
      </c>
      <c r="BB592" s="100"/>
    </row>
    <row r="593" spans="1:54" hidden="1" x14ac:dyDescent="0.2">
      <c r="A593" s="362"/>
      <c r="B593" s="290"/>
      <c r="C593" s="298"/>
      <c r="D593" s="301"/>
      <c r="E593" s="301"/>
      <c r="F593" s="301"/>
      <c r="G593" s="301"/>
      <c r="H593" s="301"/>
      <c r="I593" s="304"/>
      <c r="J593" s="307"/>
      <c r="K593" s="307"/>
      <c r="L593" s="330"/>
      <c r="M593" s="263"/>
      <c r="N593" s="263"/>
      <c r="O593" s="327"/>
      <c r="P593" s="310"/>
      <c r="Q593" s="266"/>
      <c r="R593" s="260"/>
      <c r="S593" s="257"/>
      <c r="T593" s="254"/>
      <c r="U593" s="248"/>
      <c r="V593" s="254"/>
      <c r="W593" s="254"/>
      <c r="X593" s="254"/>
      <c r="Y593" s="276"/>
      <c r="Z593" s="91"/>
      <c r="AA593" s="92"/>
      <c r="AB593" s="92"/>
      <c r="AC593" s="92"/>
      <c r="AD593" s="93"/>
      <c r="AE593" s="94">
        <f t="shared" ref="AE593:AE597" si="94">IF(OR(AD593="Preventivo",AD593="Preventivo - Detectivo"),"Probabilidad",IF(OR(AD593="Detectivo - Correctivo",AD593="Correctivo"),"Impacto",0))</f>
        <v>0</v>
      </c>
      <c r="AF593" s="93"/>
      <c r="AG593" s="93"/>
      <c r="AH593" s="93"/>
      <c r="AI593" s="93"/>
      <c r="AJ593" s="93"/>
      <c r="AK593" s="93"/>
      <c r="AL593" s="95">
        <f>IFERROR(VLOOKUP(AF593,Criterios!$M$3:$N$6,2,FALSE),0) + IFERROR(VLOOKUP(AG593,Criterios!$O$3:$P$6,2,FALSE),0) + IFERROR(VLOOKUP(AH593,Criterios!$Q$3:$R$7,2,FALSE),0) + IFERROR(VLOOKUP(AI593,Criterios!$S$3:$T$6,2,FALSE),0) + IFERROR(VLOOKUP(AJ593,Criterios!$U$3:$V$5,2,FALSE),0) + IFERROR(VLOOKUP(AK593,Criterios!$W$3:$X$8,2,FALSE),0)</f>
        <v>0</v>
      </c>
      <c r="AM593" s="96" t="str">
        <f>IF(AND(AL593&gt;=Criterios!$AB$8,AL593&lt;Criterios!$AA$8),"Pobre",IF(AND(AL593&gt;=Criterios!$AB$7,AL593&lt;Criterios!$AA$7),"Insatisfactorio",IF(AND(AL593&gt;=Criterios!$AB$6,AL593&lt;Criterios!$AA$6),"Regular",IF(AND(AL593&gt;=Criterios!$AB$5,AL593&lt;Criterios!$AA$5),"Bueno",IF(AND(AL593&gt;=Criterios!$AB$4,AL593&lt;=Criterios!$AA$4),"Excelente",MID(Criterios!$Y$3,1,1))))))</f>
        <v/>
      </c>
      <c r="AN593" s="278"/>
      <c r="AO593" s="280"/>
      <c r="AP593" s="282"/>
      <c r="AQ593" s="273"/>
      <c r="AR593" s="273"/>
      <c r="AS593" s="273"/>
      <c r="AT593" s="273"/>
      <c r="AU593" s="284"/>
      <c r="AV593" s="88" t="s">
        <v>122</v>
      </c>
      <c r="AW593" s="101" t="str">
        <f>IF(AND(T592=1,V592=4),IF(AND(AQ592=1,AS592=4),"RiRr","Ri"),IF(AND(AQ592=1,AS592=4),"Rr",""))</f>
        <v/>
      </c>
      <c r="AX593" s="102" t="str">
        <f>IF(AND(T592=2,V592=4),IF(AND(AQ592=2,AS592=4),"RiRr","Ri"),IF(AND(AQ592=2,AS592=4),"Rr",""))</f>
        <v/>
      </c>
      <c r="AY593" s="102" t="str">
        <f>IF(AND(T592=3,V592=4),IF(AND(AQ592=3,AS592=4),"RiRr","Ri"),IF(AND(AQ592=3,AS592=4),"Rr",""))</f>
        <v/>
      </c>
      <c r="AZ593" s="103" t="str">
        <f>IF(AND(T592=4,V592=4),IF(AND(AQ592=4,AS592=4),"RiRr","Ri"),IF(AND(AQ592=4,AS592=4),"Rr",""))</f>
        <v/>
      </c>
      <c r="BA593" s="103" t="str">
        <f>IF(AND(T592=5,V592=4),IF(AND(AQ592=5,AS592=4),"RiRr","Ri"),IF(AND(AQ592=5,AS592=4),"Rr",""))</f>
        <v/>
      </c>
      <c r="BB593" s="105"/>
    </row>
    <row r="594" spans="1:54" hidden="1" x14ac:dyDescent="0.2">
      <c r="A594" s="362"/>
      <c r="B594" s="290"/>
      <c r="C594" s="298"/>
      <c r="D594" s="301"/>
      <c r="E594" s="301"/>
      <c r="F594" s="301"/>
      <c r="G594" s="301"/>
      <c r="H594" s="301"/>
      <c r="I594" s="304"/>
      <c r="J594" s="307"/>
      <c r="K594" s="307"/>
      <c r="L594" s="330"/>
      <c r="M594" s="263"/>
      <c r="N594" s="263"/>
      <c r="O594" s="327"/>
      <c r="P594" s="310"/>
      <c r="Q594" s="266"/>
      <c r="R594" s="260"/>
      <c r="S594" s="257"/>
      <c r="T594" s="254"/>
      <c r="U594" s="248"/>
      <c r="V594" s="254"/>
      <c r="W594" s="254"/>
      <c r="X594" s="254"/>
      <c r="Y594" s="276"/>
      <c r="Z594" s="91"/>
      <c r="AA594" s="92"/>
      <c r="AB594" s="92"/>
      <c r="AC594" s="92"/>
      <c r="AD594" s="93"/>
      <c r="AE594" s="94">
        <f t="shared" si="94"/>
        <v>0</v>
      </c>
      <c r="AF594" s="93"/>
      <c r="AG594" s="93"/>
      <c r="AH594" s="93"/>
      <c r="AI594" s="93"/>
      <c r="AJ594" s="93"/>
      <c r="AK594" s="93"/>
      <c r="AL594" s="95">
        <f>IFERROR(VLOOKUP(AF594,Criterios!$M$3:$N$6,2,FALSE),0) + IFERROR(VLOOKUP(AG594,Criterios!$O$3:$P$6,2,FALSE),0) + IFERROR(VLOOKUP(AH594,Criterios!$Q$3:$R$7,2,FALSE),0) + IFERROR(VLOOKUP(AI594,Criterios!$S$3:$T$6,2,FALSE),0) + IFERROR(VLOOKUP(AJ594,Criterios!$U$3:$V$5,2,FALSE),0) + IFERROR(VLOOKUP(AK594,Criterios!$W$3:$X$8,2,FALSE),0)</f>
        <v>0</v>
      </c>
      <c r="AM594" s="96" t="str">
        <f>IF(AND(AL594&gt;=Criterios!$AB$8,AL594&lt;Criterios!$AA$8),"Pobre",IF(AND(AL594&gt;=Criterios!$AB$7,AL594&lt;Criterios!$AA$7),"Insatisfactorio",IF(AND(AL594&gt;=Criterios!$AB$6,AL594&lt;Criterios!$AA$6),"Regular",IF(AND(AL594&gt;=Criterios!$AB$5,AL594&lt;Criterios!$AA$5),"Bueno",IF(AND(AL594&gt;=Criterios!$AB$4,AL594&lt;=Criterios!$AA$4),"Excelente",MID(Criterios!$Y$3,1,1))))))</f>
        <v/>
      </c>
      <c r="AN594" s="278"/>
      <c r="AO594" s="280"/>
      <c r="AP594" s="282"/>
      <c r="AQ594" s="273"/>
      <c r="AR594" s="273"/>
      <c r="AS594" s="273"/>
      <c r="AT594" s="273"/>
      <c r="AU594" s="284"/>
      <c r="AV594" s="88" t="s">
        <v>125</v>
      </c>
      <c r="AW594" s="106" t="str">
        <f>IF(AND(T592=1,V592=3),IF(AND(AQ592=1,AS592=3),"RiRr","Ri"),IF(AND(AQ592=1,AS592=3),"Rr",""))</f>
        <v/>
      </c>
      <c r="AX594" s="101" t="str">
        <f>IF(AND(T592=2,V592=3),IF(AND(AQ592=2,AS592=3),"RiRr","Ri"),IF(AND(AQ592=2,AS592=3),"Rr",""))</f>
        <v/>
      </c>
      <c r="AY594" s="102" t="str">
        <f>IF(AND(T592=3,V592=3),IF(AND(AQ592=3,AS592=3),"RiRr","Ri"),IF(AND(AQ592=3,AS592=3),"Rr",""))</f>
        <v/>
      </c>
      <c r="AZ594" s="103" t="str">
        <f>IF(AND(T592=4,V592=3),IF(AND(AQ592=4,AS592=3),"RiRr","Ri"),IF(AND(AQ592=4,AS592=3),"Rr",""))</f>
        <v/>
      </c>
      <c r="BA594" s="103" t="str">
        <f>IF(AND(T592=5,V592=3),IF(AND(AQ592=5,AS592=3),"RiRr","Ri"),IF(AND(AQ592=5,AS592=3),"Rr",""))</f>
        <v/>
      </c>
      <c r="BB594" s="105"/>
    </row>
    <row r="595" spans="1:54" hidden="1" x14ac:dyDescent="0.2">
      <c r="A595" s="362"/>
      <c r="B595" s="290"/>
      <c r="C595" s="298"/>
      <c r="D595" s="301"/>
      <c r="E595" s="301"/>
      <c r="F595" s="301"/>
      <c r="G595" s="301"/>
      <c r="H595" s="301"/>
      <c r="I595" s="304"/>
      <c r="J595" s="307"/>
      <c r="K595" s="307"/>
      <c r="L595" s="330"/>
      <c r="M595" s="263"/>
      <c r="N595" s="263"/>
      <c r="O595" s="327"/>
      <c r="P595" s="310"/>
      <c r="Q595" s="266"/>
      <c r="R595" s="260"/>
      <c r="S595" s="257"/>
      <c r="T595" s="254"/>
      <c r="U595" s="248"/>
      <c r="V595" s="254"/>
      <c r="W595" s="254"/>
      <c r="X595" s="254"/>
      <c r="Y595" s="276"/>
      <c r="Z595" s="91"/>
      <c r="AA595" s="92"/>
      <c r="AB595" s="92"/>
      <c r="AC595" s="92"/>
      <c r="AD595" s="93"/>
      <c r="AE595" s="94">
        <f t="shared" si="94"/>
        <v>0</v>
      </c>
      <c r="AF595" s="93"/>
      <c r="AG595" s="93"/>
      <c r="AH595" s="93"/>
      <c r="AI595" s="93"/>
      <c r="AJ595" s="93"/>
      <c r="AK595" s="93"/>
      <c r="AL595" s="94">
        <f>IFERROR(VLOOKUP(AF595,Criterios!$M$3:$N$6,2,FALSE),0) + IFERROR(VLOOKUP(AG595,Criterios!$O$3:$P$6,2,FALSE),0) + IFERROR(VLOOKUP(AH595,Criterios!$Q$3:$R$7,2,FALSE),0) + IFERROR(VLOOKUP(AI595,Criterios!$S$3:$T$6,2,FALSE),0) + IFERROR(VLOOKUP(AJ595,Criterios!$U$3:$V$5,2,FALSE),0) + IFERROR(VLOOKUP(AK595,Criterios!$W$3:$X$8,2,FALSE),0)</f>
        <v>0</v>
      </c>
      <c r="AM595" s="96" t="str">
        <f>IF(AND(AL595&gt;=Criterios!$AB$8,AL595&lt;Criterios!$AA$8),"Pobre",IF(AND(AL595&gt;=Criterios!$AB$7,AL595&lt;Criterios!$AA$7),"Insatisfactorio",IF(AND(AL595&gt;=Criterios!$AB$6,AL595&lt;Criterios!$AA$6),"Regular",IF(AND(AL595&gt;=Criterios!$AB$5,AL595&lt;Criterios!$AA$5),"Bueno",IF(AND(AL595&gt;=Criterios!$AB$4,AL595&lt;=Criterios!$AA$4),"Excelente",MID(Criterios!$Y$3,1,1))))))</f>
        <v/>
      </c>
      <c r="AN595" s="278"/>
      <c r="AO595" s="280"/>
      <c r="AP595" s="282"/>
      <c r="AQ595" s="273"/>
      <c r="AR595" s="273"/>
      <c r="AS595" s="273"/>
      <c r="AT595" s="273"/>
      <c r="AU595" s="284"/>
      <c r="AV595" s="88" t="s">
        <v>170</v>
      </c>
      <c r="AW595" s="106" t="str">
        <f>IF(AND(T592=1,V592=2),IF(AND(AQ592=1,AS592=2),"RiRr","Ri"),IF(AND(AQ592=1,AS592=2),"Rr",""))</f>
        <v/>
      </c>
      <c r="AX595" s="106" t="str">
        <f>IF(AND(T592=2,V592=2),IF(AND(AQ592=2,AS592=2),"RiRr","Ri"),IF(AND(AQ592=2,AS592=2),"Rr",""))</f>
        <v/>
      </c>
      <c r="AY595" s="101" t="str">
        <f>IF(AND(T592=3,V592=2),IF(AND(AQ592=3,AS592=2),"RiRr","Ri"),IF(AND(AQ592=3,AS592=2),"Rr",""))</f>
        <v/>
      </c>
      <c r="AZ595" s="102" t="str">
        <f>IF(AND(T592=4,V592=2),IF(AND(AQ592=4,AS592=2),"RiRr","Ri"),IF(AND(AQ592=4,AS592=2),"Rr",""))</f>
        <v/>
      </c>
      <c r="BA595" s="103" t="str">
        <f>IF(AND(T592=5,V592=2),IF(AND(AQ592=5,AS592=2),"RiRr","Ri"),IF(AND(AQ592=5,AS592=2),"Rr",""))</f>
        <v/>
      </c>
      <c r="BB595" s="105"/>
    </row>
    <row r="596" spans="1:54" hidden="1" x14ac:dyDescent="0.2">
      <c r="A596" s="362"/>
      <c r="B596" s="290"/>
      <c r="C596" s="298"/>
      <c r="D596" s="301"/>
      <c r="E596" s="301"/>
      <c r="F596" s="301"/>
      <c r="G596" s="301"/>
      <c r="H596" s="301"/>
      <c r="I596" s="304"/>
      <c r="J596" s="307"/>
      <c r="K596" s="307"/>
      <c r="L596" s="330"/>
      <c r="M596" s="263"/>
      <c r="N596" s="263"/>
      <c r="O596" s="327"/>
      <c r="P596" s="310"/>
      <c r="Q596" s="266"/>
      <c r="R596" s="260"/>
      <c r="S596" s="257"/>
      <c r="T596" s="254"/>
      <c r="U596" s="248"/>
      <c r="V596" s="254"/>
      <c r="W596" s="254"/>
      <c r="X596" s="254"/>
      <c r="Y596" s="276"/>
      <c r="Z596" s="91"/>
      <c r="AA596" s="92"/>
      <c r="AB596" s="92"/>
      <c r="AC596" s="92"/>
      <c r="AD596" s="93"/>
      <c r="AE596" s="94">
        <f t="shared" si="94"/>
        <v>0</v>
      </c>
      <c r="AF596" s="93"/>
      <c r="AG596" s="93"/>
      <c r="AH596" s="93"/>
      <c r="AI596" s="93"/>
      <c r="AJ596" s="93"/>
      <c r="AK596" s="93"/>
      <c r="AL596" s="94">
        <f>IFERROR(VLOOKUP(AF596,Criterios!$M$3:$N$6,2,FALSE),0) + IFERROR(VLOOKUP(AG596,Criterios!$O$3:$P$6,2,FALSE),0) + IFERROR(VLOOKUP(AH596,Criterios!$Q$3:$R$7,2,FALSE),0) + IFERROR(VLOOKUP(AI596,Criterios!$S$3:$T$6,2,FALSE),0) + IFERROR(VLOOKUP(AJ596,Criterios!$U$3:$V$5,2,FALSE),0) + IFERROR(VLOOKUP(AK596,Criterios!$W$3:$X$8,2,FALSE),0)</f>
        <v>0</v>
      </c>
      <c r="AM596" s="96" t="str">
        <f>IF(AND(AL596&gt;=Criterios!$AB$8,AL596&lt;Criterios!$AA$8),"Pobre",IF(AND(AL596&gt;=Criterios!$AB$7,AL596&lt;Criterios!$AA$7),"Insatisfactorio",IF(AND(AL596&gt;=Criterios!$AB$6,AL596&lt;Criterios!$AA$6),"Regular",IF(AND(AL596&gt;=Criterios!$AB$5,AL596&lt;Criterios!$AA$5),"Bueno",IF(AND(AL596&gt;=Criterios!$AB$4,AL596&lt;=Criterios!$AA$4),"Excelente",MID(Criterios!$Y$3,1,1))))))</f>
        <v/>
      </c>
      <c r="AN596" s="278"/>
      <c r="AO596" s="280"/>
      <c r="AP596" s="282"/>
      <c r="AQ596" s="273"/>
      <c r="AR596" s="273"/>
      <c r="AS596" s="273"/>
      <c r="AT596" s="273"/>
      <c r="AU596" s="284"/>
      <c r="AV596" s="88" t="s">
        <v>752</v>
      </c>
      <c r="AW596" s="106" t="str">
        <f>IF(AND(T592=1,V592=1),IF(AND(AQ592=1,AS592=1),"RiRr","Ri"),IF(AND(AQ592=1,AS592=1),"Rr",""))</f>
        <v/>
      </c>
      <c r="AX596" s="106" t="str">
        <f>IF(AND(T592=2,V592=1),IF(AND(AQ592=2,AS592=1),"RiRr","Ri"),IF(AND(AQ592=2,AS592=1),"Rr",""))</f>
        <v/>
      </c>
      <c r="AY596" s="101" t="str">
        <f>IF(AND(T592=3,V592=1),IF(AND(AQ592=3,AS592=1),"RiRr","Ri"),IF(AND(AQ592=3,AS592=1),"Rr",""))</f>
        <v/>
      </c>
      <c r="AZ596" s="102" t="str">
        <f>IF(AND(T592=4,V592=1),IF(AND(AQ592=4,AS592=1),"RiRr","Ri"),IF(AND(AQ592=4,AS592=1),"Rr",""))</f>
        <v/>
      </c>
      <c r="BA596" s="102" t="str">
        <f>IF(AND(T592=5,V592=1),IF(AND(AQ592=5,AS592=1),"RiRr","Ri"),IF(AND(AQ592=5,AS592=1),"Rr",""))</f>
        <v/>
      </c>
      <c r="BB596" s="105"/>
    </row>
    <row r="597" spans="1:54" ht="15.75" hidden="1" customHeight="1" thickBot="1" x14ac:dyDescent="0.25">
      <c r="A597" s="363"/>
      <c r="B597" s="291"/>
      <c r="C597" s="299"/>
      <c r="D597" s="302"/>
      <c r="E597" s="302"/>
      <c r="F597" s="302"/>
      <c r="G597" s="302"/>
      <c r="H597" s="302"/>
      <c r="I597" s="305"/>
      <c r="J597" s="308"/>
      <c r="K597" s="308"/>
      <c r="L597" s="331"/>
      <c r="M597" s="264"/>
      <c r="N597" s="264"/>
      <c r="O597" s="328"/>
      <c r="P597" s="311"/>
      <c r="Q597" s="267"/>
      <c r="R597" s="261"/>
      <c r="S597" s="258"/>
      <c r="T597" s="255"/>
      <c r="U597" s="249"/>
      <c r="V597" s="255"/>
      <c r="W597" s="255"/>
      <c r="X597" s="255"/>
      <c r="Y597" s="277"/>
      <c r="Z597" s="108"/>
      <c r="AA597" s="109"/>
      <c r="AB597" s="109"/>
      <c r="AC597" s="109"/>
      <c r="AD597" s="110"/>
      <c r="AE597" s="111">
        <f t="shared" si="94"/>
        <v>0</v>
      </c>
      <c r="AF597" s="110"/>
      <c r="AG597" s="110"/>
      <c r="AH597" s="110"/>
      <c r="AI597" s="110"/>
      <c r="AJ597" s="110"/>
      <c r="AK597" s="110"/>
      <c r="AL597" s="111">
        <f>IFERROR(VLOOKUP(AF597,Criterios!$M$3:$N$6,2,FALSE),0) + IFERROR(VLOOKUP(AG597,Criterios!$O$3:$P$6,2,FALSE),0) + IFERROR(VLOOKUP(AH597,Criterios!$Q$3:$R$7,2,FALSE),0) + IFERROR(VLOOKUP(AI597,Criterios!$S$3:$T$6,2,FALSE),0) + IFERROR(VLOOKUP(AJ597,Criterios!$U$3:$V$5,2,FALSE),0) + IFERROR(VLOOKUP(AK597,Criterios!$W$3:$X$8,2,FALSE),0)</f>
        <v>0</v>
      </c>
      <c r="AM597" s="112" t="str">
        <f>IF(AND(AL597&gt;=Criterios!$AB$8,AL597&lt;Criterios!$AA$8),"Pobre",IF(AND(AL597&gt;=Criterios!$AB$7,AL597&lt;Criterios!$AA$7),"Insatisfactorio",IF(AND(AL597&gt;=Criterios!$AB$6,AL597&lt;Criterios!$AA$6),"Regular",IF(AND(AL597&gt;=Criterios!$AB$5,AL597&lt;Criterios!$AA$5),"Bueno",IF(AND(AL597&gt;=Criterios!$AB$4,AL597&lt;=Criterios!$AA$4),"Excelente",MID(Criterios!$Y$3,1,1))))))</f>
        <v/>
      </c>
      <c r="AN597" s="279"/>
      <c r="AO597" s="281"/>
      <c r="AP597" s="283"/>
      <c r="AQ597" s="274"/>
      <c r="AR597" s="274"/>
      <c r="AS597" s="274"/>
      <c r="AT597" s="274"/>
      <c r="AU597" s="285"/>
      <c r="AW597" s="88" t="s">
        <v>123</v>
      </c>
      <c r="AX597" s="88" t="s">
        <v>124</v>
      </c>
      <c r="AY597" s="88" t="s">
        <v>125</v>
      </c>
      <c r="AZ597" s="88" t="s">
        <v>126</v>
      </c>
      <c r="BA597" s="88" t="s">
        <v>127</v>
      </c>
      <c r="BB597" s="113"/>
    </row>
    <row r="598" spans="1:54" ht="16.5" hidden="1" thickTop="1" x14ac:dyDescent="0.2">
      <c r="A598" s="361"/>
      <c r="B598" s="289"/>
      <c r="C598" s="297"/>
      <c r="D598" s="300"/>
      <c r="E598" s="300"/>
      <c r="F598" s="300"/>
      <c r="G598" s="300"/>
      <c r="H598" s="300"/>
      <c r="I598" s="303"/>
      <c r="J598" s="306"/>
      <c r="K598" s="306"/>
      <c r="L598" s="329"/>
      <c r="M598" s="262"/>
      <c r="N598" s="262"/>
      <c r="O598" s="326" t="s">
        <v>408</v>
      </c>
      <c r="P598" s="338"/>
      <c r="Q598" s="295"/>
      <c r="R598" s="259"/>
      <c r="S598" s="256"/>
      <c r="T598" s="253">
        <f>(IFERROR(VLOOKUP(S598,Criterios!$E$3:$F$8,2,FALSE),0))</f>
        <v>0</v>
      </c>
      <c r="U598" s="247"/>
      <c r="V598" s="253">
        <f>(IFERROR(VLOOKUP(U598,Criterios!$H$3:$I$8,2,FALSE),0))</f>
        <v>0</v>
      </c>
      <c r="W598" s="253">
        <f>(IFERROR(VLOOKUP(S598,Criterios!$E$3:$F$8,2,FALSE),0)) * (IFERROR(VLOOKUP(U598,Criterios!$H$3:$I$8,2,FALSE),0))</f>
        <v>0</v>
      </c>
      <c r="X598" s="253">
        <f>IFERROR(INDEX(Colorimetría!$D$4:$H$8,MATCH(V598,Colorimetría!$C$4:$C$8,0),MATCH(T598,Colorimetría!$D$3:$H$3,0)),0)</f>
        <v>0</v>
      </c>
      <c r="Y598" s="296"/>
      <c r="Z598" s="91"/>
      <c r="AA598" s="92"/>
      <c r="AB598" s="92"/>
      <c r="AC598" s="92"/>
      <c r="AD598" s="93"/>
      <c r="AE598" s="94">
        <f>IF(OR(AD598="Preventivo",AD598="Preventivo - Detectivo"),"Probabilidad",IF(OR(AD598="Detectivo - Correctivo",AD598="Correctivo"),"Impacto",0))</f>
        <v>0</v>
      </c>
      <c r="AF598" s="93"/>
      <c r="AG598" s="93"/>
      <c r="AH598" s="93"/>
      <c r="AI598" s="93"/>
      <c r="AJ598" s="93"/>
      <c r="AK598" s="93"/>
      <c r="AL598" s="95">
        <f>IFERROR(VLOOKUP(AF598,Criterios!$M$3:$N$6,2,FALSE),0) + IFERROR(VLOOKUP(AG598,Criterios!$O$3:$P$6,2,FALSE),0) + IFERROR(VLOOKUP(AH598,Criterios!$Q$3:$R$7,2,FALSE),0) + IFERROR(VLOOKUP(AI598,Criterios!$S$3:$T$6,2,FALSE),0) + IFERROR(VLOOKUP(AJ598,Criterios!$U$3:$V$5,2,FALSE),0) + IFERROR(VLOOKUP(AK598,Criterios!$W$3:$X$8,2,FALSE),0)</f>
        <v>0</v>
      </c>
      <c r="AM598" s="96" t="str">
        <f>IF(AND(AL598&gt;=Criterios!$AB$8,AL598&lt;Criterios!$AA$8),"Pobre",IF(AND(AL598&gt;=Criterios!$AB$7,AL598&lt;Criterios!$AA$7),"Insatisfactorio",IF(AND(AL598&gt;=Criterios!$AB$6,AL598&lt;Criterios!$AA$6),"Regular",IF(AND(AL598&gt;=Criterios!$AB$5,AL598&lt;Criterios!$AA$5),"Bueno",IF(AND(AL598&gt;=Criterios!$AB$4,AL598&lt;=Criterios!$AA$4),"Excelente",MID(Criterios!$Y$3,1,1))))))</f>
        <v/>
      </c>
      <c r="AN598" s="278">
        <f>(IFERROR(AVERAGEIFS(AL598:AL603,AE598:AE603,"Impacto"),0))/100</f>
        <v>0</v>
      </c>
      <c r="AO598" s="280">
        <f>(IFERROR(AVERAGEIFS(AL598:AL603,AE598:AE603,"Probabilidad"),0))/100</f>
        <v>0</v>
      </c>
      <c r="AP598" s="282" t="str">
        <f>IF(AN598=0,MID(S598,1,15),IF(T598 - AN598*T598&lt;1,VLOOKUP(1,Criterios!$D$4:$E$8,2,FALSE),IF(ROUND(T598 -( T598*AN598),0)=0,VLOOKUP(1,Criterios!$D$4:$E$8,2,FALSE),VLOOKUP(ROUND(T598 -( T598*AN598),0),Criterios!$D$4:$E$8,2,FALSE))))</f>
        <v/>
      </c>
      <c r="AQ598" s="273">
        <f>(IFERROR(VLOOKUP(AP598,Criterios!$E$3:$F$8,2,FALSE),0))</f>
        <v>0</v>
      </c>
      <c r="AR598" s="273" t="str">
        <f>IF(AO598=0,MID(U598,1,15),IF(V598 - AO598*V598&lt;1,VLOOKUP(1,Criterios!$G$4:$H$8,2,FALSE),IF(ROUND(V598 -(V598*AO598),0)=0,VLOOKUP(1,Criterios!$G$4:$H$8,2,FALSE),VLOOKUP(ROUND(V598 -( V598*AO598),0),Criterios!$G$4:$H$8,2,FALSE))))</f>
        <v/>
      </c>
      <c r="AS598" s="273">
        <f>(IFERROR(VLOOKUP(AR598,Criterios!$H$3:$I$8,2,FALSE),0))</f>
        <v>0</v>
      </c>
      <c r="AT598" s="273">
        <f>(IFERROR(VLOOKUP(AP598,Criterios!$E$3:$F$8,2,FALSE),0)) * (IFERROR(VLOOKUP(AR598,Criterios!$H$3:$I$8,2,FALSE),0))</f>
        <v>0</v>
      </c>
      <c r="AU598" s="284">
        <f>IFERROR(INDEX(Colorimetría!$D$4:$H$8,MATCH(AS598,Colorimetría!$C$4:$C$8,0),MATCH(AQ598,Colorimetría!$D$3:$H$3,0)),0)</f>
        <v>0</v>
      </c>
      <c r="AV598" s="88" t="s">
        <v>169</v>
      </c>
      <c r="AW598" s="97" t="str">
        <f>IF(AND(T598=1,V598=5),IF(AND(AQ598=1,AS598=5),"RiRr","Ri"),IF(AND(AQ598=1,AS598=5),"Rr",""))</f>
        <v/>
      </c>
      <c r="AX598" s="97" t="str">
        <f>IF(AND(T598=2,V598=5),IF(AND(AQ598=2,AS598=5),"RiRr","Ri"),IF(AND(AQ598=2,AS598=5),"Rr",""))</f>
        <v/>
      </c>
      <c r="AY598" s="98" t="str">
        <f>IF(AND(T598=3,V598=5),IF(AND(AQ598=3,AS598=5),"RiRr","Ri"),IF(AND(AQ598=3,AS598=5),"Rr",""))</f>
        <v/>
      </c>
      <c r="AZ598" s="98" t="str">
        <f>IF(AND(T598=4,V598=5),IF(AND(AQ598=4,AS598=5),"RiRr","Ri"),IF(AND(AQ598=4,AS598=5),"Rr",""))</f>
        <v/>
      </c>
      <c r="BA598" s="98" t="str">
        <f>IF(AND(T598=5,V598=5),IF(AND(AQ598=5,AS598=5),"RiRr","Ri"),IF(AND(AQ598=5,AS598=5),"Rr",""))</f>
        <v/>
      </c>
      <c r="BB598" s="100"/>
    </row>
    <row r="599" spans="1:54" hidden="1" x14ac:dyDescent="0.2">
      <c r="A599" s="362"/>
      <c r="B599" s="290"/>
      <c r="C599" s="298"/>
      <c r="D599" s="301"/>
      <c r="E599" s="301"/>
      <c r="F599" s="301"/>
      <c r="G599" s="301"/>
      <c r="H599" s="301"/>
      <c r="I599" s="304"/>
      <c r="J599" s="307"/>
      <c r="K599" s="307"/>
      <c r="L599" s="330"/>
      <c r="M599" s="263"/>
      <c r="N599" s="263"/>
      <c r="O599" s="327"/>
      <c r="P599" s="310"/>
      <c r="Q599" s="266"/>
      <c r="R599" s="260"/>
      <c r="S599" s="257"/>
      <c r="T599" s="254"/>
      <c r="U599" s="248"/>
      <c r="V599" s="254"/>
      <c r="W599" s="254"/>
      <c r="X599" s="254"/>
      <c r="Y599" s="276"/>
      <c r="Z599" s="91"/>
      <c r="AA599" s="92"/>
      <c r="AB599" s="92"/>
      <c r="AC599" s="92"/>
      <c r="AD599" s="93"/>
      <c r="AE599" s="94">
        <f t="shared" ref="AE599:AE603" si="95">IF(OR(AD599="Preventivo",AD599="Preventivo - Detectivo"),"Probabilidad",IF(OR(AD599="Detectivo - Correctivo",AD599="Correctivo"),"Impacto",0))</f>
        <v>0</v>
      </c>
      <c r="AF599" s="93"/>
      <c r="AG599" s="93"/>
      <c r="AH599" s="93"/>
      <c r="AI599" s="93"/>
      <c r="AJ599" s="93"/>
      <c r="AK599" s="93"/>
      <c r="AL599" s="95">
        <f>IFERROR(VLOOKUP(AF599,Criterios!$M$3:$N$6,2,FALSE),0) + IFERROR(VLOOKUP(AG599,Criterios!$O$3:$P$6,2,FALSE),0) + IFERROR(VLOOKUP(AH599,Criterios!$Q$3:$R$7,2,FALSE),0) + IFERROR(VLOOKUP(AI599,Criterios!$S$3:$T$6,2,FALSE),0) + IFERROR(VLOOKUP(AJ599,Criterios!$U$3:$V$5,2,FALSE),0) + IFERROR(VLOOKUP(AK599,Criterios!$W$3:$X$8,2,FALSE),0)</f>
        <v>0</v>
      </c>
      <c r="AM599" s="96" t="str">
        <f>IF(AND(AL599&gt;=Criterios!$AB$8,AL599&lt;Criterios!$AA$8),"Pobre",IF(AND(AL599&gt;=Criterios!$AB$7,AL599&lt;Criterios!$AA$7),"Insatisfactorio",IF(AND(AL599&gt;=Criterios!$AB$6,AL599&lt;Criterios!$AA$6),"Regular",IF(AND(AL599&gt;=Criterios!$AB$5,AL599&lt;Criterios!$AA$5),"Bueno",IF(AND(AL599&gt;=Criterios!$AB$4,AL599&lt;=Criterios!$AA$4),"Excelente",MID(Criterios!$Y$3,1,1))))))</f>
        <v/>
      </c>
      <c r="AN599" s="278"/>
      <c r="AO599" s="280"/>
      <c r="AP599" s="282"/>
      <c r="AQ599" s="273"/>
      <c r="AR599" s="273"/>
      <c r="AS599" s="273"/>
      <c r="AT599" s="273"/>
      <c r="AU599" s="284"/>
      <c r="AV599" s="88" t="s">
        <v>122</v>
      </c>
      <c r="AW599" s="101" t="str">
        <f>IF(AND(T598=1,V598=4),IF(AND(AQ598=1,AS598=4),"RiRr","Ri"),IF(AND(AQ598=1,AS598=4),"Rr",""))</f>
        <v/>
      </c>
      <c r="AX599" s="102" t="str">
        <f>IF(AND(T598=2,V598=4),IF(AND(AQ598=2,AS598=4),"RiRr","Ri"),IF(AND(AQ598=2,AS598=4),"Rr",""))</f>
        <v/>
      </c>
      <c r="AY599" s="102" t="str">
        <f>IF(AND(T598=3,V598=4),IF(AND(AQ598=3,AS598=4),"RiRr","Ri"),IF(AND(AQ598=3,AS598=4),"Rr",""))</f>
        <v/>
      </c>
      <c r="AZ599" s="103" t="str">
        <f>IF(AND(T598=4,V598=4),IF(AND(AQ598=4,AS598=4),"RiRr","Ri"),IF(AND(AQ598=4,AS598=4),"Rr",""))</f>
        <v/>
      </c>
      <c r="BA599" s="103" t="str">
        <f>IF(AND(T598=5,V598=4),IF(AND(AQ598=5,AS598=4),"RiRr","Ri"),IF(AND(AQ598=5,AS598=4),"Rr",""))</f>
        <v/>
      </c>
      <c r="BB599" s="105"/>
    </row>
    <row r="600" spans="1:54" hidden="1" x14ac:dyDescent="0.2">
      <c r="A600" s="362"/>
      <c r="B600" s="290"/>
      <c r="C600" s="298"/>
      <c r="D600" s="301"/>
      <c r="E600" s="301"/>
      <c r="F600" s="301"/>
      <c r="G600" s="301"/>
      <c r="H600" s="301"/>
      <c r="I600" s="304"/>
      <c r="J600" s="307"/>
      <c r="K600" s="307"/>
      <c r="L600" s="330"/>
      <c r="M600" s="263"/>
      <c r="N600" s="263"/>
      <c r="O600" s="327"/>
      <c r="P600" s="310"/>
      <c r="Q600" s="266"/>
      <c r="R600" s="260"/>
      <c r="S600" s="257"/>
      <c r="T600" s="254"/>
      <c r="U600" s="248"/>
      <c r="V600" s="254"/>
      <c r="W600" s="254"/>
      <c r="X600" s="254"/>
      <c r="Y600" s="276"/>
      <c r="Z600" s="91"/>
      <c r="AA600" s="92"/>
      <c r="AB600" s="92"/>
      <c r="AC600" s="92"/>
      <c r="AD600" s="93"/>
      <c r="AE600" s="94">
        <f t="shared" si="95"/>
        <v>0</v>
      </c>
      <c r="AF600" s="93"/>
      <c r="AG600" s="93"/>
      <c r="AH600" s="93"/>
      <c r="AI600" s="93"/>
      <c r="AJ600" s="93"/>
      <c r="AK600" s="93"/>
      <c r="AL600" s="95">
        <f>IFERROR(VLOOKUP(AF600,Criterios!$M$3:$N$6,2,FALSE),0) + IFERROR(VLOOKUP(AG600,Criterios!$O$3:$P$6,2,FALSE),0) + IFERROR(VLOOKUP(AH600,Criterios!$Q$3:$R$7,2,FALSE),0) + IFERROR(VLOOKUP(AI600,Criterios!$S$3:$T$6,2,FALSE),0) + IFERROR(VLOOKUP(AJ600,Criterios!$U$3:$V$5,2,FALSE),0) + IFERROR(VLOOKUP(AK600,Criterios!$W$3:$X$8,2,FALSE),0)</f>
        <v>0</v>
      </c>
      <c r="AM600" s="96" t="str">
        <f>IF(AND(AL600&gt;=Criterios!$AB$8,AL600&lt;Criterios!$AA$8),"Pobre",IF(AND(AL600&gt;=Criterios!$AB$7,AL600&lt;Criterios!$AA$7),"Insatisfactorio",IF(AND(AL600&gt;=Criterios!$AB$6,AL600&lt;Criterios!$AA$6),"Regular",IF(AND(AL600&gt;=Criterios!$AB$5,AL600&lt;Criterios!$AA$5),"Bueno",IF(AND(AL600&gt;=Criterios!$AB$4,AL600&lt;=Criterios!$AA$4),"Excelente",MID(Criterios!$Y$3,1,1))))))</f>
        <v/>
      </c>
      <c r="AN600" s="278"/>
      <c r="AO600" s="280"/>
      <c r="AP600" s="282"/>
      <c r="AQ600" s="273"/>
      <c r="AR600" s="273"/>
      <c r="AS600" s="273"/>
      <c r="AT600" s="273"/>
      <c r="AU600" s="284"/>
      <c r="AV600" s="88" t="s">
        <v>125</v>
      </c>
      <c r="AW600" s="106" t="str">
        <f>IF(AND(T598=1,V598=3),IF(AND(AQ598=1,AS598=3),"RiRr","Ri"),IF(AND(AQ598=1,AS598=3),"Rr",""))</f>
        <v/>
      </c>
      <c r="AX600" s="101" t="str">
        <f>IF(AND(T598=2,V598=3),IF(AND(AQ598=2,AS598=3),"RiRr","Ri"),IF(AND(AQ598=2,AS598=3),"Rr",""))</f>
        <v/>
      </c>
      <c r="AY600" s="102" t="str">
        <f>IF(AND(T598=3,V598=3),IF(AND(AQ598=3,AS598=3),"RiRr","Ri"),IF(AND(AQ598=3,AS598=3),"Rr",""))</f>
        <v/>
      </c>
      <c r="AZ600" s="103" t="str">
        <f>IF(AND(T598=4,V598=3),IF(AND(AQ598=4,AS598=3),"RiRr","Ri"),IF(AND(AQ598=4,AS598=3),"Rr",""))</f>
        <v/>
      </c>
      <c r="BA600" s="103" t="str">
        <f>IF(AND(T598=5,V598=3),IF(AND(AQ598=5,AS598=3),"RiRr","Ri"),IF(AND(AQ598=5,AS598=3),"Rr",""))</f>
        <v/>
      </c>
      <c r="BB600" s="105"/>
    </row>
    <row r="601" spans="1:54" hidden="1" x14ac:dyDescent="0.2">
      <c r="A601" s="362"/>
      <c r="B601" s="290"/>
      <c r="C601" s="298"/>
      <c r="D601" s="301"/>
      <c r="E601" s="301"/>
      <c r="F601" s="301"/>
      <c r="G601" s="301"/>
      <c r="H601" s="301"/>
      <c r="I601" s="304"/>
      <c r="J601" s="307"/>
      <c r="K601" s="307"/>
      <c r="L601" s="330"/>
      <c r="M601" s="263"/>
      <c r="N601" s="263"/>
      <c r="O601" s="327"/>
      <c r="P601" s="310"/>
      <c r="Q601" s="266"/>
      <c r="R601" s="260"/>
      <c r="S601" s="257"/>
      <c r="T601" s="254"/>
      <c r="U601" s="248"/>
      <c r="V601" s="254"/>
      <c r="W601" s="254"/>
      <c r="X601" s="254"/>
      <c r="Y601" s="276"/>
      <c r="Z601" s="91"/>
      <c r="AA601" s="92"/>
      <c r="AB601" s="92"/>
      <c r="AC601" s="92"/>
      <c r="AD601" s="93"/>
      <c r="AE601" s="94">
        <f t="shared" si="95"/>
        <v>0</v>
      </c>
      <c r="AF601" s="93"/>
      <c r="AG601" s="93"/>
      <c r="AH601" s="93"/>
      <c r="AI601" s="93"/>
      <c r="AJ601" s="93"/>
      <c r="AK601" s="93"/>
      <c r="AL601" s="94">
        <f>IFERROR(VLOOKUP(AF601,Criterios!$M$3:$N$6,2,FALSE),0) + IFERROR(VLOOKUP(AG601,Criterios!$O$3:$P$6,2,FALSE),0) + IFERROR(VLOOKUP(AH601,Criterios!$Q$3:$R$7,2,FALSE),0) + IFERROR(VLOOKUP(AI601,Criterios!$S$3:$T$6,2,FALSE),0) + IFERROR(VLOOKUP(AJ601,Criterios!$U$3:$V$5,2,FALSE),0) + IFERROR(VLOOKUP(AK601,Criterios!$W$3:$X$8,2,FALSE),0)</f>
        <v>0</v>
      </c>
      <c r="AM601" s="96" t="str">
        <f>IF(AND(AL601&gt;=Criterios!$AB$8,AL601&lt;Criterios!$AA$8),"Pobre",IF(AND(AL601&gt;=Criterios!$AB$7,AL601&lt;Criterios!$AA$7),"Insatisfactorio",IF(AND(AL601&gt;=Criterios!$AB$6,AL601&lt;Criterios!$AA$6),"Regular",IF(AND(AL601&gt;=Criterios!$AB$5,AL601&lt;Criterios!$AA$5),"Bueno",IF(AND(AL601&gt;=Criterios!$AB$4,AL601&lt;=Criterios!$AA$4),"Excelente",MID(Criterios!$Y$3,1,1))))))</f>
        <v/>
      </c>
      <c r="AN601" s="278"/>
      <c r="AO601" s="280"/>
      <c r="AP601" s="282"/>
      <c r="AQ601" s="273"/>
      <c r="AR601" s="273"/>
      <c r="AS601" s="273"/>
      <c r="AT601" s="273"/>
      <c r="AU601" s="284"/>
      <c r="AV601" s="88" t="s">
        <v>170</v>
      </c>
      <c r="AW601" s="106" t="str">
        <f>IF(AND(T598=1,V598=2),IF(AND(AQ598=1,AS598=2),"RiRr","Ri"),IF(AND(AQ598=1,AS598=2),"Rr",""))</f>
        <v/>
      </c>
      <c r="AX601" s="106" t="str">
        <f>IF(AND(T598=2,V598=2),IF(AND(AQ598=2,AS598=2),"RiRr","Ri"),IF(AND(AQ598=2,AS598=2),"Rr",""))</f>
        <v/>
      </c>
      <c r="AY601" s="101" t="str">
        <f>IF(AND(T598=3,V598=2),IF(AND(AQ598=3,AS598=2),"RiRr","Ri"),IF(AND(AQ598=3,AS598=2),"Rr",""))</f>
        <v/>
      </c>
      <c r="AZ601" s="102" t="str">
        <f>IF(AND(T598=4,V598=2),IF(AND(AQ598=4,AS598=2),"RiRr","Ri"),IF(AND(AQ598=4,AS598=2),"Rr",""))</f>
        <v/>
      </c>
      <c r="BA601" s="103" t="str">
        <f>IF(AND(T598=5,V598=2),IF(AND(AQ598=5,AS598=2),"RiRr","Ri"),IF(AND(AQ598=5,AS598=2),"Rr",""))</f>
        <v/>
      </c>
      <c r="BB601" s="105"/>
    </row>
    <row r="602" spans="1:54" hidden="1" x14ac:dyDescent="0.2">
      <c r="A602" s="362"/>
      <c r="B602" s="290"/>
      <c r="C602" s="298"/>
      <c r="D602" s="301"/>
      <c r="E602" s="301"/>
      <c r="F602" s="301"/>
      <c r="G602" s="301"/>
      <c r="H602" s="301"/>
      <c r="I602" s="304"/>
      <c r="J602" s="307"/>
      <c r="K602" s="307"/>
      <c r="L602" s="330"/>
      <c r="M602" s="263"/>
      <c r="N602" s="263"/>
      <c r="O602" s="327"/>
      <c r="P602" s="310"/>
      <c r="Q602" s="266"/>
      <c r="R602" s="260"/>
      <c r="S602" s="257"/>
      <c r="T602" s="254"/>
      <c r="U602" s="248"/>
      <c r="V602" s="254"/>
      <c r="W602" s="254"/>
      <c r="X602" s="254"/>
      <c r="Y602" s="276"/>
      <c r="Z602" s="91"/>
      <c r="AA602" s="92"/>
      <c r="AB602" s="92"/>
      <c r="AC602" s="92"/>
      <c r="AD602" s="93"/>
      <c r="AE602" s="94">
        <f t="shared" si="95"/>
        <v>0</v>
      </c>
      <c r="AF602" s="93"/>
      <c r="AG602" s="93"/>
      <c r="AH602" s="93"/>
      <c r="AI602" s="93"/>
      <c r="AJ602" s="93"/>
      <c r="AK602" s="93"/>
      <c r="AL602" s="94">
        <f>IFERROR(VLOOKUP(AF602,Criterios!$M$3:$N$6,2,FALSE),0) + IFERROR(VLOOKUP(AG602,Criterios!$O$3:$P$6,2,FALSE),0) + IFERROR(VLOOKUP(AH602,Criterios!$Q$3:$R$7,2,FALSE),0) + IFERROR(VLOOKUP(AI602,Criterios!$S$3:$T$6,2,FALSE),0) + IFERROR(VLOOKUP(AJ602,Criterios!$U$3:$V$5,2,FALSE),0) + IFERROR(VLOOKUP(AK602,Criterios!$W$3:$X$8,2,FALSE),0)</f>
        <v>0</v>
      </c>
      <c r="AM602" s="96" t="str">
        <f>IF(AND(AL602&gt;=Criterios!$AB$8,AL602&lt;Criterios!$AA$8),"Pobre",IF(AND(AL602&gt;=Criterios!$AB$7,AL602&lt;Criterios!$AA$7),"Insatisfactorio",IF(AND(AL602&gt;=Criterios!$AB$6,AL602&lt;Criterios!$AA$6),"Regular",IF(AND(AL602&gt;=Criterios!$AB$5,AL602&lt;Criterios!$AA$5),"Bueno",IF(AND(AL602&gt;=Criterios!$AB$4,AL602&lt;=Criterios!$AA$4),"Excelente",MID(Criterios!$Y$3,1,1))))))</f>
        <v/>
      </c>
      <c r="AN602" s="278"/>
      <c r="AO602" s="280"/>
      <c r="AP602" s="282"/>
      <c r="AQ602" s="273"/>
      <c r="AR602" s="273"/>
      <c r="AS602" s="273"/>
      <c r="AT602" s="273"/>
      <c r="AU602" s="284"/>
      <c r="AV602" s="88" t="s">
        <v>752</v>
      </c>
      <c r="AW602" s="106" t="str">
        <f>IF(AND(T598=1,V598=1),IF(AND(AQ598=1,AS598=1),"RiRr","Ri"),IF(AND(AQ598=1,AS598=1),"Rr",""))</f>
        <v/>
      </c>
      <c r="AX602" s="106" t="str">
        <f>IF(AND(T598=2,V598=1),IF(AND(AQ598=2,AS598=1),"RiRr","Ri"),IF(AND(AQ598=2,AS598=1),"Rr",""))</f>
        <v/>
      </c>
      <c r="AY602" s="101" t="str">
        <f>IF(AND(T598=3,V598=1),IF(AND(AQ598=3,AS598=1),"RiRr","Ri"),IF(AND(AQ598=3,AS598=1),"Rr",""))</f>
        <v/>
      </c>
      <c r="AZ602" s="102" t="str">
        <f>IF(AND(T598=4,V598=1),IF(AND(AQ598=4,AS598=1),"RiRr","Ri"),IF(AND(AQ598=4,AS598=1),"Rr",""))</f>
        <v/>
      </c>
      <c r="BA602" s="102" t="str">
        <f>IF(AND(T598=5,V598=1),IF(AND(AQ598=5,AS598=1),"RiRr","Ri"),IF(AND(AQ598=5,AS598=1),"Rr",""))</f>
        <v/>
      </c>
      <c r="BB602" s="105"/>
    </row>
    <row r="603" spans="1:54" ht="15.75" hidden="1" customHeight="1" thickBot="1" x14ac:dyDescent="0.25">
      <c r="A603" s="363"/>
      <c r="B603" s="291"/>
      <c r="C603" s="299"/>
      <c r="D603" s="302"/>
      <c r="E603" s="302"/>
      <c r="F603" s="302"/>
      <c r="G603" s="302"/>
      <c r="H603" s="302"/>
      <c r="I603" s="305"/>
      <c r="J603" s="308"/>
      <c r="K603" s="308"/>
      <c r="L603" s="331"/>
      <c r="M603" s="264"/>
      <c r="N603" s="264"/>
      <c r="O603" s="328"/>
      <c r="P603" s="311"/>
      <c r="Q603" s="267"/>
      <c r="R603" s="261"/>
      <c r="S603" s="258"/>
      <c r="T603" s="255"/>
      <c r="U603" s="249"/>
      <c r="V603" s="255"/>
      <c r="W603" s="255"/>
      <c r="X603" s="255"/>
      <c r="Y603" s="277"/>
      <c r="Z603" s="108"/>
      <c r="AA603" s="109"/>
      <c r="AB603" s="109"/>
      <c r="AC603" s="109"/>
      <c r="AD603" s="110"/>
      <c r="AE603" s="111">
        <f t="shared" si="95"/>
        <v>0</v>
      </c>
      <c r="AF603" s="110"/>
      <c r="AG603" s="110"/>
      <c r="AH603" s="110"/>
      <c r="AI603" s="110"/>
      <c r="AJ603" s="110"/>
      <c r="AK603" s="110"/>
      <c r="AL603" s="111">
        <f>IFERROR(VLOOKUP(AF603,Criterios!$M$3:$N$6,2,FALSE),0) + IFERROR(VLOOKUP(AG603,Criterios!$O$3:$P$6,2,FALSE),0) + IFERROR(VLOOKUP(AH603,Criterios!$Q$3:$R$7,2,FALSE),0) + IFERROR(VLOOKUP(AI603,Criterios!$S$3:$T$6,2,FALSE),0) + IFERROR(VLOOKUP(AJ603,Criterios!$U$3:$V$5,2,FALSE),0) + IFERROR(VLOOKUP(AK603,Criterios!$W$3:$X$8,2,FALSE),0)</f>
        <v>0</v>
      </c>
      <c r="AM603" s="112" t="str">
        <f>IF(AND(AL603&gt;=Criterios!$AB$8,AL603&lt;Criterios!$AA$8),"Pobre",IF(AND(AL603&gt;=Criterios!$AB$7,AL603&lt;Criterios!$AA$7),"Insatisfactorio",IF(AND(AL603&gt;=Criterios!$AB$6,AL603&lt;Criterios!$AA$6),"Regular",IF(AND(AL603&gt;=Criterios!$AB$5,AL603&lt;Criterios!$AA$5),"Bueno",IF(AND(AL603&gt;=Criterios!$AB$4,AL603&lt;=Criterios!$AA$4),"Excelente",MID(Criterios!$Y$3,1,1))))))</f>
        <v/>
      </c>
      <c r="AN603" s="279"/>
      <c r="AO603" s="281"/>
      <c r="AP603" s="283"/>
      <c r="AQ603" s="274"/>
      <c r="AR603" s="274"/>
      <c r="AS603" s="274"/>
      <c r="AT603" s="274"/>
      <c r="AU603" s="285"/>
      <c r="AW603" s="88" t="s">
        <v>123</v>
      </c>
      <c r="AX603" s="88" t="s">
        <v>124</v>
      </c>
      <c r="AY603" s="88" t="s">
        <v>125</v>
      </c>
      <c r="AZ603" s="88" t="s">
        <v>126</v>
      </c>
      <c r="BA603" s="88" t="s">
        <v>127</v>
      </c>
      <c r="BB603" s="113"/>
    </row>
    <row r="604" spans="1:54" ht="16.5" hidden="1" thickTop="1" x14ac:dyDescent="0.2">
      <c r="A604" s="361"/>
      <c r="B604" s="289"/>
      <c r="C604" s="297"/>
      <c r="D604" s="300"/>
      <c r="E604" s="300"/>
      <c r="F604" s="300"/>
      <c r="G604" s="300"/>
      <c r="H604" s="300"/>
      <c r="I604" s="303"/>
      <c r="J604" s="306"/>
      <c r="K604" s="306"/>
      <c r="L604" s="329"/>
      <c r="M604" s="262"/>
      <c r="N604" s="262"/>
      <c r="O604" s="326" t="s">
        <v>409</v>
      </c>
      <c r="P604" s="338"/>
      <c r="Q604" s="295"/>
      <c r="R604" s="259"/>
      <c r="S604" s="256"/>
      <c r="T604" s="253">
        <f>(IFERROR(VLOOKUP(S604,Criterios!$E$3:$F$8,2,FALSE),0))</f>
        <v>0</v>
      </c>
      <c r="U604" s="247"/>
      <c r="V604" s="253">
        <f>(IFERROR(VLOOKUP(U604,Criterios!$H$3:$I$8,2,FALSE),0))</f>
        <v>0</v>
      </c>
      <c r="W604" s="253">
        <f>(IFERROR(VLOOKUP(S604,Criterios!$E$3:$F$8,2,FALSE),0)) * (IFERROR(VLOOKUP(U604,Criterios!$H$3:$I$8,2,FALSE),0))</f>
        <v>0</v>
      </c>
      <c r="X604" s="253">
        <f>IFERROR(INDEX(Colorimetría!$D$4:$H$8,MATCH(V604,Colorimetría!$C$4:$C$8,0),MATCH(T604,Colorimetría!$D$3:$H$3,0)),0)</f>
        <v>0</v>
      </c>
      <c r="Y604" s="296"/>
      <c r="Z604" s="91"/>
      <c r="AA604" s="92"/>
      <c r="AB604" s="92"/>
      <c r="AC604" s="92"/>
      <c r="AD604" s="93"/>
      <c r="AE604" s="94">
        <f>IF(OR(AD604="Preventivo",AD604="Preventivo - Detectivo"),"Probabilidad",IF(OR(AD604="Detectivo - Correctivo",AD604="Correctivo"),"Impacto",0))</f>
        <v>0</v>
      </c>
      <c r="AF604" s="93"/>
      <c r="AG604" s="93"/>
      <c r="AH604" s="93"/>
      <c r="AI604" s="93"/>
      <c r="AJ604" s="93"/>
      <c r="AK604" s="93"/>
      <c r="AL604" s="95">
        <f>IFERROR(VLOOKUP(AF604,Criterios!$M$3:$N$6,2,FALSE),0) + IFERROR(VLOOKUP(AG604,Criterios!$O$3:$P$6,2,FALSE),0) + IFERROR(VLOOKUP(AH604,Criterios!$Q$3:$R$7,2,FALSE),0) + IFERROR(VLOOKUP(AI604,Criterios!$S$3:$T$6,2,FALSE),0) + IFERROR(VLOOKUP(AJ604,Criterios!$U$3:$V$5,2,FALSE),0) + IFERROR(VLOOKUP(AK604,Criterios!$W$3:$X$8,2,FALSE),0)</f>
        <v>0</v>
      </c>
      <c r="AM604" s="96" t="str">
        <f>IF(AND(AL604&gt;=Criterios!$AB$8,AL604&lt;Criterios!$AA$8),"Pobre",IF(AND(AL604&gt;=Criterios!$AB$7,AL604&lt;Criterios!$AA$7),"Insatisfactorio",IF(AND(AL604&gt;=Criterios!$AB$6,AL604&lt;Criterios!$AA$6),"Regular",IF(AND(AL604&gt;=Criterios!$AB$5,AL604&lt;Criterios!$AA$5),"Bueno",IF(AND(AL604&gt;=Criterios!$AB$4,AL604&lt;=Criterios!$AA$4),"Excelente",MID(Criterios!$Y$3,1,1))))))</f>
        <v/>
      </c>
      <c r="AN604" s="278">
        <f>(IFERROR(AVERAGEIFS(AL604:AL609,AE604:AE609,"Impacto"),0))/100</f>
        <v>0</v>
      </c>
      <c r="AO604" s="280">
        <f>(IFERROR(AVERAGEIFS(AL604:AL609,AE604:AE609,"Probabilidad"),0))/100</f>
        <v>0</v>
      </c>
      <c r="AP604" s="282" t="str">
        <f>IF(AN604=0,MID(S604,1,15),IF(T604 - AN604*T604&lt;1,VLOOKUP(1,Criterios!$D$4:$E$8,2,FALSE),IF(ROUND(T604 -( T604*AN604),0)=0,VLOOKUP(1,Criterios!$D$4:$E$8,2,FALSE),VLOOKUP(ROUND(T604 -( T604*AN604),0),Criterios!$D$4:$E$8,2,FALSE))))</f>
        <v/>
      </c>
      <c r="AQ604" s="273">
        <f>(IFERROR(VLOOKUP(AP604,Criterios!$E$3:$F$8,2,FALSE),0))</f>
        <v>0</v>
      </c>
      <c r="AR604" s="273" t="str">
        <f>IF(AO604=0,MID(U604,1,15),IF(V604 - AO604*V604&lt;1,VLOOKUP(1,Criterios!$G$4:$H$8,2,FALSE),IF(ROUND(V604 -(V604*AO604),0)=0,VLOOKUP(1,Criterios!$G$4:$H$8,2,FALSE),VLOOKUP(ROUND(V604 -( V604*AO604),0),Criterios!$G$4:$H$8,2,FALSE))))</f>
        <v/>
      </c>
      <c r="AS604" s="273">
        <f>(IFERROR(VLOOKUP(AR604,Criterios!$H$3:$I$8,2,FALSE),0))</f>
        <v>0</v>
      </c>
      <c r="AT604" s="273">
        <f>(IFERROR(VLOOKUP(AP604,Criterios!$E$3:$F$8,2,FALSE),0)) * (IFERROR(VLOOKUP(AR604,Criterios!$H$3:$I$8,2,FALSE),0))</f>
        <v>0</v>
      </c>
      <c r="AU604" s="284">
        <f>IFERROR(INDEX(Colorimetría!$D$4:$H$8,MATCH(AS604,Colorimetría!$C$4:$C$8,0),MATCH(AQ604,Colorimetría!$D$3:$H$3,0)),0)</f>
        <v>0</v>
      </c>
      <c r="AV604" s="88" t="s">
        <v>169</v>
      </c>
      <c r="AW604" s="97" t="str">
        <f>IF(AND(T604=1,V604=5),IF(AND(AQ604=1,AS604=5),"RiRr","Ri"),IF(AND(AQ604=1,AS604=5),"Rr",""))</f>
        <v/>
      </c>
      <c r="AX604" s="97" t="str">
        <f>IF(AND(T604=2,V604=5),IF(AND(AQ604=2,AS604=5),"RiRr","Ri"),IF(AND(AQ604=2,AS604=5),"Rr",""))</f>
        <v/>
      </c>
      <c r="AY604" s="98" t="str">
        <f>IF(AND(T604=3,V604=5),IF(AND(AQ604=3,AS604=5),"RiRr","Ri"),IF(AND(AQ604=3,AS604=5),"Rr",""))</f>
        <v/>
      </c>
      <c r="AZ604" s="98" t="str">
        <f>IF(AND(T604=4,V604=5),IF(AND(AQ604=4,AS604=5),"RiRr","Ri"),IF(AND(AQ604=4,AS604=5),"Rr",""))</f>
        <v/>
      </c>
      <c r="BA604" s="98" t="str">
        <f>IF(AND(T604=5,V604=5),IF(AND(AQ604=5,AS604=5),"RiRr","Ri"),IF(AND(AQ604=5,AS604=5),"Rr",""))</f>
        <v/>
      </c>
      <c r="BB604" s="100"/>
    </row>
    <row r="605" spans="1:54" hidden="1" x14ac:dyDescent="0.2">
      <c r="A605" s="362"/>
      <c r="B605" s="290"/>
      <c r="C605" s="298"/>
      <c r="D605" s="301"/>
      <c r="E605" s="301"/>
      <c r="F605" s="301"/>
      <c r="G605" s="301"/>
      <c r="H605" s="301"/>
      <c r="I605" s="304"/>
      <c r="J605" s="307"/>
      <c r="K605" s="307"/>
      <c r="L605" s="330"/>
      <c r="M605" s="263"/>
      <c r="N605" s="263"/>
      <c r="O605" s="327"/>
      <c r="P605" s="310"/>
      <c r="Q605" s="266"/>
      <c r="R605" s="260"/>
      <c r="S605" s="257"/>
      <c r="T605" s="254"/>
      <c r="U605" s="248"/>
      <c r="V605" s="254"/>
      <c r="W605" s="254"/>
      <c r="X605" s="254"/>
      <c r="Y605" s="276"/>
      <c r="Z605" s="91"/>
      <c r="AA605" s="92"/>
      <c r="AB605" s="92"/>
      <c r="AC605" s="92"/>
      <c r="AD605" s="93"/>
      <c r="AE605" s="94">
        <f t="shared" ref="AE605:AE609" si="96">IF(OR(AD605="Preventivo",AD605="Preventivo - Detectivo"),"Probabilidad",IF(OR(AD605="Detectivo - Correctivo",AD605="Correctivo"),"Impacto",0))</f>
        <v>0</v>
      </c>
      <c r="AF605" s="93"/>
      <c r="AG605" s="93"/>
      <c r="AH605" s="93"/>
      <c r="AI605" s="93"/>
      <c r="AJ605" s="93"/>
      <c r="AK605" s="93"/>
      <c r="AL605" s="95">
        <f>IFERROR(VLOOKUP(AF605,Criterios!$M$3:$N$6,2,FALSE),0) + IFERROR(VLOOKUP(AG605,Criterios!$O$3:$P$6,2,FALSE),0) + IFERROR(VLOOKUP(AH605,Criterios!$Q$3:$R$7,2,FALSE),0) + IFERROR(VLOOKUP(AI605,Criterios!$S$3:$T$6,2,FALSE),0) + IFERROR(VLOOKUP(AJ605,Criterios!$U$3:$V$5,2,FALSE),0) + IFERROR(VLOOKUP(AK605,Criterios!$W$3:$X$8,2,FALSE),0)</f>
        <v>0</v>
      </c>
      <c r="AM605" s="96" t="str">
        <f>IF(AND(AL605&gt;=Criterios!$AB$8,AL605&lt;Criterios!$AA$8),"Pobre",IF(AND(AL605&gt;=Criterios!$AB$7,AL605&lt;Criterios!$AA$7),"Insatisfactorio",IF(AND(AL605&gt;=Criterios!$AB$6,AL605&lt;Criterios!$AA$6),"Regular",IF(AND(AL605&gt;=Criterios!$AB$5,AL605&lt;Criterios!$AA$5),"Bueno",IF(AND(AL605&gt;=Criterios!$AB$4,AL605&lt;=Criterios!$AA$4),"Excelente",MID(Criterios!$Y$3,1,1))))))</f>
        <v/>
      </c>
      <c r="AN605" s="278"/>
      <c r="AO605" s="280"/>
      <c r="AP605" s="282"/>
      <c r="AQ605" s="273"/>
      <c r="AR605" s="273"/>
      <c r="AS605" s="273"/>
      <c r="AT605" s="273"/>
      <c r="AU605" s="284"/>
      <c r="AV605" s="88" t="s">
        <v>122</v>
      </c>
      <c r="AW605" s="101" t="str">
        <f>IF(AND(T604=1,V604=4),IF(AND(AQ604=1,AS604=4),"RiRr","Ri"),IF(AND(AQ604=1,AS604=4),"Rr",""))</f>
        <v/>
      </c>
      <c r="AX605" s="102" t="str">
        <f>IF(AND(T604=2,V604=4),IF(AND(AQ604=2,AS604=4),"RiRr","Ri"),IF(AND(AQ604=2,AS604=4),"Rr",""))</f>
        <v/>
      </c>
      <c r="AY605" s="102" t="str">
        <f>IF(AND(T604=3,V604=4),IF(AND(AQ604=3,AS604=4),"RiRr","Ri"),IF(AND(AQ604=3,AS604=4),"Rr",""))</f>
        <v/>
      </c>
      <c r="AZ605" s="103" t="str">
        <f>IF(AND(T604=4,V604=4),IF(AND(AQ604=4,AS604=4),"RiRr","Ri"),IF(AND(AQ604=4,AS604=4),"Rr",""))</f>
        <v/>
      </c>
      <c r="BA605" s="103" t="str">
        <f>IF(AND(T604=5,V604=4),IF(AND(AQ604=5,AS604=4),"RiRr","Ri"),IF(AND(AQ604=5,AS604=4),"Rr",""))</f>
        <v/>
      </c>
      <c r="BB605" s="105"/>
    </row>
    <row r="606" spans="1:54" hidden="1" x14ac:dyDescent="0.2">
      <c r="A606" s="362"/>
      <c r="B606" s="290"/>
      <c r="C606" s="298"/>
      <c r="D606" s="301"/>
      <c r="E606" s="301"/>
      <c r="F606" s="301"/>
      <c r="G606" s="301"/>
      <c r="H606" s="301"/>
      <c r="I606" s="304"/>
      <c r="J606" s="307"/>
      <c r="K606" s="307"/>
      <c r="L606" s="330"/>
      <c r="M606" s="263"/>
      <c r="N606" s="263"/>
      <c r="O606" s="327"/>
      <c r="P606" s="310"/>
      <c r="Q606" s="266"/>
      <c r="R606" s="260"/>
      <c r="S606" s="257"/>
      <c r="T606" s="254"/>
      <c r="U606" s="248"/>
      <c r="V606" s="254"/>
      <c r="W606" s="254"/>
      <c r="X606" s="254"/>
      <c r="Y606" s="276"/>
      <c r="Z606" s="91"/>
      <c r="AA606" s="92"/>
      <c r="AB606" s="92"/>
      <c r="AC606" s="92"/>
      <c r="AD606" s="93"/>
      <c r="AE606" s="94">
        <f t="shared" si="96"/>
        <v>0</v>
      </c>
      <c r="AF606" s="93"/>
      <c r="AG606" s="93"/>
      <c r="AH606" s="93"/>
      <c r="AI606" s="93"/>
      <c r="AJ606" s="93"/>
      <c r="AK606" s="93"/>
      <c r="AL606" s="95">
        <f>IFERROR(VLOOKUP(AF606,Criterios!$M$3:$N$6,2,FALSE),0) + IFERROR(VLOOKUP(AG606,Criterios!$O$3:$P$6,2,FALSE),0) + IFERROR(VLOOKUP(AH606,Criterios!$Q$3:$R$7,2,FALSE),0) + IFERROR(VLOOKUP(AI606,Criterios!$S$3:$T$6,2,FALSE),0) + IFERROR(VLOOKUP(AJ606,Criterios!$U$3:$V$5,2,FALSE),0) + IFERROR(VLOOKUP(AK606,Criterios!$W$3:$X$8,2,FALSE),0)</f>
        <v>0</v>
      </c>
      <c r="AM606" s="96" t="str">
        <f>IF(AND(AL606&gt;=Criterios!$AB$8,AL606&lt;Criterios!$AA$8),"Pobre",IF(AND(AL606&gt;=Criterios!$AB$7,AL606&lt;Criterios!$AA$7),"Insatisfactorio",IF(AND(AL606&gt;=Criterios!$AB$6,AL606&lt;Criterios!$AA$6),"Regular",IF(AND(AL606&gt;=Criterios!$AB$5,AL606&lt;Criterios!$AA$5),"Bueno",IF(AND(AL606&gt;=Criterios!$AB$4,AL606&lt;=Criterios!$AA$4),"Excelente",MID(Criterios!$Y$3,1,1))))))</f>
        <v/>
      </c>
      <c r="AN606" s="278"/>
      <c r="AO606" s="280"/>
      <c r="AP606" s="282"/>
      <c r="AQ606" s="273"/>
      <c r="AR606" s="273"/>
      <c r="AS606" s="273"/>
      <c r="AT606" s="273"/>
      <c r="AU606" s="284"/>
      <c r="AV606" s="88" t="s">
        <v>125</v>
      </c>
      <c r="AW606" s="106" t="str">
        <f>IF(AND(T604=1,V604=3),IF(AND(AQ604=1,AS604=3),"RiRr","Ri"),IF(AND(AQ604=1,AS604=3),"Rr",""))</f>
        <v/>
      </c>
      <c r="AX606" s="101" t="str">
        <f>IF(AND(T604=2,V604=3),IF(AND(AQ604=2,AS604=3),"RiRr","Ri"),IF(AND(AQ604=2,AS604=3),"Rr",""))</f>
        <v/>
      </c>
      <c r="AY606" s="102" t="str">
        <f>IF(AND(T604=3,V604=3),IF(AND(AQ604=3,AS604=3),"RiRr","Ri"),IF(AND(AQ604=3,AS604=3),"Rr",""))</f>
        <v/>
      </c>
      <c r="AZ606" s="103" t="str">
        <f>IF(AND(T604=4,V604=3),IF(AND(AQ604=4,AS604=3),"RiRr","Ri"),IF(AND(AQ604=4,AS604=3),"Rr",""))</f>
        <v/>
      </c>
      <c r="BA606" s="103" t="str">
        <f>IF(AND(T604=5,V604=3),IF(AND(AQ604=5,AS604=3),"RiRr","Ri"),IF(AND(AQ604=5,AS604=3),"Rr",""))</f>
        <v/>
      </c>
      <c r="BB606" s="105"/>
    </row>
    <row r="607" spans="1:54" hidden="1" x14ac:dyDescent="0.2">
      <c r="A607" s="362"/>
      <c r="B607" s="290"/>
      <c r="C607" s="298"/>
      <c r="D607" s="301"/>
      <c r="E607" s="301"/>
      <c r="F607" s="301"/>
      <c r="G607" s="301"/>
      <c r="H607" s="301"/>
      <c r="I607" s="304"/>
      <c r="J607" s="307"/>
      <c r="K607" s="307"/>
      <c r="L607" s="330"/>
      <c r="M607" s="263"/>
      <c r="N607" s="263"/>
      <c r="O607" s="327"/>
      <c r="P607" s="310"/>
      <c r="Q607" s="266"/>
      <c r="R607" s="260"/>
      <c r="S607" s="257"/>
      <c r="T607" s="254"/>
      <c r="U607" s="248"/>
      <c r="V607" s="254"/>
      <c r="W607" s="254"/>
      <c r="X607" s="254"/>
      <c r="Y607" s="276"/>
      <c r="Z607" s="91"/>
      <c r="AA607" s="92"/>
      <c r="AB607" s="92"/>
      <c r="AC607" s="92"/>
      <c r="AD607" s="93"/>
      <c r="AE607" s="94">
        <f t="shared" si="96"/>
        <v>0</v>
      </c>
      <c r="AF607" s="93"/>
      <c r="AG607" s="93"/>
      <c r="AH607" s="93"/>
      <c r="AI607" s="93"/>
      <c r="AJ607" s="93"/>
      <c r="AK607" s="93"/>
      <c r="AL607" s="94">
        <f>IFERROR(VLOOKUP(AF607,Criterios!$M$3:$N$6,2,FALSE),0) + IFERROR(VLOOKUP(AG607,Criterios!$O$3:$P$6,2,FALSE),0) + IFERROR(VLOOKUP(AH607,Criterios!$Q$3:$R$7,2,FALSE),0) + IFERROR(VLOOKUP(AI607,Criterios!$S$3:$T$6,2,FALSE),0) + IFERROR(VLOOKUP(AJ607,Criterios!$U$3:$V$5,2,FALSE),0) + IFERROR(VLOOKUP(AK607,Criterios!$W$3:$X$8,2,FALSE),0)</f>
        <v>0</v>
      </c>
      <c r="AM607" s="96" t="str">
        <f>IF(AND(AL607&gt;=Criterios!$AB$8,AL607&lt;Criterios!$AA$8),"Pobre",IF(AND(AL607&gt;=Criterios!$AB$7,AL607&lt;Criterios!$AA$7),"Insatisfactorio",IF(AND(AL607&gt;=Criterios!$AB$6,AL607&lt;Criterios!$AA$6),"Regular",IF(AND(AL607&gt;=Criterios!$AB$5,AL607&lt;Criterios!$AA$5),"Bueno",IF(AND(AL607&gt;=Criterios!$AB$4,AL607&lt;=Criterios!$AA$4),"Excelente",MID(Criterios!$Y$3,1,1))))))</f>
        <v/>
      </c>
      <c r="AN607" s="278"/>
      <c r="AO607" s="280"/>
      <c r="AP607" s="282"/>
      <c r="AQ607" s="273"/>
      <c r="AR607" s="273"/>
      <c r="AS607" s="273"/>
      <c r="AT607" s="273"/>
      <c r="AU607" s="284"/>
      <c r="AV607" s="88" t="s">
        <v>170</v>
      </c>
      <c r="AW607" s="106" t="str">
        <f>IF(AND(T604=1,V604=2),IF(AND(AQ604=1,AS604=2),"RiRr","Ri"),IF(AND(AQ604=1,AS604=2),"Rr",""))</f>
        <v/>
      </c>
      <c r="AX607" s="106" t="str">
        <f>IF(AND(T604=2,V604=2),IF(AND(AQ604=2,AS604=2),"RiRr","Ri"),IF(AND(AQ604=2,AS604=2),"Rr",""))</f>
        <v/>
      </c>
      <c r="AY607" s="101" t="str">
        <f>IF(AND(T604=3,V604=2),IF(AND(AQ604=3,AS604=2),"RiRr","Ri"),IF(AND(AQ604=3,AS604=2),"Rr",""))</f>
        <v/>
      </c>
      <c r="AZ607" s="102" t="str">
        <f>IF(AND(T604=4,V604=2),IF(AND(AQ604=4,AS604=2),"RiRr","Ri"),IF(AND(AQ604=4,AS604=2),"Rr",""))</f>
        <v/>
      </c>
      <c r="BA607" s="103" t="str">
        <f>IF(AND(T604=5,V604=2),IF(AND(AQ604=5,AS604=2),"RiRr","Ri"),IF(AND(AQ604=5,AS604=2),"Rr",""))</f>
        <v/>
      </c>
      <c r="BB607" s="105"/>
    </row>
    <row r="608" spans="1:54" hidden="1" x14ac:dyDescent="0.2">
      <c r="A608" s="362"/>
      <c r="B608" s="290"/>
      <c r="C608" s="298"/>
      <c r="D608" s="301"/>
      <c r="E608" s="301"/>
      <c r="F608" s="301"/>
      <c r="G608" s="301"/>
      <c r="H608" s="301"/>
      <c r="I608" s="304"/>
      <c r="J608" s="307"/>
      <c r="K608" s="307"/>
      <c r="L608" s="330"/>
      <c r="M608" s="263"/>
      <c r="N608" s="263"/>
      <c r="O608" s="327"/>
      <c r="P608" s="310"/>
      <c r="Q608" s="266"/>
      <c r="R608" s="260"/>
      <c r="S608" s="257"/>
      <c r="T608" s="254"/>
      <c r="U608" s="248"/>
      <c r="V608" s="254"/>
      <c r="W608" s="254"/>
      <c r="X608" s="254"/>
      <c r="Y608" s="276"/>
      <c r="Z608" s="91"/>
      <c r="AA608" s="92"/>
      <c r="AB608" s="92"/>
      <c r="AC608" s="92"/>
      <c r="AD608" s="93"/>
      <c r="AE608" s="94">
        <f t="shared" si="96"/>
        <v>0</v>
      </c>
      <c r="AF608" s="93"/>
      <c r="AG608" s="93"/>
      <c r="AH608" s="93"/>
      <c r="AI608" s="93"/>
      <c r="AJ608" s="93"/>
      <c r="AK608" s="93"/>
      <c r="AL608" s="94">
        <f>IFERROR(VLOOKUP(AF608,Criterios!$M$3:$N$6,2,FALSE),0) + IFERROR(VLOOKUP(AG608,Criterios!$O$3:$P$6,2,FALSE),0) + IFERROR(VLOOKUP(AH608,Criterios!$Q$3:$R$7,2,FALSE),0) + IFERROR(VLOOKUP(AI608,Criterios!$S$3:$T$6,2,FALSE),0) + IFERROR(VLOOKUP(AJ608,Criterios!$U$3:$V$5,2,FALSE),0) + IFERROR(VLOOKUP(AK608,Criterios!$W$3:$X$8,2,FALSE),0)</f>
        <v>0</v>
      </c>
      <c r="AM608" s="96" t="str">
        <f>IF(AND(AL608&gt;=Criterios!$AB$8,AL608&lt;Criterios!$AA$8),"Pobre",IF(AND(AL608&gt;=Criterios!$AB$7,AL608&lt;Criterios!$AA$7),"Insatisfactorio",IF(AND(AL608&gt;=Criterios!$AB$6,AL608&lt;Criterios!$AA$6),"Regular",IF(AND(AL608&gt;=Criterios!$AB$5,AL608&lt;Criterios!$AA$5),"Bueno",IF(AND(AL608&gt;=Criterios!$AB$4,AL608&lt;=Criterios!$AA$4),"Excelente",MID(Criterios!$Y$3,1,1))))))</f>
        <v/>
      </c>
      <c r="AN608" s="278"/>
      <c r="AO608" s="280"/>
      <c r="AP608" s="282"/>
      <c r="AQ608" s="273"/>
      <c r="AR608" s="273"/>
      <c r="AS608" s="273"/>
      <c r="AT608" s="273"/>
      <c r="AU608" s="284"/>
      <c r="AV608" s="88" t="s">
        <v>752</v>
      </c>
      <c r="AW608" s="106" t="str">
        <f>IF(AND(T604=1,V604=1),IF(AND(AQ604=1,AS604=1),"RiRr","Ri"),IF(AND(AQ604=1,AS604=1),"Rr",""))</f>
        <v/>
      </c>
      <c r="AX608" s="106" t="str">
        <f>IF(AND(T604=2,V604=1),IF(AND(AQ604=2,AS604=1),"RiRr","Ri"),IF(AND(AQ604=2,AS604=1),"Rr",""))</f>
        <v/>
      </c>
      <c r="AY608" s="101" t="str">
        <f>IF(AND(T604=3,V604=1),IF(AND(AQ604=3,AS604=1),"RiRr","Ri"),IF(AND(AQ604=3,AS604=1),"Rr",""))</f>
        <v/>
      </c>
      <c r="AZ608" s="102" t="str">
        <f>IF(AND(T604=4,V604=1),IF(AND(AQ604=4,AS604=1),"RiRr","Ri"),IF(AND(AQ604=4,AS604=1),"Rr",""))</f>
        <v/>
      </c>
      <c r="BA608" s="102" t="str">
        <f>IF(AND(T604=5,V604=1),IF(AND(AQ604=5,AS604=1),"RiRr","Ri"),IF(AND(AQ604=5,AS604=1),"Rr",""))</f>
        <v/>
      </c>
      <c r="BB608" s="105"/>
    </row>
    <row r="609" spans="1:54" ht="15.75" hidden="1" customHeight="1" thickBot="1" x14ac:dyDescent="0.25">
      <c r="A609" s="363"/>
      <c r="B609" s="291"/>
      <c r="C609" s="299"/>
      <c r="D609" s="302"/>
      <c r="E609" s="302"/>
      <c r="F609" s="302"/>
      <c r="G609" s="302"/>
      <c r="H609" s="302"/>
      <c r="I609" s="305"/>
      <c r="J609" s="308"/>
      <c r="K609" s="308"/>
      <c r="L609" s="331"/>
      <c r="M609" s="264"/>
      <c r="N609" s="264"/>
      <c r="O609" s="328"/>
      <c r="P609" s="311"/>
      <c r="Q609" s="267"/>
      <c r="R609" s="261"/>
      <c r="S609" s="258"/>
      <c r="T609" s="255"/>
      <c r="U609" s="249"/>
      <c r="V609" s="255"/>
      <c r="W609" s="255"/>
      <c r="X609" s="255"/>
      <c r="Y609" s="277"/>
      <c r="Z609" s="108"/>
      <c r="AA609" s="109"/>
      <c r="AB609" s="109"/>
      <c r="AC609" s="109"/>
      <c r="AD609" s="110"/>
      <c r="AE609" s="111">
        <f t="shared" si="96"/>
        <v>0</v>
      </c>
      <c r="AF609" s="110"/>
      <c r="AG609" s="110"/>
      <c r="AH609" s="110"/>
      <c r="AI609" s="110"/>
      <c r="AJ609" s="110"/>
      <c r="AK609" s="110"/>
      <c r="AL609" s="111">
        <f>IFERROR(VLOOKUP(AF609,Criterios!$M$3:$N$6,2,FALSE),0) + IFERROR(VLOOKUP(AG609,Criterios!$O$3:$P$6,2,FALSE),0) + IFERROR(VLOOKUP(AH609,Criterios!$Q$3:$R$7,2,FALSE),0) + IFERROR(VLOOKUP(AI609,Criterios!$S$3:$T$6,2,FALSE),0) + IFERROR(VLOOKUP(AJ609,Criterios!$U$3:$V$5,2,FALSE),0) + IFERROR(VLOOKUP(AK609,Criterios!$W$3:$X$8,2,FALSE),0)</f>
        <v>0</v>
      </c>
      <c r="AM609" s="112" t="str">
        <f>IF(AND(AL609&gt;=Criterios!$AB$8,AL609&lt;Criterios!$AA$8),"Pobre",IF(AND(AL609&gt;=Criterios!$AB$7,AL609&lt;Criterios!$AA$7),"Insatisfactorio",IF(AND(AL609&gt;=Criterios!$AB$6,AL609&lt;Criterios!$AA$6),"Regular",IF(AND(AL609&gt;=Criterios!$AB$5,AL609&lt;Criterios!$AA$5),"Bueno",IF(AND(AL609&gt;=Criterios!$AB$4,AL609&lt;=Criterios!$AA$4),"Excelente",MID(Criterios!$Y$3,1,1))))))</f>
        <v/>
      </c>
      <c r="AN609" s="279"/>
      <c r="AO609" s="281"/>
      <c r="AP609" s="283"/>
      <c r="AQ609" s="274"/>
      <c r="AR609" s="274"/>
      <c r="AS609" s="274"/>
      <c r="AT609" s="274"/>
      <c r="AU609" s="285"/>
      <c r="AW609" s="88" t="s">
        <v>123</v>
      </c>
      <c r="AX609" s="88" t="s">
        <v>124</v>
      </c>
      <c r="AY609" s="88" t="s">
        <v>125</v>
      </c>
      <c r="AZ609" s="88" t="s">
        <v>126</v>
      </c>
      <c r="BA609" s="88" t="s">
        <v>127</v>
      </c>
      <c r="BB609" s="113"/>
    </row>
    <row r="610" spans="1:54" ht="16.5" hidden="1" thickTop="1" x14ac:dyDescent="0.2">
      <c r="A610" s="361"/>
      <c r="B610" s="289"/>
      <c r="C610" s="297"/>
      <c r="D610" s="300"/>
      <c r="E610" s="300"/>
      <c r="F610" s="300"/>
      <c r="G610" s="300"/>
      <c r="H610" s="300"/>
      <c r="I610" s="303"/>
      <c r="J610" s="306"/>
      <c r="K610" s="306"/>
      <c r="L610" s="329"/>
      <c r="M610" s="262"/>
      <c r="N610" s="262"/>
      <c r="O610" s="326" t="s">
        <v>410</v>
      </c>
      <c r="P610" s="338"/>
      <c r="Q610" s="295"/>
      <c r="R610" s="259"/>
      <c r="S610" s="256"/>
      <c r="T610" s="253">
        <f>(IFERROR(VLOOKUP(S610,Criterios!$E$3:$F$8,2,FALSE),0))</f>
        <v>0</v>
      </c>
      <c r="U610" s="247"/>
      <c r="V610" s="253">
        <f>(IFERROR(VLOOKUP(U610,Criterios!$H$3:$I$8,2,FALSE),0))</f>
        <v>0</v>
      </c>
      <c r="W610" s="253">
        <f>(IFERROR(VLOOKUP(S610,Criterios!$E$3:$F$8,2,FALSE),0)) * (IFERROR(VLOOKUP(U610,Criterios!$H$3:$I$8,2,FALSE),0))</f>
        <v>0</v>
      </c>
      <c r="X610" s="253">
        <f>IFERROR(INDEX(Colorimetría!$D$4:$H$8,MATCH(V610,Colorimetría!$C$4:$C$8,0),MATCH(T610,Colorimetría!$D$3:$H$3,0)),0)</f>
        <v>0</v>
      </c>
      <c r="Y610" s="296"/>
      <c r="Z610" s="91"/>
      <c r="AA610" s="92"/>
      <c r="AB610" s="92"/>
      <c r="AC610" s="92"/>
      <c r="AD610" s="93"/>
      <c r="AE610" s="94">
        <f>IF(OR(AD610="Preventivo",AD610="Preventivo - Detectivo"),"Probabilidad",IF(OR(AD610="Detectivo - Correctivo",AD610="Correctivo"),"Impacto",0))</f>
        <v>0</v>
      </c>
      <c r="AF610" s="93"/>
      <c r="AG610" s="93"/>
      <c r="AH610" s="93"/>
      <c r="AI610" s="93"/>
      <c r="AJ610" s="93"/>
      <c r="AK610" s="93"/>
      <c r="AL610" s="95">
        <f>IFERROR(VLOOKUP(AF610,Criterios!$M$3:$N$6,2,FALSE),0) + IFERROR(VLOOKUP(AG610,Criterios!$O$3:$P$6,2,FALSE),0) + IFERROR(VLOOKUP(AH610,Criterios!$Q$3:$R$7,2,FALSE),0) + IFERROR(VLOOKUP(AI610,Criterios!$S$3:$T$6,2,FALSE),0) + IFERROR(VLOOKUP(AJ610,Criterios!$U$3:$V$5,2,FALSE),0) + IFERROR(VLOOKUP(AK610,Criterios!$W$3:$X$8,2,FALSE),0)</f>
        <v>0</v>
      </c>
      <c r="AM610" s="96" t="str">
        <f>IF(AND(AL610&gt;=Criterios!$AB$8,AL610&lt;Criterios!$AA$8),"Pobre",IF(AND(AL610&gt;=Criterios!$AB$7,AL610&lt;Criterios!$AA$7),"Insatisfactorio",IF(AND(AL610&gt;=Criterios!$AB$6,AL610&lt;Criterios!$AA$6),"Regular",IF(AND(AL610&gt;=Criterios!$AB$5,AL610&lt;Criterios!$AA$5),"Bueno",IF(AND(AL610&gt;=Criterios!$AB$4,AL610&lt;=Criterios!$AA$4),"Excelente",MID(Criterios!$Y$3,1,1))))))</f>
        <v/>
      </c>
      <c r="AN610" s="278">
        <f>(IFERROR(AVERAGEIFS(AL610:AL615,AE610:AE615,"Impacto"),0))/100</f>
        <v>0</v>
      </c>
      <c r="AO610" s="280">
        <f>(IFERROR(AVERAGEIFS(AL610:AL615,AE610:AE615,"Probabilidad"),0))/100</f>
        <v>0</v>
      </c>
      <c r="AP610" s="282" t="str">
        <f>IF(AN610=0,MID(S610,1,15),IF(T610 - AN610*T610&lt;1,VLOOKUP(1,Criterios!$D$4:$E$8,2,FALSE),IF(ROUND(T610 -( T610*AN610),0)=0,VLOOKUP(1,Criterios!$D$4:$E$8,2,FALSE),VLOOKUP(ROUND(T610 -( T610*AN610),0),Criterios!$D$4:$E$8,2,FALSE))))</f>
        <v/>
      </c>
      <c r="AQ610" s="273">
        <f>(IFERROR(VLOOKUP(AP610,Criterios!$E$3:$F$8,2,FALSE),0))</f>
        <v>0</v>
      </c>
      <c r="AR610" s="273" t="str">
        <f>IF(AO610=0,MID(U610,1,15),IF(V610 - AO610*V610&lt;1,VLOOKUP(1,Criterios!$G$4:$H$8,2,FALSE),IF(ROUND(V610 -(V610*AO610),0)=0,VLOOKUP(1,Criterios!$G$4:$H$8,2,FALSE),VLOOKUP(ROUND(V610 -( V610*AO610),0),Criterios!$G$4:$H$8,2,FALSE))))</f>
        <v/>
      </c>
      <c r="AS610" s="273">
        <f>(IFERROR(VLOOKUP(AR610,Criterios!$H$3:$I$8,2,FALSE),0))</f>
        <v>0</v>
      </c>
      <c r="AT610" s="273">
        <f>(IFERROR(VLOOKUP(AP610,Criterios!$E$3:$F$8,2,FALSE),0)) * (IFERROR(VLOOKUP(AR610,Criterios!$H$3:$I$8,2,FALSE),0))</f>
        <v>0</v>
      </c>
      <c r="AU610" s="284">
        <f>IFERROR(INDEX(Colorimetría!$D$4:$H$8,MATCH(AS610,Colorimetría!$C$4:$C$8,0),MATCH(AQ610,Colorimetría!$D$3:$H$3,0)),0)</f>
        <v>0</v>
      </c>
      <c r="AV610" s="88" t="s">
        <v>169</v>
      </c>
      <c r="AW610" s="97" t="str">
        <f>IF(AND(T610=1,V610=5),IF(AND(AQ610=1,AS610=5),"RiRr","Ri"),IF(AND(AQ610=1,AS610=5),"Rr",""))</f>
        <v/>
      </c>
      <c r="AX610" s="97" t="str">
        <f>IF(AND(T610=2,V610=5),IF(AND(AQ610=2,AS610=5),"RiRr","Ri"),IF(AND(AQ610=2,AS610=5),"Rr",""))</f>
        <v/>
      </c>
      <c r="AY610" s="98" t="str">
        <f>IF(AND(T610=3,V610=5),IF(AND(AQ610=3,AS610=5),"RiRr","Ri"),IF(AND(AQ610=3,AS610=5),"Rr",""))</f>
        <v/>
      </c>
      <c r="AZ610" s="98" t="str">
        <f>IF(AND(T610=4,V610=5),IF(AND(AQ610=4,AS610=5),"RiRr","Ri"),IF(AND(AQ610=4,AS610=5),"Rr",""))</f>
        <v/>
      </c>
      <c r="BA610" s="98" t="str">
        <f>IF(AND(T610=5,V610=5),IF(AND(AQ610=5,AS610=5),"RiRr","Ri"),IF(AND(AQ610=5,AS610=5),"Rr",""))</f>
        <v/>
      </c>
      <c r="BB610" s="100"/>
    </row>
    <row r="611" spans="1:54" hidden="1" x14ac:dyDescent="0.2">
      <c r="A611" s="362"/>
      <c r="B611" s="290"/>
      <c r="C611" s="298"/>
      <c r="D611" s="301"/>
      <c r="E611" s="301"/>
      <c r="F611" s="301"/>
      <c r="G611" s="301"/>
      <c r="H611" s="301"/>
      <c r="I611" s="304"/>
      <c r="J611" s="307"/>
      <c r="K611" s="307"/>
      <c r="L611" s="330"/>
      <c r="M611" s="263"/>
      <c r="N611" s="263"/>
      <c r="O611" s="327"/>
      <c r="P611" s="310"/>
      <c r="Q611" s="266"/>
      <c r="R611" s="260"/>
      <c r="S611" s="257"/>
      <c r="T611" s="254"/>
      <c r="U611" s="248"/>
      <c r="V611" s="254"/>
      <c r="W611" s="254"/>
      <c r="X611" s="254"/>
      <c r="Y611" s="276"/>
      <c r="Z611" s="91"/>
      <c r="AA611" s="92"/>
      <c r="AB611" s="92"/>
      <c r="AC611" s="92"/>
      <c r="AD611" s="93"/>
      <c r="AE611" s="94">
        <f t="shared" ref="AE611:AE615" si="97">IF(OR(AD611="Preventivo",AD611="Preventivo - Detectivo"),"Probabilidad",IF(OR(AD611="Detectivo - Correctivo",AD611="Correctivo"),"Impacto",0))</f>
        <v>0</v>
      </c>
      <c r="AF611" s="93"/>
      <c r="AG611" s="93"/>
      <c r="AH611" s="93"/>
      <c r="AI611" s="93"/>
      <c r="AJ611" s="93"/>
      <c r="AK611" s="93"/>
      <c r="AL611" s="95">
        <f>IFERROR(VLOOKUP(AF611,Criterios!$M$3:$N$6,2,FALSE),0) + IFERROR(VLOOKUP(AG611,Criterios!$O$3:$P$6,2,FALSE),0) + IFERROR(VLOOKUP(AH611,Criterios!$Q$3:$R$7,2,FALSE),0) + IFERROR(VLOOKUP(AI611,Criterios!$S$3:$T$6,2,FALSE),0) + IFERROR(VLOOKUP(AJ611,Criterios!$U$3:$V$5,2,FALSE),0) + IFERROR(VLOOKUP(AK611,Criterios!$W$3:$X$8,2,FALSE),0)</f>
        <v>0</v>
      </c>
      <c r="AM611" s="96" t="str">
        <f>IF(AND(AL611&gt;=Criterios!$AB$8,AL611&lt;Criterios!$AA$8),"Pobre",IF(AND(AL611&gt;=Criterios!$AB$7,AL611&lt;Criterios!$AA$7),"Insatisfactorio",IF(AND(AL611&gt;=Criterios!$AB$6,AL611&lt;Criterios!$AA$6),"Regular",IF(AND(AL611&gt;=Criterios!$AB$5,AL611&lt;Criterios!$AA$5),"Bueno",IF(AND(AL611&gt;=Criterios!$AB$4,AL611&lt;=Criterios!$AA$4),"Excelente",MID(Criterios!$Y$3,1,1))))))</f>
        <v/>
      </c>
      <c r="AN611" s="278"/>
      <c r="AO611" s="280"/>
      <c r="AP611" s="282"/>
      <c r="AQ611" s="273"/>
      <c r="AR611" s="273"/>
      <c r="AS611" s="273"/>
      <c r="AT611" s="273"/>
      <c r="AU611" s="284"/>
      <c r="AV611" s="88" t="s">
        <v>122</v>
      </c>
      <c r="AW611" s="101" t="str">
        <f>IF(AND(T610=1,V610=4),IF(AND(AQ610=1,AS610=4),"RiRr","Ri"),IF(AND(AQ610=1,AS610=4),"Rr",""))</f>
        <v/>
      </c>
      <c r="AX611" s="102" t="str">
        <f>IF(AND(T610=2,V610=4),IF(AND(AQ610=2,AS610=4),"RiRr","Ri"),IF(AND(AQ610=2,AS610=4),"Rr",""))</f>
        <v/>
      </c>
      <c r="AY611" s="102" t="str">
        <f>IF(AND(T610=3,V610=4),IF(AND(AQ610=3,AS610=4),"RiRr","Ri"),IF(AND(AQ610=3,AS610=4),"Rr",""))</f>
        <v/>
      </c>
      <c r="AZ611" s="103" t="str">
        <f>IF(AND(T610=4,V610=4),IF(AND(AQ610=4,AS610=4),"RiRr","Ri"),IF(AND(AQ610=4,AS610=4),"Rr",""))</f>
        <v/>
      </c>
      <c r="BA611" s="103" t="str">
        <f>IF(AND(T610=5,V610=4),IF(AND(AQ610=5,AS610=4),"RiRr","Ri"),IF(AND(AQ610=5,AS610=4),"Rr",""))</f>
        <v/>
      </c>
      <c r="BB611" s="105"/>
    </row>
    <row r="612" spans="1:54" hidden="1" x14ac:dyDescent="0.2">
      <c r="A612" s="362"/>
      <c r="B612" s="290"/>
      <c r="C612" s="298"/>
      <c r="D612" s="301"/>
      <c r="E612" s="301"/>
      <c r="F612" s="301"/>
      <c r="G612" s="301"/>
      <c r="H612" s="301"/>
      <c r="I612" s="304"/>
      <c r="J612" s="307"/>
      <c r="K612" s="307"/>
      <c r="L612" s="330"/>
      <c r="M612" s="263"/>
      <c r="N612" s="263"/>
      <c r="O612" s="327"/>
      <c r="P612" s="310"/>
      <c r="Q612" s="266"/>
      <c r="R612" s="260"/>
      <c r="S612" s="257"/>
      <c r="T612" s="254"/>
      <c r="U612" s="248"/>
      <c r="V612" s="254"/>
      <c r="W612" s="254"/>
      <c r="X612" s="254"/>
      <c r="Y612" s="276"/>
      <c r="Z612" s="91"/>
      <c r="AA612" s="92"/>
      <c r="AB612" s="92"/>
      <c r="AC612" s="92"/>
      <c r="AD612" s="93"/>
      <c r="AE612" s="94">
        <f t="shared" si="97"/>
        <v>0</v>
      </c>
      <c r="AF612" s="93"/>
      <c r="AG612" s="93"/>
      <c r="AH612" s="93"/>
      <c r="AI612" s="93"/>
      <c r="AJ612" s="93"/>
      <c r="AK612" s="93"/>
      <c r="AL612" s="95">
        <f>IFERROR(VLOOKUP(AF612,Criterios!$M$3:$N$6,2,FALSE),0) + IFERROR(VLOOKUP(AG612,Criterios!$O$3:$P$6,2,FALSE),0) + IFERROR(VLOOKUP(AH612,Criterios!$Q$3:$R$7,2,FALSE),0) + IFERROR(VLOOKUP(AI612,Criterios!$S$3:$T$6,2,FALSE),0) + IFERROR(VLOOKUP(AJ612,Criterios!$U$3:$V$5,2,FALSE),0) + IFERROR(VLOOKUP(AK612,Criterios!$W$3:$X$8,2,FALSE),0)</f>
        <v>0</v>
      </c>
      <c r="AM612" s="96" t="str">
        <f>IF(AND(AL612&gt;=Criterios!$AB$8,AL612&lt;Criterios!$AA$8),"Pobre",IF(AND(AL612&gt;=Criterios!$AB$7,AL612&lt;Criterios!$AA$7),"Insatisfactorio",IF(AND(AL612&gt;=Criterios!$AB$6,AL612&lt;Criterios!$AA$6),"Regular",IF(AND(AL612&gt;=Criterios!$AB$5,AL612&lt;Criterios!$AA$5),"Bueno",IF(AND(AL612&gt;=Criterios!$AB$4,AL612&lt;=Criterios!$AA$4),"Excelente",MID(Criterios!$Y$3,1,1))))))</f>
        <v/>
      </c>
      <c r="AN612" s="278"/>
      <c r="AO612" s="280"/>
      <c r="AP612" s="282"/>
      <c r="AQ612" s="273"/>
      <c r="AR612" s="273"/>
      <c r="AS612" s="273"/>
      <c r="AT612" s="273"/>
      <c r="AU612" s="284"/>
      <c r="AV612" s="88" t="s">
        <v>125</v>
      </c>
      <c r="AW612" s="106" t="str">
        <f>IF(AND(T610=1,V610=3),IF(AND(AQ610=1,AS610=3),"RiRr","Ri"),IF(AND(AQ610=1,AS610=3),"Rr",""))</f>
        <v/>
      </c>
      <c r="AX612" s="101" t="str">
        <f>IF(AND(T610=2,V610=3),IF(AND(AQ610=2,AS610=3),"RiRr","Ri"),IF(AND(AQ610=2,AS610=3),"Rr",""))</f>
        <v/>
      </c>
      <c r="AY612" s="102" t="str">
        <f>IF(AND(T610=3,V610=3),IF(AND(AQ610=3,AS610=3),"RiRr","Ri"),IF(AND(AQ610=3,AS610=3),"Rr",""))</f>
        <v/>
      </c>
      <c r="AZ612" s="103" t="str">
        <f>IF(AND(T610=4,V610=3),IF(AND(AQ610=4,AS610=3),"RiRr","Ri"),IF(AND(AQ610=4,AS610=3),"Rr",""))</f>
        <v/>
      </c>
      <c r="BA612" s="103" t="str">
        <f>IF(AND(T610=5,V610=3),IF(AND(AQ610=5,AS610=3),"RiRr","Ri"),IF(AND(AQ610=5,AS610=3),"Rr",""))</f>
        <v/>
      </c>
      <c r="BB612" s="105"/>
    </row>
    <row r="613" spans="1:54" hidden="1" x14ac:dyDescent="0.2">
      <c r="A613" s="362"/>
      <c r="B613" s="290"/>
      <c r="C613" s="298"/>
      <c r="D613" s="301"/>
      <c r="E613" s="301"/>
      <c r="F613" s="301"/>
      <c r="G613" s="301"/>
      <c r="H613" s="301"/>
      <c r="I613" s="304"/>
      <c r="J613" s="307"/>
      <c r="K613" s="307"/>
      <c r="L613" s="330"/>
      <c r="M613" s="263"/>
      <c r="N613" s="263"/>
      <c r="O613" s="327"/>
      <c r="P613" s="310"/>
      <c r="Q613" s="266"/>
      <c r="R613" s="260"/>
      <c r="S613" s="257"/>
      <c r="T613" s="254"/>
      <c r="U613" s="248"/>
      <c r="V613" s="254"/>
      <c r="W613" s="254"/>
      <c r="X613" s="254"/>
      <c r="Y613" s="276"/>
      <c r="Z613" s="91"/>
      <c r="AA613" s="92"/>
      <c r="AB613" s="92"/>
      <c r="AC613" s="92"/>
      <c r="AD613" s="93"/>
      <c r="AE613" s="94">
        <f t="shared" si="97"/>
        <v>0</v>
      </c>
      <c r="AF613" s="93"/>
      <c r="AG613" s="93"/>
      <c r="AH613" s="93"/>
      <c r="AI613" s="93"/>
      <c r="AJ613" s="93"/>
      <c r="AK613" s="93"/>
      <c r="AL613" s="94">
        <f>IFERROR(VLOOKUP(AF613,Criterios!$M$3:$N$6,2,FALSE),0) + IFERROR(VLOOKUP(AG613,Criterios!$O$3:$P$6,2,FALSE),0) + IFERROR(VLOOKUP(AH613,Criterios!$Q$3:$R$7,2,FALSE),0) + IFERROR(VLOOKUP(AI613,Criterios!$S$3:$T$6,2,FALSE),0) + IFERROR(VLOOKUP(AJ613,Criterios!$U$3:$V$5,2,FALSE),0) + IFERROR(VLOOKUP(AK613,Criterios!$W$3:$X$8,2,FALSE),0)</f>
        <v>0</v>
      </c>
      <c r="AM613" s="96" t="str">
        <f>IF(AND(AL613&gt;=Criterios!$AB$8,AL613&lt;Criterios!$AA$8),"Pobre",IF(AND(AL613&gt;=Criterios!$AB$7,AL613&lt;Criterios!$AA$7),"Insatisfactorio",IF(AND(AL613&gt;=Criterios!$AB$6,AL613&lt;Criterios!$AA$6),"Regular",IF(AND(AL613&gt;=Criterios!$AB$5,AL613&lt;Criterios!$AA$5),"Bueno",IF(AND(AL613&gt;=Criterios!$AB$4,AL613&lt;=Criterios!$AA$4),"Excelente",MID(Criterios!$Y$3,1,1))))))</f>
        <v/>
      </c>
      <c r="AN613" s="278"/>
      <c r="AO613" s="280"/>
      <c r="AP613" s="282"/>
      <c r="AQ613" s="273"/>
      <c r="AR613" s="273"/>
      <c r="AS613" s="273"/>
      <c r="AT613" s="273"/>
      <c r="AU613" s="284"/>
      <c r="AV613" s="88" t="s">
        <v>170</v>
      </c>
      <c r="AW613" s="106" t="str">
        <f>IF(AND(T610=1,V610=2),IF(AND(AQ610=1,AS610=2),"RiRr","Ri"),IF(AND(AQ610=1,AS610=2),"Rr",""))</f>
        <v/>
      </c>
      <c r="AX613" s="106" t="str">
        <f>IF(AND(T610=2,V610=2),IF(AND(AQ610=2,AS610=2),"RiRr","Ri"),IF(AND(AQ610=2,AS610=2),"Rr",""))</f>
        <v/>
      </c>
      <c r="AY613" s="101" t="str">
        <f>IF(AND(T610=3,V610=2),IF(AND(AQ610=3,AS610=2),"RiRr","Ri"),IF(AND(AQ610=3,AS610=2),"Rr",""))</f>
        <v/>
      </c>
      <c r="AZ613" s="102" t="str">
        <f>IF(AND(T610=4,V610=2),IF(AND(AQ610=4,AS610=2),"RiRr","Ri"),IF(AND(AQ610=4,AS610=2),"Rr",""))</f>
        <v/>
      </c>
      <c r="BA613" s="103" t="str">
        <f>IF(AND(T610=5,V610=2),IF(AND(AQ610=5,AS610=2),"RiRr","Ri"),IF(AND(AQ610=5,AS610=2),"Rr",""))</f>
        <v/>
      </c>
      <c r="BB613" s="105"/>
    </row>
    <row r="614" spans="1:54" hidden="1" x14ac:dyDescent="0.2">
      <c r="A614" s="362"/>
      <c r="B614" s="290"/>
      <c r="C614" s="298"/>
      <c r="D614" s="301"/>
      <c r="E614" s="301"/>
      <c r="F614" s="301"/>
      <c r="G614" s="301"/>
      <c r="H614" s="301"/>
      <c r="I614" s="304"/>
      <c r="J614" s="307"/>
      <c r="K614" s="307"/>
      <c r="L614" s="330"/>
      <c r="M614" s="263"/>
      <c r="N614" s="263"/>
      <c r="O614" s="327"/>
      <c r="P614" s="310"/>
      <c r="Q614" s="266"/>
      <c r="R614" s="260"/>
      <c r="S614" s="257"/>
      <c r="T614" s="254"/>
      <c r="U614" s="248"/>
      <c r="V614" s="254"/>
      <c r="W614" s="254"/>
      <c r="X614" s="254"/>
      <c r="Y614" s="276"/>
      <c r="Z614" s="91"/>
      <c r="AA614" s="92"/>
      <c r="AB614" s="92"/>
      <c r="AC614" s="92"/>
      <c r="AD614" s="93"/>
      <c r="AE614" s="94">
        <f t="shared" si="97"/>
        <v>0</v>
      </c>
      <c r="AF614" s="93"/>
      <c r="AG614" s="93"/>
      <c r="AH614" s="93"/>
      <c r="AI614" s="93"/>
      <c r="AJ614" s="93"/>
      <c r="AK614" s="93"/>
      <c r="AL614" s="94">
        <f>IFERROR(VLOOKUP(AF614,Criterios!$M$3:$N$6,2,FALSE),0) + IFERROR(VLOOKUP(AG614,Criterios!$O$3:$P$6,2,FALSE),0) + IFERROR(VLOOKUP(AH614,Criterios!$Q$3:$R$7,2,FALSE),0) + IFERROR(VLOOKUP(AI614,Criterios!$S$3:$T$6,2,FALSE),0) + IFERROR(VLOOKUP(AJ614,Criterios!$U$3:$V$5,2,FALSE),0) + IFERROR(VLOOKUP(AK614,Criterios!$W$3:$X$8,2,FALSE),0)</f>
        <v>0</v>
      </c>
      <c r="AM614" s="96" t="str">
        <f>IF(AND(AL614&gt;=Criterios!$AB$8,AL614&lt;Criterios!$AA$8),"Pobre",IF(AND(AL614&gt;=Criterios!$AB$7,AL614&lt;Criterios!$AA$7),"Insatisfactorio",IF(AND(AL614&gt;=Criterios!$AB$6,AL614&lt;Criterios!$AA$6),"Regular",IF(AND(AL614&gt;=Criterios!$AB$5,AL614&lt;Criterios!$AA$5),"Bueno",IF(AND(AL614&gt;=Criterios!$AB$4,AL614&lt;=Criterios!$AA$4),"Excelente",MID(Criterios!$Y$3,1,1))))))</f>
        <v/>
      </c>
      <c r="AN614" s="278"/>
      <c r="AO614" s="280"/>
      <c r="AP614" s="282"/>
      <c r="AQ614" s="273"/>
      <c r="AR614" s="273"/>
      <c r="AS614" s="273"/>
      <c r="AT614" s="273"/>
      <c r="AU614" s="284"/>
      <c r="AV614" s="88" t="s">
        <v>752</v>
      </c>
      <c r="AW614" s="106" t="str">
        <f>IF(AND(T610=1,V610=1),IF(AND(AQ610=1,AS610=1),"RiRr","Ri"),IF(AND(AQ610=1,AS610=1),"Rr",""))</f>
        <v/>
      </c>
      <c r="AX614" s="106" t="str">
        <f>IF(AND(T610=2,V610=1),IF(AND(AQ610=2,AS610=1),"RiRr","Ri"),IF(AND(AQ610=2,AS610=1),"Rr",""))</f>
        <v/>
      </c>
      <c r="AY614" s="101" t="str">
        <f>IF(AND(T610=3,V610=1),IF(AND(AQ610=3,AS610=1),"RiRr","Ri"),IF(AND(AQ610=3,AS610=1),"Rr",""))</f>
        <v/>
      </c>
      <c r="AZ614" s="102" t="str">
        <f>IF(AND(T610=4,V610=1),IF(AND(AQ610=4,AS610=1),"RiRr","Ri"),IF(AND(AQ610=4,AS610=1),"Rr",""))</f>
        <v/>
      </c>
      <c r="BA614" s="102" t="str">
        <f>IF(AND(T610=5,V610=1),IF(AND(AQ610=5,AS610=1),"RiRr","Ri"),IF(AND(AQ610=5,AS610=1),"Rr",""))</f>
        <v/>
      </c>
      <c r="BB614" s="105"/>
    </row>
    <row r="615" spans="1:54" ht="15.75" hidden="1" customHeight="1" thickBot="1" x14ac:dyDescent="0.25">
      <c r="A615" s="363"/>
      <c r="B615" s="291"/>
      <c r="C615" s="299"/>
      <c r="D615" s="302"/>
      <c r="E615" s="302"/>
      <c r="F615" s="302"/>
      <c r="G615" s="302"/>
      <c r="H615" s="302"/>
      <c r="I615" s="305"/>
      <c r="J615" s="308"/>
      <c r="K615" s="308"/>
      <c r="L615" s="331"/>
      <c r="M615" s="264"/>
      <c r="N615" s="264"/>
      <c r="O615" s="328"/>
      <c r="P615" s="311"/>
      <c r="Q615" s="267"/>
      <c r="R615" s="261"/>
      <c r="S615" s="258"/>
      <c r="T615" s="255"/>
      <c r="U615" s="249"/>
      <c r="V615" s="255"/>
      <c r="W615" s="255"/>
      <c r="X615" s="255"/>
      <c r="Y615" s="277"/>
      <c r="Z615" s="108"/>
      <c r="AA615" s="109"/>
      <c r="AB615" s="109"/>
      <c r="AC615" s="109"/>
      <c r="AD615" s="110"/>
      <c r="AE615" s="111">
        <f t="shared" si="97"/>
        <v>0</v>
      </c>
      <c r="AF615" s="110"/>
      <c r="AG615" s="110"/>
      <c r="AH615" s="110"/>
      <c r="AI615" s="110"/>
      <c r="AJ615" s="110"/>
      <c r="AK615" s="110"/>
      <c r="AL615" s="111">
        <f>IFERROR(VLOOKUP(AF615,Criterios!$M$3:$N$6,2,FALSE),0) + IFERROR(VLOOKUP(AG615,Criterios!$O$3:$P$6,2,FALSE),0) + IFERROR(VLOOKUP(AH615,Criterios!$Q$3:$R$7,2,FALSE),0) + IFERROR(VLOOKUP(AI615,Criterios!$S$3:$T$6,2,FALSE),0) + IFERROR(VLOOKUP(AJ615,Criterios!$U$3:$V$5,2,FALSE),0) + IFERROR(VLOOKUP(AK615,Criterios!$W$3:$X$8,2,FALSE),0)</f>
        <v>0</v>
      </c>
      <c r="AM615" s="112" t="str">
        <f>IF(AND(AL615&gt;=Criterios!$AB$8,AL615&lt;Criterios!$AA$8),"Pobre",IF(AND(AL615&gt;=Criterios!$AB$7,AL615&lt;Criterios!$AA$7),"Insatisfactorio",IF(AND(AL615&gt;=Criterios!$AB$6,AL615&lt;Criterios!$AA$6),"Regular",IF(AND(AL615&gt;=Criterios!$AB$5,AL615&lt;Criterios!$AA$5),"Bueno",IF(AND(AL615&gt;=Criterios!$AB$4,AL615&lt;=Criterios!$AA$4),"Excelente",MID(Criterios!$Y$3,1,1))))))</f>
        <v/>
      </c>
      <c r="AN615" s="279"/>
      <c r="AO615" s="281"/>
      <c r="AP615" s="283"/>
      <c r="AQ615" s="274"/>
      <c r="AR615" s="274"/>
      <c r="AS615" s="274"/>
      <c r="AT615" s="274"/>
      <c r="AU615" s="285"/>
      <c r="AW615" s="88" t="s">
        <v>123</v>
      </c>
      <c r="AX615" s="88" t="s">
        <v>124</v>
      </c>
      <c r="AY615" s="88" t="s">
        <v>125</v>
      </c>
      <c r="AZ615" s="88" t="s">
        <v>126</v>
      </c>
      <c r="BA615" s="88" t="s">
        <v>127</v>
      </c>
      <c r="BB615" s="113"/>
    </row>
    <row r="616" spans="1:54" ht="16.5" hidden="1" thickTop="1" x14ac:dyDescent="0.2">
      <c r="A616" s="361"/>
      <c r="B616" s="289"/>
      <c r="C616" s="297"/>
      <c r="D616" s="300"/>
      <c r="E616" s="300"/>
      <c r="F616" s="300"/>
      <c r="G616" s="300"/>
      <c r="H616" s="300"/>
      <c r="I616" s="303"/>
      <c r="J616" s="306"/>
      <c r="K616" s="306"/>
      <c r="L616" s="329"/>
      <c r="M616" s="262"/>
      <c r="N616" s="262"/>
      <c r="O616" s="326" t="s">
        <v>411</v>
      </c>
      <c r="P616" s="338"/>
      <c r="Q616" s="295"/>
      <c r="R616" s="259"/>
      <c r="S616" s="256"/>
      <c r="T616" s="253">
        <f>(IFERROR(VLOOKUP(S616,Criterios!$E$3:$F$8,2,FALSE),0))</f>
        <v>0</v>
      </c>
      <c r="U616" s="247"/>
      <c r="V616" s="253">
        <f>(IFERROR(VLOOKUP(U616,Criterios!$H$3:$I$8,2,FALSE),0))</f>
        <v>0</v>
      </c>
      <c r="W616" s="253">
        <f>(IFERROR(VLOOKUP(S616,Criterios!$E$3:$F$8,2,FALSE),0)) * (IFERROR(VLOOKUP(U616,Criterios!$H$3:$I$8,2,FALSE),0))</f>
        <v>0</v>
      </c>
      <c r="X616" s="253">
        <f>IFERROR(INDEX(Colorimetría!$D$4:$H$8,MATCH(V616,Colorimetría!$C$4:$C$8,0),MATCH(T616,Colorimetría!$D$3:$H$3,0)),0)</f>
        <v>0</v>
      </c>
      <c r="Y616" s="296"/>
      <c r="Z616" s="91"/>
      <c r="AA616" s="92"/>
      <c r="AB616" s="92"/>
      <c r="AC616" s="92"/>
      <c r="AD616" s="93"/>
      <c r="AE616" s="94">
        <f>IF(OR(AD616="Preventivo",AD616="Preventivo - Detectivo"),"Probabilidad",IF(OR(AD616="Detectivo - Correctivo",AD616="Correctivo"),"Impacto",0))</f>
        <v>0</v>
      </c>
      <c r="AF616" s="93"/>
      <c r="AG616" s="93"/>
      <c r="AH616" s="93"/>
      <c r="AI616" s="93"/>
      <c r="AJ616" s="93"/>
      <c r="AK616" s="93"/>
      <c r="AL616" s="95">
        <f>IFERROR(VLOOKUP(AF616,Criterios!$M$3:$N$6,2,FALSE),0) + IFERROR(VLOOKUP(AG616,Criterios!$O$3:$P$6,2,FALSE),0) + IFERROR(VLOOKUP(AH616,Criterios!$Q$3:$R$7,2,FALSE),0) + IFERROR(VLOOKUP(AI616,Criterios!$S$3:$T$6,2,FALSE),0) + IFERROR(VLOOKUP(AJ616,Criterios!$U$3:$V$5,2,FALSE),0) + IFERROR(VLOOKUP(AK616,Criterios!$W$3:$X$8,2,FALSE),0)</f>
        <v>0</v>
      </c>
      <c r="AM616" s="96" t="str">
        <f>IF(AND(AL616&gt;=Criterios!$AB$8,AL616&lt;Criterios!$AA$8),"Pobre",IF(AND(AL616&gt;=Criterios!$AB$7,AL616&lt;Criterios!$AA$7),"Insatisfactorio",IF(AND(AL616&gt;=Criterios!$AB$6,AL616&lt;Criterios!$AA$6),"Regular",IF(AND(AL616&gt;=Criterios!$AB$5,AL616&lt;Criterios!$AA$5),"Bueno",IF(AND(AL616&gt;=Criterios!$AB$4,AL616&lt;=Criterios!$AA$4),"Excelente",MID(Criterios!$Y$3,1,1))))))</f>
        <v/>
      </c>
      <c r="AN616" s="278">
        <f>(IFERROR(AVERAGEIFS(AL616:AL621,AE616:AE621,"Impacto"),0))/100</f>
        <v>0</v>
      </c>
      <c r="AO616" s="280">
        <f>(IFERROR(AVERAGEIFS(AL616:AL621,AE616:AE621,"Probabilidad"),0))/100</f>
        <v>0</v>
      </c>
      <c r="AP616" s="282" t="str">
        <f>IF(AN616=0,MID(S616,1,15),IF(T616 - AN616*T616&lt;1,VLOOKUP(1,Criterios!$D$4:$E$8,2,FALSE),IF(ROUND(T616 -( T616*AN616),0)=0,VLOOKUP(1,Criterios!$D$4:$E$8,2,FALSE),VLOOKUP(ROUND(T616 -( T616*AN616),0),Criterios!$D$4:$E$8,2,FALSE))))</f>
        <v/>
      </c>
      <c r="AQ616" s="273">
        <f>(IFERROR(VLOOKUP(AP616,Criterios!$E$3:$F$8,2,FALSE),0))</f>
        <v>0</v>
      </c>
      <c r="AR616" s="273" t="str">
        <f>IF(AO616=0,MID(U616,1,15),IF(V616 - AO616*V616&lt;1,VLOOKUP(1,Criterios!$G$4:$H$8,2,FALSE),IF(ROUND(V616 -(V616*AO616),0)=0,VLOOKUP(1,Criterios!$G$4:$H$8,2,FALSE),VLOOKUP(ROUND(V616 -( V616*AO616),0),Criterios!$G$4:$H$8,2,FALSE))))</f>
        <v/>
      </c>
      <c r="AS616" s="273">
        <f>(IFERROR(VLOOKUP(AR616,Criterios!$H$3:$I$8,2,FALSE),0))</f>
        <v>0</v>
      </c>
      <c r="AT616" s="273">
        <f>(IFERROR(VLOOKUP(AP616,Criterios!$E$3:$F$8,2,FALSE),0)) * (IFERROR(VLOOKUP(AR616,Criterios!$H$3:$I$8,2,FALSE),0))</f>
        <v>0</v>
      </c>
      <c r="AU616" s="284">
        <f>IFERROR(INDEX(Colorimetría!$D$4:$H$8,MATCH(AS616,Colorimetría!$C$4:$C$8,0),MATCH(AQ616,Colorimetría!$D$3:$H$3,0)),0)</f>
        <v>0</v>
      </c>
      <c r="AV616" s="88" t="s">
        <v>169</v>
      </c>
      <c r="AW616" s="97" t="str">
        <f>IF(AND(T616=1,V616=5),IF(AND(AQ616=1,AS616=5),"RiRr","Ri"),IF(AND(AQ616=1,AS616=5),"Rr",""))</f>
        <v/>
      </c>
      <c r="AX616" s="97" t="str">
        <f>IF(AND(T616=2,V616=5),IF(AND(AQ616=2,AS616=5),"RiRr","Ri"),IF(AND(AQ616=2,AS616=5),"Rr",""))</f>
        <v/>
      </c>
      <c r="AY616" s="98" t="str">
        <f>IF(AND(T616=3,V616=5),IF(AND(AQ616=3,AS616=5),"RiRr","Ri"),IF(AND(AQ616=3,AS616=5),"Rr",""))</f>
        <v/>
      </c>
      <c r="AZ616" s="98" t="str">
        <f>IF(AND(T616=4,V616=5),IF(AND(AQ616=4,AS616=5),"RiRr","Ri"),IF(AND(AQ616=4,AS616=5),"Rr",""))</f>
        <v/>
      </c>
      <c r="BA616" s="98" t="str">
        <f>IF(AND(T616=5,V616=5),IF(AND(AQ616=5,AS616=5),"RiRr","Ri"),IF(AND(AQ616=5,AS616=5),"Rr",""))</f>
        <v/>
      </c>
      <c r="BB616" s="100"/>
    </row>
    <row r="617" spans="1:54" hidden="1" x14ac:dyDescent="0.2">
      <c r="A617" s="362"/>
      <c r="B617" s="290"/>
      <c r="C617" s="298"/>
      <c r="D617" s="301"/>
      <c r="E617" s="301"/>
      <c r="F617" s="301"/>
      <c r="G617" s="301"/>
      <c r="H617" s="301"/>
      <c r="I617" s="304"/>
      <c r="J617" s="307"/>
      <c r="K617" s="307"/>
      <c r="L617" s="330"/>
      <c r="M617" s="263"/>
      <c r="N617" s="263"/>
      <c r="O617" s="327"/>
      <c r="P617" s="310"/>
      <c r="Q617" s="266"/>
      <c r="R617" s="260"/>
      <c r="S617" s="257"/>
      <c r="T617" s="254"/>
      <c r="U617" s="248"/>
      <c r="V617" s="254"/>
      <c r="W617" s="254"/>
      <c r="X617" s="254"/>
      <c r="Y617" s="276"/>
      <c r="Z617" s="91"/>
      <c r="AA617" s="92"/>
      <c r="AB617" s="92"/>
      <c r="AC617" s="92"/>
      <c r="AD617" s="93"/>
      <c r="AE617" s="94">
        <f t="shared" ref="AE617:AE621" si="98">IF(OR(AD617="Preventivo",AD617="Preventivo - Detectivo"),"Probabilidad",IF(OR(AD617="Detectivo - Correctivo",AD617="Correctivo"),"Impacto",0))</f>
        <v>0</v>
      </c>
      <c r="AF617" s="93"/>
      <c r="AG617" s="93"/>
      <c r="AH617" s="93"/>
      <c r="AI617" s="93"/>
      <c r="AJ617" s="93"/>
      <c r="AK617" s="93"/>
      <c r="AL617" s="95">
        <f>IFERROR(VLOOKUP(AF617,Criterios!$M$3:$N$6,2,FALSE),0) + IFERROR(VLOOKUP(AG617,Criterios!$O$3:$P$6,2,FALSE),0) + IFERROR(VLOOKUP(AH617,Criterios!$Q$3:$R$7,2,FALSE),0) + IFERROR(VLOOKUP(AI617,Criterios!$S$3:$T$6,2,FALSE),0) + IFERROR(VLOOKUP(AJ617,Criterios!$U$3:$V$5,2,FALSE),0) + IFERROR(VLOOKUP(AK617,Criterios!$W$3:$X$8,2,FALSE),0)</f>
        <v>0</v>
      </c>
      <c r="AM617" s="96" t="str">
        <f>IF(AND(AL617&gt;=Criterios!$AB$8,AL617&lt;Criterios!$AA$8),"Pobre",IF(AND(AL617&gt;=Criterios!$AB$7,AL617&lt;Criterios!$AA$7),"Insatisfactorio",IF(AND(AL617&gt;=Criterios!$AB$6,AL617&lt;Criterios!$AA$6),"Regular",IF(AND(AL617&gt;=Criterios!$AB$5,AL617&lt;Criterios!$AA$5),"Bueno",IF(AND(AL617&gt;=Criterios!$AB$4,AL617&lt;=Criterios!$AA$4),"Excelente",MID(Criterios!$Y$3,1,1))))))</f>
        <v/>
      </c>
      <c r="AN617" s="278"/>
      <c r="AO617" s="280"/>
      <c r="AP617" s="282"/>
      <c r="AQ617" s="273"/>
      <c r="AR617" s="273"/>
      <c r="AS617" s="273"/>
      <c r="AT617" s="273"/>
      <c r="AU617" s="284"/>
      <c r="AV617" s="88" t="s">
        <v>122</v>
      </c>
      <c r="AW617" s="101" t="str">
        <f>IF(AND(T616=1,V616=4),IF(AND(AQ616=1,AS616=4),"RiRr","Ri"),IF(AND(AQ616=1,AS616=4),"Rr",""))</f>
        <v/>
      </c>
      <c r="AX617" s="102" t="str">
        <f>IF(AND(T616=2,V616=4),IF(AND(AQ616=2,AS616=4),"RiRr","Ri"),IF(AND(AQ616=2,AS616=4),"Rr",""))</f>
        <v/>
      </c>
      <c r="AY617" s="102" t="str">
        <f>IF(AND(T616=3,V616=4),IF(AND(AQ616=3,AS616=4),"RiRr","Ri"),IF(AND(AQ616=3,AS616=4),"Rr",""))</f>
        <v/>
      </c>
      <c r="AZ617" s="103" t="str">
        <f>IF(AND(T616=4,V616=4),IF(AND(AQ616=4,AS616=4),"RiRr","Ri"),IF(AND(AQ616=4,AS616=4),"Rr",""))</f>
        <v/>
      </c>
      <c r="BA617" s="103" t="str">
        <f>IF(AND(T616=5,V616=4),IF(AND(AQ616=5,AS616=4),"RiRr","Ri"),IF(AND(AQ616=5,AS616=4),"Rr",""))</f>
        <v/>
      </c>
      <c r="BB617" s="105"/>
    </row>
    <row r="618" spans="1:54" hidden="1" x14ac:dyDescent="0.2">
      <c r="A618" s="362"/>
      <c r="B618" s="290"/>
      <c r="C618" s="298"/>
      <c r="D618" s="301"/>
      <c r="E618" s="301"/>
      <c r="F618" s="301"/>
      <c r="G618" s="301"/>
      <c r="H618" s="301"/>
      <c r="I618" s="304"/>
      <c r="J618" s="307"/>
      <c r="K618" s="307"/>
      <c r="L618" s="330"/>
      <c r="M618" s="263"/>
      <c r="N618" s="263"/>
      <c r="O618" s="327"/>
      <c r="P618" s="310"/>
      <c r="Q618" s="266"/>
      <c r="R618" s="260"/>
      <c r="S618" s="257"/>
      <c r="T618" s="254"/>
      <c r="U618" s="248"/>
      <c r="V618" s="254"/>
      <c r="W618" s="254"/>
      <c r="X618" s="254"/>
      <c r="Y618" s="276"/>
      <c r="Z618" s="91"/>
      <c r="AA618" s="92"/>
      <c r="AB618" s="92"/>
      <c r="AC618" s="92"/>
      <c r="AD618" s="93"/>
      <c r="AE618" s="94">
        <f t="shared" si="98"/>
        <v>0</v>
      </c>
      <c r="AF618" s="93"/>
      <c r="AG618" s="93"/>
      <c r="AH618" s="93"/>
      <c r="AI618" s="93"/>
      <c r="AJ618" s="93"/>
      <c r="AK618" s="93"/>
      <c r="AL618" s="95">
        <f>IFERROR(VLOOKUP(AF618,Criterios!$M$3:$N$6,2,FALSE),0) + IFERROR(VLOOKUP(AG618,Criterios!$O$3:$P$6,2,FALSE),0) + IFERROR(VLOOKUP(AH618,Criterios!$Q$3:$R$7,2,FALSE),0) + IFERROR(VLOOKUP(AI618,Criterios!$S$3:$T$6,2,FALSE),0) + IFERROR(VLOOKUP(AJ618,Criterios!$U$3:$V$5,2,FALSE),0) + IFERROR(VLOOKUP(AK618,Criterios!$W$3:$X$8,2,FALSE),0)</f>
        <v>0</v>
      </c>
      <c r="AM618" s="96" t="str">
        <f>IF(AND(AL618&gt;=Criterios!$AB$8,AL618&lt;Criterios!$AA$8),"Pobre",IF(AND(AL618&gt;=Criterios!$AB$7,AL618&lt;Criterios!$AA$7),"Insatisfactorio",IF(AND(AL618&gt;=Criterios!$AB$6,AL618&lt;Criterios!$AA$6),"Regular",IF(AND(AL618&gt;=Criterios!$AB$5,AL618&lt;Criterios!$AA$5),"Bueno",IF(AND(AL618&gt;=Criterios!$AB$4,AL618&lt;=Criterios!$AA$4),"Excelente",MID(Criterios!$Y$3,1,1))))))</f>
        <v/>
      </c>
      <c r="AN618" s="278"/>
      <c r="AO618" s="280"/>
      <c r="AP618" s="282"/>
      <c r="AQ618" s="273"/>
      <c r="AR618" s="273"/>
      <c r="AS618" s="273"/>
      <c r="AT618" s="273"/>
      <c r="AU618" s="284"/>
      <c r="AV618" s="88" t="s">
        <v>125</v>
      </c>
      <c r="AW618" s="106" t="str">
        <f>IF(AND(T616=1,V616=3),IF(AND(AQ616=1,AS616=3),"RiRr","Ri"),IF(AND(AQ616=1,AS616=3),"Rr",""))</f>
        <v/>
      </c>
      <c r="AX618" s="101" t="str">
        <f>IF(AND(T616=2,V616=3),IF(AND(AQ616=2,AS616=3),"RiRr","Ri"),IF(AND(AQ616=2,AS616=3),"Rr",""))</f>
        <v/>
      </c>
      <c r="AY618" s="102" t="str">
        <f>IF(AND(T616=3,V616=3),IF(AND(AQ616=3,AS616=3),"RiRr","Ri"),IF(AND(AQ616=3,AS616=3),"Rr",""))</f>
        <v/>
      </c>
      <c r="AZ618" s="103" t="str">
        <f>IF(AND(T616=4,V616=3),IF(AND(AQ616=4,AS616=3),"RiRr","Ri"),IF(AND(AQ616=4,AS616=3),"Rr",""))</f>
        <v/>
      </c>
      <c r="BA618" s="103" t="str">
        <f>IF(AND(T616=5,V616=3),IF(AND(AQ616=5,AS616=3),"RiRr","Ri"),IF(AND(AQ616=5,AS616=3),"Rr",""))</f>
        <v/>
      </c>
      <c r="BB618" s="105"/>
    </row>
    <row r="619" spans="1:54" hidden="1" x14ac:dyDescent="0.2">
      <c r="A619" s="362"/>
      <c r="B619" s="290"/>
      <c r="C619" s="298"/>
      <c r="D619" s="301"/>
      <c r="E619" s="301"/>
      <c r="F619" s="301"/>
      <c r="G619" s="301"/>
      <c r="H619" s="301"/>
      <c r="I619" s="304"/>
      <c r="J619" s="307"/>
      <c r="K619" s="307"/>
      <c r="L619" s="330"/>
      <c r="M619" s="263"/>
      <c r="N619" s="263"/>
      <c r="O619" s="327"/>
      <c r="P619" s="310"/>
      <c r="Q619" s="266"/>
      <c r="R619" s="260"/>
      <c r="S619" s="257"/>
      <c r="T619" s="254"/>
      <c r="U619" s="248"/>
      <c r="V619" s="254"/>
      <c r="W619" s="254"/>
      <c r="X619" s="254"/>
      <c r="Y619" s="276"/>
      <c r="Z619" s="91"/>
      <c r="AA619" s="92"/>
      <c r="AB619" s="92"/>
      <c r="AC619" s="92"/>
      <c r="AD619" s="93"/>
      <c r="AE619" s="94">
        <f t="shared" si="98"/>
        <v>0</v>
      </c>
      <c r="AF619" s="93"/>
      <c r="AG619" s="93"/>
      <c r="AH619" s="93"/>
      <c r="AI619" s="93"/>
      <c r="AJ619" s="93"/>
      <c r="AK619" s="93"/>
      <c r="AL619" s="94">
        <f>IFERROR(VLOOKUP(AF619,Criterios!$M$3:$N$6,2,FALSE),0) + IFERROR(VLOOKUP(AG619,Criterios!$O$3:$P$6,2,FALSE),0) + IFERROR(VLOOKUP(AH619,Criterios!$Q$3:$R$7,2,FALSE),0) + IFERROR(VLOOKUP(AI619,Criterios!$S$3:$T$6,2,FALSE),0) + IFERROR(VLOOKUP(AJ619,Criterios!$U$3:$V$5,2,FALSE),0) + IFERROR(VLOOKUP(AK619,Criterios!$W$3:$X$8,2,FALSE),0)</f>
        <v>0</v>
      </c>
      <c r="AM619" s="96" t="str">
        <f>IF(AND(AL619&gt;=Criterios!$AB$8,AL619&lt;Criterios!$AA$8),"Pobre",IF(AND(AL619&gt;=Criterios!$AB$7,AL619&lt;Criterios!$AA$7),"Insatisfactorio",IF(AND(AL619&gt;=Criterios!$AB$6,AL619&lt;Criterios!$AA$6),"Regular",IF(AND(AL619&gt;=Criterios!$AB$5,AL619&lt;Criterios!$AA$5),"Bueno",IF(AND(AL619&gt;=Criterios!$AB$4,AL619&lt;=Criterios!$AA$4),"Excelente",MID(Criterios!$Y$3,1,1))))))</f>
        <v/>
      </c>
      <c r="AN619" s="278"/>
      <c r="AO619" s="280"/>
      <c r="AP619" s="282"/>
      <c r="AQ619" s="273"/>
      <c r="AR619" s="273"/>
      <c r="AS619" s="273"/>
      <c r="AT619" s="273"/>
      <c r="AU619" s="284"/>
      <c r="AV619" s="88" t="s">
        <v>170</v>
      </c>
      <c r="AW619" s="106" t="str">
        <f>IF(AND(T616=1,V616=2),IF(AND(AQ616=1,AS616=2),"RiRr","Ri"),IF(AND(AQ616=1,AS616=2),"Rr",""))</f>
        <v/>
      </c>
      <c r="AX619" s="106" t="str">
        <f>IF(AND(T616=2,V616=2),IF(AND(AQ616=2,AS616=2),"RiRr","Ri"),IF(AND(AQ616=2,AS616=2),"Rr",""))</f>
        <v/>
      </c>
      <c r="AY619" s="101" t="str">
        <f>IF(AND(T616=3,V616=2),IF(AND(AQ616=3,AS616=2),"RiRr","Ri"),IF(AND(AQ616=3,AS616=2),"Rr",""))</f>
        <v/>
      </c>
      <c r="AZ619" s="102" t="str">
        <f>IF(AND(T616=4,V616=2),IF(AND(AQ616=4,AS616=2),"RiRr","Ri"),IF(AND(AQ616=4,AS616=2),"Rr",""))</f>
        <v/>
      </c>
      <c r="BA619" s="103" t="str">
        <f>IF(AND(T616=5,V616=2),IF(AND(AQ616=5,AS616=2),"RiRr","Ri"),IF(AND(AQ616=5,AS616=2),"Rr",""))</f>
        <v/>
      </c>
      <c r="BB619" s="105"/>
    </row>
    <row r="620" spans="1:54" hidden="1" x14ac:dyDescent="0.2">
      <c r="A620" s="362"/>
      <c r="B620" s="290"/>
      <c r="C620" s="298"/>
      <c r="D620" s="301"/>
      <c r="E620" s="301"/>
      <c r="F620" s="301"/>
      <c r="G620" s="301"/>
      <c r="H620" s="301"/>
      <c r="I620" s="304"/>
      <c r="J620" s="307"/>
      <c r="K620" s="307"/>
      <c r="L620" s="330"/>
      <c r="M620" s="263"/>
      <c r="N620" s="263"/>
      <c r="O620" s="327"/>
      <c r="P620" s="310"/>
      <c r="Q620" s="266"/>
      <c r="R620" s="260"/>
      <c r="S620" s="257"/>
      <c r="T620" s="254"/>
      <c r="U620" s="248"/>
      <c r="V620" s="254"/>
      <c r="W620" s="254"/>
      <c r="X620" s="254"/>
      <c r="Y620" s="276"/>
      <c r="Z620" s="91"/>
      <c r="AA620" s="92"/>
      <c r="AB620" s="92"/>
      <c r="AC620" s="92"/>
      <c r="AD620" s="93"/>
      <c r="AE620" s="94">
        <f t="shared" si="98"/>
        <v>0</v>
      </c>
      <c r="AF620" s="93"/>
      <c r="AG620" s="93"/>
      <c r="AH620" s="93"/>
      <c r="AI620" s="93"/>
      <c r="AJ620" s="93"/>
      <c r="AK620" s="93"/>
      <c r="AL620" s="94">
        <f>IFERROR(VLOOKUP(AF620,Criterios!$M$3:$N$6,2,FALSE),0) + IFERROR(VLOOKUP(AG620,Criterios!$O$3:$P$6,2,FALSE),0) + IFERROR(VLOOKUP(AH620,Criterios!$Q$3:$R$7,2,FALSE),0) + IFERROR(VLOOKUP(AI620,Criterios!$S$3:$T$6,2,FALSE),0) + IFERROR(VLOOKUP(AJ620,Criterios!$U$3:$V$5,2,FALSE),0) + IFERROR(VLOOKUP(AK620,Criterios!$W$3:$X$8,2,FALSE),0)</f>
        <v>0</v>
      </c>
      <c r="AM620" s="96" t="str">
        <f>IF(AND(AL620&gt;=Criterios!$AB$8,AL620&lt;Criterios!$AA$8),"Pobre",IF(AND(AL620&gt;=Criterios!$AB$7,AL620&lt;Criterios!$AA$7),"Insatisfactorio",IF(AND(AL620&gt;=Criterios!$AB$6,AL620&lt;Criterios!$AA$6),"Regular",IF(AND(AL620&gt;=Criterios!$AB$5,AL620&lt;Criterios!$AA$5),"Bueno",IF(AND(AL620&gt;=Criterios!$AB$4,AL620&lt;=Criterios!$AA$4),"Excelente",MID(Criterios!$Y$3,1,1))))))</f>
        <v/>
      </c>
      <c r="AN620" s="278"/>
      <c r="AO620" s="280"/>
      <c r="AP620" s="282"/>
      <c r="AQ620" s="273"/>
      <c r="AR620" s="273"/>
      <c r="AS620" s="273"/>
      <c r="AT620" s="273"/>
      <c r="AU620" s="284"/>
      <c r="AV620" s="88" t="s">
        <v>752</v>
      </c>
      <c r="AW620" s="106" t="str">
        <f>IF(AND(T616=1,V616=1),IF(AND(AQ616=1,AS616=1),"RiRr","Ri"),IF(AND(AQ616=1,AS616=1),"Rr",""))</f>
        <v/>
      </c>
      <c r="AX620" s="106" t="str">
        <f>IF(AND(T616=2,V616=1),IF(AND(AQ616=2,AS616=1),"RiRr","Ri"),IF(AND(AQ616=2,AS616=1),"Rr",""))</f>
        <v/>
      </c>
      <c r="AY620" s="101" t="str">
        <f>IF(AND(T616=3,V616=1),IF(AND(AQ616=3,AS616=1),"RiRr","Ri"),IF(AND(AQ616=3,AS616=1),"Rr",""))</f>
        <v/>
      </c>
      <c r="AZ620" s="102" t="str">
        <f>IF(AND(T616=4,V616=1),IF(AND(AQ616=4,AS616=1),"RiRr","Ri"),IF(AND(AQ616=4,AS616=1),"Rr",""))</f>
        <v/>
      </c>
      <c r="BA620" s="102" t="str">
        <f>IF(AND(T616=5,V616=1),IF(AND(AQ616=5,AS616=1),"RiRr","Ri"),IF(AND(AQ616=5,AS616=1),"Rr",""))</f>
        <v/>
      </c>
      <c r="BB620" s="105"/>
    </row>
    <row r="621" spans="1:54" ht="15.75" hidden="1" customHeight="1" thickBot="1" x14ac:dyDescent="0.25">
      <c r="A621" s="363"/>
      <c r="B621" s="291"/>
      <c r="C621" s="299"/>
      <c r="D621" s="302"/>
      <c r="E621" s="302"/>
      <c r="F621" s="302"/>
      <c r="G621" s="302"/>
      <c r="H621" s="302"/>
      <c r="I621" s="305"/>
      <c r="J621" s="308"/>
      <c r="K621" s="308"/>
      <c r="L621" s="331"/>
      <c r="M621" s="264"/>
      <c r="N621" s="264"/>
      <c r="O621" s="328"/>
      <c r="P621" s="311"/>
      <c r="Q621" s="267"/>
      <c r="R621" s="261"/>
      <c r="S621" s="258"/>
      <c r="T621" s="255"/>
      <c r="U621" s="249"/>
      <c r="V621" s="255"/>
      <c r="W621" s="255"/>
      <c r="X621" s="255"/>
      <c r="Y621" s="277"/>
      <c r="Z621" s="108"/>
      <c r="AA621" s="109"/>
      <c r="AB621" s="109"/>
      <c r="AC621" s="109"/>
      <c r="AD621" s="110"/>
      <c r="AE621" s="111">
        <f t="shared" si="98"/>
        <v>0</v>
      </c>
      <c r="AF621" s="110"/>
      <c r="AG621" s="110"/>
      <c r="AH621" s="110"/>
      <c r="AI621" s="110"/>
      <c r="AJ621" s="110"/>
      <c r="AK621" s="110"/>
      <c r="AL621" s="111">
        <f>IFERROR(VLOOKUP(AF621,Criterios!$M$3:$N$6,2,FALSE),0) + IFERROR(VLOOKUP(AG621,Criterios!$O$3:$P$6,2,FALSE),0) + IFERROR(VLOOKUP(AH621,Criterios!$Q$3:$R$7,2,FALSE),0) + IFERROR(VLOOKUP(AI621,Criterios!$S$3:$T$6,2,FALSE),0) + IFERROR(VLOOKUP(AJ621,Criterios!$U$3:$V$5,2,FALSE),0) + IFERROR(VLOOKUP(AK621,Criterios!$W$3:$X$8,2,FALSE),0)</f>
        <v>0</v>
      </c>
      <c r="AM621" s="112" t="str">
        <f>IF(AND(AL621&gt;=Criterios!$AB$8,AL621&lt;Criterios!$AA$8),"Pobre",IF(AND(AL621&gt;=Criterios!$AB$7,AL621&lt;Criterios!$AA$7),"Insatisfactorio",IF(AND(AL621&gt;=Criterios!$AB$6,AL621&lt;Criterios!$AA$6),"Regular",IF(AND(AL621&gt;=Criterios!$AB$5,AL621&lt;Criterios!$AA$5),"Bueno",IF(AND(AL621&gt;=Criterios!$AB$4,AL621&lt;=Criterios!$AA$4),"Excelente",MID(Criterios!$Y$3,1,1))))))</f>
        <v/>
      </c>
      <c r="AN621" s="279"/>
      <c r="AO621" s="281"/>
      <c r="AP621" s="283"/>
      <c r="AQ621" s="274"/>
      <c r="AR621" s="274"/>
      <c r="AS621" s="274"/>
      <c r="AT621" s="274"/>
      <c r="AU621" s="285"/>
      <c r="AW621" s="88" t="s">
        <v>123</v>
      </c>
      <c r="AX621" s="88" t="s">
        <v>124</v>
      </c>
      <c r="AY621" s="88" t="s">
        <v>125</v>
      </c>
      <c r="AZ621" s="88" t="s">
        <v>126</v>
      </c>
      <c r="BA621" s="88" t="s">
        <v>127</v>
      </c>
      <c r="BB621" s="113"/>
    </row>
    <row r="622" spans="1:54" ht="16.5" hidden="1" thickTop="1" x14ac:dyDescent="0.2">
      <c r="A622" s="361"/>
      <c r="B622" s="289"/>
      <c r="C622" s="297"/>
      <c r="D622" s="300"/>
      <c r="E622" s="300"/>
      <c r="F622" s="300"/>
      <c r="G622" s="300"/>
      <c r="H622" s="300"/>
      <c r="I622" s="303"/>
      <c r="J622" s="306"/>
      <c r="K622" s="306"/>
      <c r="L622" s="329"/>
      <c r="M622" s="262"/>
      <c r="N622" s="262"/>
      <c r="O622" s="326" t="s">
        <v>412</v>
      </c>
      <c r="P622" s="338"/>
      <c r="Q622" s="295"/>
      <c r="R622" s="259"/>
      <c r="S622" s="256"/>
      <c r="T622" s="253">
        <f>(IFERROR(VLOOKUP(S622,Criterios!$E$3:$F$8,2,FALSE),0))</f>
        <v>0</v>
      </c>
      <c r="U622" s="247"/>
      <c r="V622" s="253">
        <f>(IFERROR(VLOOKUP(U622,Criterios!$H$3:$I$8,2,FALSE),0))</f>
        <v>0</v>
      </c>
      <c r="W622" s="253">
        <f>(IFERROR(VLOOKUP(S622,Criterios!$E$3:$F$8,2,FALSE),0)) * (IFERROR(VLOOKUP(U622,Criterios!$H$3:$I$8,2,FALSE),0))</f>
        <v>0</v>
      </c>
      <c r="X622" s="253">
        <f>IFERROR(INDEX(Colorimetría!$D$4:$H$8,MATCH(V622,Colorimetría!$C$4:$C$8,0),MATCH(T622,Colorimetría!$D$3:$H$3,0)),0)</f>
        <v>0</v>
      </c>
      <c r="Y622" s="296"/>
      <c r="Z622" s="91"/>
      <c r="AA622" s="92"/>
      <c r="AB622" s="92"/>
      <c r="AC622" s="92"/>
      <c r="AD622" s="93"/>
      <c r="AE622" s="94">
        <f>IF(OR(AD622="Preventivo",AD622="Preventivo - Detectivo"),"Probabilidad",IF(OR(AD622="Detectivo - Correctivo",AD622="Correctivo"),"Impacto",0))</f>
        <v>0</v>
      </c>
      <c r="AF622" s="93"/>
      <c r="AG622" s="93"/>
      <c r="AH622" s="93"/>
      <c r="AI622" s="93"/>
      <c r="AJ622" s="93"/>
      <c r="AK622" s="93"/>
      <c r="AL622" s="95">
        <f>IFERROR(VLOOKUP(AF622,Criterios!$M$3:$N$6,2,FALSE),0) + IFERROR(VLOOKUP(AG622,Criterios!$O$3:$P$6,2,FALSE),0) + IFERROR(VLOOKUP(AH622,Criterios!$Q$3:$R$7,2,FALSE),0) + IFERROR(VLOOKUP(AI622,Criterios!$S$3:$T$6,2,FALSE),0) + IFERROR(VLOOKUP(AJ622,Criterios!$U$3:$V$5,2,FALSE),0) + IFERROR(VLOOKUP(AK622,Criterios!$W$3:$X$8,2,FALSE),0)</f>
        <v>0</v>
      </c>
      <c r="AM622" s="96" t="str">
        <f>IF(AND(AL622&gt;=Criterios!$AB$8,AL622&lt;Criterios!$AA$8),"Pobre",IF(AND(AL622&gt;=Criterios!$AB$7,AL622&lt;Criterios!$AA$7),"Insatisfactorio",IF(AND(AL622&gt;=Criterios!$AB$6,AL622&lt;Criterios!$AA$6),"Regular",IF(AND(AL622&gt;=Criterios!$AB$5,AL622&lt;Criterios!$AA$5),"Bueno",IF(AND(AL622&gt;=Criterios!$AB$4,AL622&lt;=Criterios!$AA$4),"Excelente",MID(Criterios!$Y$3,1,1))))))</f>
        <v/>
      </c>
      <c r="AN622" s="278">
        <f>(IFERROR(AVERAGEIFS(AL622:AL627,AE622:AE627,"Impacto"),0))/100</f>
        <v>0</v>
      </c>
      <c r="AO622" s="280">
        <f>(IFERROR(AVERAGEIFS(AL622:AL627,AE622:AE627,"Probabilidad"),0))/100</f>
        <v>0</v>
      </c>
      <c r="AP622" s="282" t="str">
        <f>IF(AN622=0,MID(S622,1,15),IF(T622 - AN622*T622&lt;1,VLOOKUP(1,Criterios!$D$4:$E$8,2,FALSE),IF(ROUND(T622 -( T622*AN622),0)=0,VLOOKUP(1,Criterios!$D$4:$E$8,2,FALSE),VLOOKUP(ROUND(T622 -( T622*AN622),0),Criterios!$D$4:$E$8,2,FALSE))))</f>
        <v/>
      </c>
      <c r="AQ622" s="273">
        <f>(IFERROR(VLOOKUP(AP622,Criterios!$E$3:$F$8,2,FALSE),0))</f>
        <v>0</v>
      </c>
      <c r="AR622" s="273" t="str">
        <f>IF(AO622=0,MID(U622,1,15),IF(V622 - AO622*V622&lt;1,VLOOKUP(1,Criterios!$G$4:$H$8,2,FALSE),IF(ROUND(V622 -(V622*AO622),0)=0,VLOOKUP(1,Criterios!$G$4:$H$8,2,FALSE),VLOOKUP(ROUND(V622 -( V622*AO622),0),Criterios!$G$4:$H$8,2,FALSE))))</f>
        <v/>
      </c>
      <c r="AS622" s="273">
        <f>(IFERROR(VLOOKUP(AR622,Criterios!$H$3:$I$8,2,FALSE),0))</f>
        <v>0</v>
      </c>
      <c r="AT622" s="273">
        <f>(IFERROR(VLOOKUP(AP622,Criterios!$E$3:$F$8,2,FALSE),0)) * (IFERROR(VLOOKUP(AR622,Criterios!$H$3:$I$8,2,FALSE),0))</f>
        <v>0</v>
      </c>
      <c r="AU622" s="284">
        <f>IFERROR(INDEX(Colorimetría!$D$4:$H$8,MATCH(AS622,Colorimetría!$C$4:$C$8,0),MATCH(AQ622,Colorimetría!$D$3:$H$3,0)),0)</f>
        <v>0</v>
      </c>
      <c r="AV622" s="88" t="s">
        <v>169</v>
      </c>
      <c r="AW622" s="97" t="str">
        <f>IF(AND(T622=1,V622=5),IF(AND(AQ622=1,AS622=5),"RiRr","Ri"),IF(AND(AQ622=1,AS622=5),"Rr",""))</f>
        <v/>
      </c>
      <c r="AX622" s="97" t="str">
        <f>IF(AND(T622=2,V622=5),IF(AND(AQ622=2,AS622=5),"RiRr","Ri"),IF(AND(AQ622=2,AS622=5),"Rr",""))</f>
        <v/>
      </c>
      <c r="AY622" s="98" t="str">
        <f>IF(AND(T622=3,V622=5),IF(AND(AQ622=3,AS622=5),"RiRr","Ri"),IF(AND(AQ622=3,AS622=5),"Rr",""))</f>
        <v/>
      </c>
      <c r="AZ622" s="98" t="str">
        <f>IF(AND(T622=4,V622=5),IF(AND(AQ622=4,AS622=5),"RiRr","Ri"),IF(AND(AQ622=4,AS622=5),"Rr",""))</f>
        <v/>
      </c>
      <c r="BA622" s="98" t="str">
        <f>IF(AND(T622=5,V622=5),IF(AND(AQ622=5,AS622=5),"RiRr","Ri"),IF(AND(AQ622=5,AS622=5),"Rr",""))</f>
        <v/>
      </c>
      <c r="BB622" s="100"/>
    </row>
    <row r="623" spans="1:54" hidden="1" x14ac:dyDescent="0.2">
      <c r="A623" s="362"/>
      <c r="B623" s="290"/>
      <c r="C623" s="298"/>
      <c r="D623" s="301"/>
      <c r="E623" s="301"/>
      <c r="F623" s="301"/>
      <c r="G623" s="301"/>
      <c r="H623" s="301"/>
      <c r="I623" s="304"/>
      <c r="J623" s="307"/>
      <c r="K623" s="307"/>
      <c r="L623" s="330"/>
      <c r="M623" s="263"/>
      <c r="N623" s="263"/>
      <c r="O623" s="327"/>
      <c r="P623" s="310"/>
      <c r="Q623" s="266"/>
      <c r="R623" s="260"/>
      <c r="S623" s="257"/>
      <c r="T623" s="254"/>
      <c r="U623" s="248"/>
      <c r="V623" s="254"/>
      <c r="W623" s="254"/>
      <c r="X623" s="254"/>
      <c r="Y623" s="276"/>
      <c r="Z623" s="91"/>
      <c r="AA623" s="92"/>
      <c r="AB623" s="92"/>
      <c r="AC623" s="92"/>
      <c r="AD623" s="93"/>
      <c r="AE623" s="94">
        <f t="shared" ref="AE623:AE627" si="99">IF(OR(AD623="Preventivo",AD623="Preventivo - Detectivo"),"Probabilidad",IF(OR(AD623="Detectivo - Correctivo",AD623="Correctivo"),"Impacto",0))</f>
        <v>0</v>
      </c>
      <c r="AF623" s="93"/>
      <c r="AG623" s="93"/>
      <c r="AH623" s="93"/>
      <c r="AI623" s="93"/>
      <c r="AJ623" s="93"/>
      <c r="AK623" s="93"/>
      <c r="AL623" s="95">
        <f>IFERROR(VLOOKUP(AF623,Criterios!$M$3:$N$6,2,FALSE),0) + IFERROR(VLOOKUP(AG623,Criterios!$O$3:$P$6,2,FALSE),0) + IFERROR(VLOOKUP(AH623,Criterios!$Q$3:$R$7,2,FALSE),0) + IFERROR(VLOOKUP(AI623,Criterios!$S$3:$T$6,2,FALSE),0) + IFERROR(VLOOKUP(AJ623,Criterios!$U$3:$V$5,2,FALSE),0) + IFERROR(VLOOKUP(AK623,Criterios!$W$3:$X$8,2,FALSE),0)</f>
        <v>0</v>
      </c>
      <c r="AM623" s="96" t="str">
        <f>IF(AND(AL623&gt;=Criterios!$AB$8,AL623&lt;Criterios!$AA$8),"Pobre",IF(AND(AL623&gt;=Criterios!$AB$7,AL623&lt;Criterios!$AA$7),"Insatisfactorio",IF(AND(AL623&gt;=Criterios!$AB$6,AL623&lt;Criterios!$AA$6),"Regular",IF(AND(AL623&gt;=Criterios!$AB$5,AL623&lt;Criterios!$AA$5),"Bueno",IF(AND(AL623&gt;=Criterios!$AB$4,AL623&lt;=Criterios!$AA$4),"Excelente",MID(Criterios!$Y$3,1,1))))))</f>
        <v/>
      </c>
      <c r="AN623" s="278"/>
      <c r="AO623" s="280"/>
      <c r="AP623" s="282"/>
      <c r="AQ623" s="273"/>
      <c r="AR623" s="273"/>
      <c r="AS623" s="273"/>
      <c r="AT623" s="273"/>
      <c r="AU623" s="284"/>
      <c r="AV623" s="88" t="s">
        <v>122</v>
      </c>
      <c r="AW623" s="101" t="str">
        <f>IF(AND(T622=1,V622=4),IF(AND(AQ622=1,AS622=4),"RiRr","Ri"),IF(AND(AQ622=1,AS622=4),"Rr",""))</f>
        <v/>
      </c>
      <c r="AX623" s="102" t="str">
        <f>IF(AND(T622=2,V622=4),IF(AND(AQ622=2,AS622=4),"RiRr","Ri"),IF(AND(AQ622=2,AS622=4),"Rr",""))</f>
        <v/>
      </c>
      <c r="AY623" s="102" t="str">
        <f>IF(AND(T622=3,V622=4),IF(AND(AQ622=3,AS622=4),"RiRr","Ri"),IF(AND(AQ622=3,AS622=4),"Rr",""))</f>
        <v/>
      </c>
      <c r="AZ623" s="103" t="str">
        <f>IF(AND(T622=4,V622=4),IF(AND(AQ622=4,AS622=4),"RiRr","Ri"),IF(AND(AQ622=4,AS622=4),"Rr",""))</f>
        <v/>
      </c>
      <c r="BA623" s="103" t="str">
        <f>IF(AND(T622=5,V622=4),IF(AND(AQ622=5,AS622=4),"RiRr","Ri"),IF(AND(AQ622=5,AS622=4),"Rr",""))</f>
        <v/>
      </c>
      <c r="BB623" s="105"/>
    </row>
    <row r="624" spans="1:54" hidden="1" x14ac:dyDescent="0.2">
      <c r="A624" s="362"/>
      <c r="B624" s="290"/>
      <c r="C624" s="298"/>
      <c r="D624" s="301"/>
      <c r="E624" s="301"/>
      <c r="F624" s="301"/>
      <c r="G624" s="301"/>
      <c r="H624" s="301"/>
      <c r="I624" s="304"/>
      <c r="J624" s="307"/>
      <c r="K624" s="307"/>
      <c r="L624" s="330"/>
      <c r="M624" s="263"/>
      <c r="N624" s="263"/>
      <c r="O624" s="327"/>
      <c r="P624" s="310"/>
      <c r="Q624" s="266"/>
      <c r="R624" s="260"/>
      <c r="S624" s="257"/>
      <c r="T624" s="254"/>
      <c r="U624" s="248"/>
      <c r="V624" s="254"/>
      <c r="W624" s="254"/>
      <c r="X624" s="254"/>
      <c r="Y624" s="276"/>
      <c r="Z624" s="91"/>
      <c r="AA624" s="92"/>
      <c r="AB624" s="92"/>
      <c r="AC624" s="92"/>
      <c r="AD624" s="93"/>
      <c r="AE624" s="94">
        <f t="shared" si="99"/>
        <v>0</v>
      </c>
      <c r="AF624" s="93"/>
      <c r="AG624" s="93"/>
      <c r="AH624" s="93"/>
      <c r="AI624" s="93"/>
      <c r="AJ624" s="93"/>
      <c r="AK624" s="93"/>
      <c r="AL624" s="95">
        <f>IFERROR(VLOOKUP(AF624,Criterios!$M$3:$N$6,2,FALSE),0) + IFERROR(VLOOKUP(AG624,Criterios!$O$3:$P$6,2,FALSE),0) + IFERROR(VLOOKUP(AH624,Criterios!$Q$3:$R$7,2,FALSE),0) + IFERROR(VLOOKUP(AI624,Criterios!$S$3:$T$6,2,FALSE),0) + IFERROR(VLOOKUP(AJ624,Criterios!$U$3:$V$5,2,FALSE),0) + IFERROR(VLOOKUP(AK624,Criterios!$W$3:$X$8,2,FALSE),0)</f>
        <v>0</v>
      </c>
      <c r="AM624" s="96" t="str">
        <f>IF(AND(AL624&gt;=Criterios!$AB$8,AL624&lt;Criterios!$AA$8),"Pobre",IF(AND(AL624&gt;=Criterios!$AB$7,AL624&lt;Criterios!$AA$7),"Insatisfactorio",IF(AND(AL624&gt;=Criterios!$AB$6,AL624&lt;Criterios!$AA$6),"Regular",IF(AND(AL624&gt;=Criterios!$AB$5,AL624&lt;Criterios!$AA$5),"Bueno",IF(AND(AL624&gt;=Criterios!$AB$4,AL624&lt;=Criterios!$AA$4),"Excelente",MID(Criterios!$Y$3,1,1))))))</f>
        <v/>
      </c>
      <c r="AN624" s="278"/>
      <c r="AO624" s="280"/>
      <c r="AP624" s="282"/>
      <c r="AQ624" s="273"/>
      <c r="AR624" s="273"/>
      <c r="AS624" s="273"/>
      <c r="AT624" s="273"/>
      <c r="AU624" s="284"/>
      <c r="AV624" s="88" t="s">
        <v>125</v>
      </c>
      <c r="AW624" s="106" t="str">
        <f>IF(AND(T622=1,V622=3),IF(AND(AQ622=1,AS622=3),"RiRr","Ri"),IF(AND(AQ622=1,AS622=3),"Rr",""))</f>
        <v/>
      </c>
      <c r="AX624" s="101" t="str">
        <f>IF(AND(T622=2,V622=3),IF(AND(AQ622=2,AS622=3),"RiRr","Ri"),IF(AND(AQ622=2,AS622=3),"Rr",""))</f>
        <v/>
      </c>
      <c r="AY624" s="102" t="str">
        <f>IF(AND(T622=3,V622=3),IF(AND(AQ622=3,AS622=3),"RiRr","Ri"),IF(AND(AQ622=3,AS622=3),"Rr",""))</f>
        <v/>
      </c>
      <c r="AZ624" s="103" t="str">
        <f>IF(AND(T622=4,V622=3),IF(AND(AQ622=4,AS622=3),"RiRr","Ri"),IF(AND(AQ622=4,AS622=3),"Rr",""))</f>
        <v/>
      </c>
      <c r="BA624" s="103" t="str">
        <f>IF(AND(T622=5,V622=3),IF(AND(AQ622=5,AS622=3),"RiRr","Ri"),IF(AND(AQ622=5,AS622=3),"Rr",""))</f>
        <v/>
      </c>
      <c r="BB624" s="105"/>
    </row>
    <row r="625" spans="1:54" hidden="1" x14ac:dyDescent="0.2">
      <c r="A625" s="362"/>
      <c r="B625" s="290"/>
      <c r="C625" s="298"/>
      <c r="D625" s="301"/>
      <c r="E625" s="301"/>
      <c r="F625" s="301"/>
      <c r="G625" s="301"/>
      <c r="H625" s="301"/>
      <c r="I625" s="304"/>
      <c r="J625" s="307"/>
      <c r="K625" s="307"/>
      <c r="L625" s="330"/>
      <c r="M625" s="263"/>
      <c r="N625" s="263"/>
      <c r="O625" s="327"/>
      <c r="P625" s="310"/>
      <c r="Q625" s="266"/>
      <c r="R625" s="260"/>
      <c r="S625" s="257"/>
      <c r="T625" s="254"/>
      <c r="U625" s="248"/>
      <c r="V625" s="254"/>
      <c r="W625" s="254"/>
      <c r="X625" s="254"/>
      <c r="Y625" s="276"/>
      <c r="Z625" s="91"/>
      <c r="AA625" s="92"/>
      <c r="AB625" s="92"/>
      <c r="AC625" s="92"/>
      <c r="AD625" s="93"/>
      <c r="AE625" s="94">
        <f t="shared" si="99"/>
        <v>0</v>
      </c>
      <c r="AF625" s="93"/>
      <c r="AG625" s="93"/>
      <c r="AH625" s="93"/>
      <c r="AI625" s="93"/>
      <c r="AJ625" s="93"/>
      <c r="AK625" s="93"/>
      <c r="AL625" s="94">
        <f>IFERROR(VLOOKUP(AF625,Criterios!$M$3:$N$6,2,FALSE),0) + IFERROR(VLOOKUP(AG625,Criterios!$O$3:$P$6,2,FALSE),0) + IFERROR(VLOOKUP(AH625,Criterios!$Q$3:$R$7,2,FALSE),0) + IFERROR(VLOOKUP(AI625,Criterios!$S$3:$T$6,2,FALSE),0) + IFERROR(VLOOKUP(AJ625,Criterios!$U$3:$V$5,2,FALSE),0) + IFERROR(VLOOKUP(AK625,Criterios!$W$3:$X$8,2,FALSE),0)</f>
        <v>0</v>
      </c>
      <c r="AM625" s="96" t="str">
        <f>IF(AND(AL625&gt;=Criterios!$AB$8,AL625&lt;Criterios!$AA$8),"Pobre",IF(AND(AL625&gt;=Criterios!$AB$7,AL625&lt;Criterios!$AA$7),"Insatisfactorio",IF(AND(AL625&gt;=Criterios!$AB$6,AL625&lt;Criterios!$AA$6),"Regular",IF(AND(AL625&gt;=Criterios!$AB$5,AL625&lt;Criterios!$AA$5),"Bueno",IF(AND(AL625&gt;=Criterios!$AB$4,AL625&lt;=Criterios!$AA$4),"Excelente",MID(Criterios!$Y$3,1,1))))))</f>
        <v/>
      </c>
      <c r="AN625" s="278"/>
      <c r="AO625" s="280"/>
      <c r="AP625" s="282"/>
      <c r="AQ625" s="273"/>
      <c r="AR625" s="273"/>
      <c r="AS625" s="273"/>
      <c r="AT625" s="273"/>
      <c r="AU625" s="284"/>
      <c r="AV625" s="88" t="s">
        <v>170</v>
      </c>
      <c r="AW625" s="106" t="str">
        <f>IF(AND(T622=1,V622=2),IF(AND(AQ622=1,AS622=2),"RiRr","Ri"),IF(AND(AQ622=1,AS622=2),"Rr",""))</f>
        <v/>
      </c>
      <c r="AX625" s="106" t="str">
        <f>IF(AND(T622=2,V622=2),IF(AND(AQ622=2,AS622=2),"RiRr","Ri"),IF(AND(AQ622=2,AS622=2),"Rr",""))</f>
        <v/>
      </c>
      <c r="AY625" s="101" t="str">
        <f>IF(AND(T622=3,V622=2),IF(AND(AQ622=3,AS622=2),"RiRr","Ri"),IF(AND(AQ622=3,AS622=2),"Rr",""))</f>
        <v/>
      </c>
      <c r="AZ625" s="102" t="str">
        <f>IF(AND(T622=4,V622=2),IF(AND(AQ622=4,AS622=2),"RiRr","Ri"),IF(AND(AQ622=4,AS622=2),"Rr",""))</f>
        <v/>
      </c>
      <c r="BA625" s="103" t="str">
        <f>IF(AND(T622=5,V622=2),IF(AND(AQ622=5,AS622=2),"RiRr","Ri"),IF(AND(AQ622=5,AS622=2),"Rr",""))</f>
        <v/>
      </c>
      <c r="BB625" s="105"/>
    </row>
    <row r="626" spans="1:54" hidden="1" x14ac:dyDescent="0.2">
      <c r="A626" s="362"/>
      <c r="B626" s="290"/>
      <c r="C626" s="298"/>
      <c r="D626" s="301"/>
      <c r="E626" s="301"/>
      <c r="F626" s="301"/>
      <c r="G626" s="301"/>
      <c r="H626" s="301"/>
      <c r="I626" s="304"/>
      <c r="J626" s="307"/>
      <c r="K626" s="307"/>
      <c r="L626" s="330"/>
      <c r="M626" s="263"/>
      <c r="N626" s="263"/>
      <c r="O626" s="327"/>
      <c r="P626" s="310"/>
      <c r="Q626" s="266"/>
      <c r="R626" s="260"/>
      <c r="S626" s="257"/>
      <c r="T626" s="254"/>
      <c r="U626" s="248"/>
      <c r="V626" s="254"/>
      <c r="W626" s="254"/>
      <c r="X626" s="254"/>
      <c r="Y626" s="276"/>
      <c r="Z626" s="91"/>
      <c r="AA626" s="92"/>
      <c r="AB626" s="92"/>
      <c r="AC626" s="92"/>
      <c r="AD626" s="93"/>
      <c r="AE626" s="94">
        <f t="shared" si="99"/>
        <v>0</v>
      </c>
      <c r="AF626" s="93"/>
      <c r="AG626" s="93"/>
      <c r="AH626" s="93"/>
      <c r="AI626" s="93"/>
      <c r="AJ626" s="93"/>
      <c r="AK626" s="93"/>
      <c r="AL626" s="94">
        <f>IFERROR(VLOOKUP(AF626,Criterios!$M$3:$N$6,2,FALSE),0) + IFERROR(VLOOKUP(AG626,Criterios!$O$3:$P$6,2,FALSE),0) + IFERROR(VLOOKUP(AH626,Criterios!$Q$3:$R$7,2,FALSE),0) + IFERROR(VLOOKUP(AI626,Criterios!$S$3:$T$6,2,FALSE),0) + IFERROR(VLOOKUP(AJ626,Criterios!$U$3:$V$5,2,FALSE),0) + IFERROR(VLOOKUP(AK626,Criterios!$W$3:$X$8,2,FALSE),0)</f>
        <v>0</v>
      </c>
      <c r="AM626" s="96" t="str">
        <f>IF(AND(AL626&gt;=Criterios!$AB$8,AL626&lt;Criterios!$AA$8),"Pobre",IF(AND(AL626&gt;=Criterios!$AB$7,AL626&lt;Criterios!$AA$7),"Insatisfactorio",IF(AND(AL626&gt;=Criterios!$AB$6,AL626&lt;Criterios!$AA$6),"Regular",IF(AND(AL626&gt;=Criterios!$AB$5,AL626&lt;Criterios!$AA$5),"Bueno",IF(AND(AL626&gt;=Criterios!$AB$4,AL626&lt;=Criterios!$AA$4),"Excelente",MID(Criterios!$Y$3,1,1))))))</f>
        <v/>
      </c>
      <c r="AN626" s="278"/>
      <c r="AO626" s="280"/>
      <c r="AP626" s="282"/>
      <c r="AQ626" s="273"/>
      <c r="AR626" s="273"/>
      <c r="AS626" s="273"/>
      <c r="AT626" s="273"/>
      <c r="AU626" s="284"/>
      <c r="AV626" s="88" t="s">
        <v>752</v>
      </c>
      <c r="AW626" s="106" t="str">
        <f>IF(AND(T622=1,V622=1),IF(AND(AQ622=1,AS622=1),"RiRr","Ri"),IF(AND(AQ622=1,AS622=1),"Rr",""))</f>
        <v/>
      </c>
      <c r="AX626" s="106" t="str">
        <f>IF(AND(T622=2,V622=1),IF(AND(AQ622=2,AS622=1),"RiRr","Ri"),IF(AND(AQ622=2,AS622=1),"Rr",""))</f>
        <v/>
      </c>
      <c r="AY626" s="101" t="str">
        <f>IF(AND(T622=3,V622=1),IF(AND(AQ622=3,AS622=1),"RiRr","Ri"),IF(AND(AQ622=3,AS622=1),"Rr",""))</f>
        <v/>
      </c>
      <c r="AZ626" s="102" t="str">
        <f>IF(AND(T622=4,V622=1),IF(AND(AQ622=4,AS622=1),"RiRr","Ri"),IF(AND(AQ622=4,AS622=1),"Rr",""))</f>
        <v/>
      </c>
      <c r="BA626" s="102" t="str">
        <f>IF(AND(T622=5,V622=1),IF(AND(AQ622=5,AS622=1),"RiRr","Ri"),IF(AND(AQ622=5,AS622=1),"Rr",""))</f>
        <v/>
      </c>
      <c r="BB626" s="105"/>
    </row>
    <row r="627" spans="1:54" ht="15.75" hidden="1" customHeight="1" thickBot="1" x14ac:dyDescent="0.25">
      <c r="A627" s="363"/>
      <c r="B627" s="291"/>
      <c r="C627" s="299"/>
      <c r="D627" s="302"/>
      <c r="E627" s="302"/>
      <c r="F627" s="302"/>
      <c r="G627" s="302"/>
      <c r="H627" s="302"/>
      <c r="I627" s="305"/>
      <c r="J627" s="308"/>
      <c r="K627" s="308"/>
      <c r="L627" s="331"/>
      <c r="M627" s="264"/>
      <c r="N627" s="264"/>
      <c r="O627" s="328"/>
      <c r="P627" s="311"/>
      <c r="Q627" s="267"/>
      <c r="R627" s="261"/>
      <c r="S627" s="258"/>
      <c r="T627" s="255"/>
      <c r="U627" s="249"/>
      <c r="V627" s="255"/>
      <c r="W627" s="255"/>
      <c r="X627" s="255"/>
      <c r="Y627" s="277"/>
      <c r="Z627" s="108"/>
      <c r="AA627" s="109"/>
      <c r="AB627" s="109"/>
      <c r="AC627" s="109"/>
      <c r="AD627" s="110"/>
      <c r="AE627" s="111">
        <f t="shared" si="99"/>
        <v>0</v>
      </c>
      <c r="AF627" s="110"/>
      <c r="AG627" s="110"/>
      <c r="AH627" s="110"/>
      <c r="AI627" s="110"/>
      <c r="AJ627" s="110"/>
      <c r="AK627" s="110"/>
      <c r="AL627" s="111">
        <f>IFERROR(VLOOKUP(AF627,Criterios!$M$3:$N$6,2,FALSE),0) + IFERROR(VLOOKUP(AG627,Criterios!$O$3:$P$6,2,FALSE),0) + IFERROR(VLOOKUP(AH627,Criterios!$Q$3:$R$7,2,FALSE),0) + IFERROR(VLOOKUP(AI627,Criterios!$S$3:$T$6,2,FALSE),0) + IFERROR(VLOOKUP(AJ627,Criterios!$U$3:$V$5,2,FALSE),0) + IFERROR(VLOOKUP(AK627,Criterios!$W$3:$X$8,2,FALSE),0)</f>
        <v>0</v>
      </c>
      <c r="AM627" s="112" t="str">
        <f>IF(AND(AL627&gt;=Criterios!$AB$8,AL627&lt;Criterios!$AA$8),"Pobre",IF(AND(AL627&gt;=Criterios!$AB$7,AL627&lt;Criterios!$AA$7),"Insatisfactorio",IF(AND(AL627&gt;=Criterios!$AB$6,AL627&lt;Criterios!$AA$6),"Regular",IF(AND(AL627&gt;=Criterios!$AB$5,AL627&lt;Criterios!$AA$5),"Bueno",IF(AND(AL627&gt;=Criterios!$AB$4,AL627&lt;=Criterios!$AA$4),"Excelente",MID(Criterios!$Y$3,1,1))))))</f>
        <v/>
      </c>
      <c r="AN627" s="279"/>
      <c r="AO627" s="281"/>
      <c r="AP627" s="283"/>
      <c r="AQ627" s="274"/>
      <c r="AR627" s="274"/>
      <c r="AS627" s="274"/>
      <c r="AT627" s="274"/>
      <c r="AU627" s="285"/>
      <c r="AW627" s="88" t="s">
        <v>123</v>
      </c>
      <c r="AX627" s="88" t="s">
        <v>124</v>
      </c>
      <c r="AY627" s="88" t="s">
        <v>125</v>
      </c>
      <c r="AZ627" s="88" t="s">
        <v>126</v>
      </c>
      <c r="BA627" s="88" t="s">
        <v>127</v>
      </c>
      <c r="BB627" s="113"/>
    </row>
    <row r="628" spans="1:54" ht="16.5" hidden="1" thickTop="1" x14ac:dyDescent="0.2">
      <c r="A628" s="361"/>
      <c r="B628" s="289"/>
      <c r="C628" s="297"/>
      <c r="D628" s="300"/>
      <c r="E628" s="300"/>
      <c r="F628" s="300"/>
      <c r="G628" s="300"/>
      <c r="H628" s="300"/>
      <c r="I628" s="303"/>
      <c r="J628" s="306"/>
      <c r="K628" s="306"/>
      <c r="L628" s="329"/>
      <c r="M628" s="262"/>
      <c r="N628" s="262"/>
      <c r="O628" s="326" t="s">
        <v>413</v>
      </c>
      <c r="P628" s="338"/>
      <c r="Q628" s="295"/>
      <c r="R628" s="259"/>
      <c r="S628" s="256"/>
      <c r="T628" s="253">
        <f>(IFERROR(VLOOKUP(S628,Criterios!$E$3:$F$8,2,FALSE),0))</f>
        <v>0</v>
      </c>
      <c r="U628" s="247"/>
      <c r="V628" s="253">
        <f>(IFERROR(VLOOKUP(U628,Criterios!$H$3:$I$8,2,FALSE),0))</f>
        <v>0</v>
      </c>
      <c r="W628" s="253">
        <f>(IFERROR(VLOOKUP(S628,Criterios!$E$3:$F$8,2,FALSE),0)) * (IFERROR(VLOOKUP(U628,Criterios!$H$3:$I$8,2,FALSE),0))</f>
        <v>0</v>
      </c>
      <c r="X628" s="253">
        <f>IFERROR(INDEX(Colorimetría!$D$4:$H$8,MATCH(V628,Colorimetría!$C$4:$C$8,0),MATCH(T628,Colorimetría!$D$3:$H$3,0)),0)</f>
        <v>0</v>
      </c>
      <c r="Y628" s="296"/>
      <c r="Z628" s="91"/>
      <c r="AA628" s="92"/>
      <c r="AB628" s="92"/>
      <c r="AC628" s="92"/>
      <c r="AD628" s="93"/>
      <c r="AE628" s="94">
        <f>IF(OR(AD628="Preventivo",AD628="Preventivo - Detectivo"),"Probabilidad",IF(OR(AD628="Detectivo - Correctivo",AD628="Correctivo"),"Impacto",0))</f>
        <v>0</v>
      </c>
      <c r="AF628" s="93"/>
      <c r="AG628" s="93"/>
      <c r="AH628" s="93"/>
      <c r="AI628" s="93"/>
      <c r="AJ628" s="93"/>
      <c r="AK628" s="93"/>
      <c r="AL628" s="95">
        <f>IFERROR(VLOOKUP(AF628,Criterios!$M$3:$N$6,2,FALSE),0) + IFERROR(VLOOKUP(AG628,Criterios!$O$3:$P$6,2,FALSE),0) + IFERROR(VLOOKUP(AH628,Criterios!$Q$3:$R$7,2,FALSE),0) + IFERROR(VLOOKUP(AI628,Criterios!$S$3:$T$6,2,FALSE),0) + IFERROR(VLOOKUP(AJ628,Criterios!$U$3:$V$5,2,FALSE),0) + IFERROR(VLOOKUP(AK628,Criterios!$W$3:$X$8,2,FALSE),0)</f>
        <v>0</v>
      </c>
      <c r="AM628" s="96" t="str">
        <f>IF(AND(AL628&gt;=Criterios!$AB$8,AL628&lt;Criterios!$AA$8),"Pobre",IF(AND(AL628&gt;=Criterios!$AB$7,AL628&lt;Criterios!$AA$7),"Insatisfactorio",IF(AND(AL628&gt;=Criterios!$AB$6,AL628&lt;Criterios!$AA$6),"Regular",IF(AND(AL628&gt;=Criterios!$AB$5,AL628&lt;Criterios!$AA$5),"Bueno",IF(AND(AL628&gt;=Criterios!$AB$4,AL628&lt;=Criterios!$AA$4),"Excelente",MID(Criterios!$Y$3,1,1))))))</f>
        <v/>
      </c>
      <c r="AN628" s="278">
        <f>(IFERROR(AVERAGEIFS(AL628:AL633,AE628:AE633,"Impacto"),0))/100</f>
        <v>0</v>
      </c>
      <c r="AO628" s="280">
        <f>(IFERROR(AVERAGEIFS(AL628:AL633,AE628:AE633,"Probabilidad"),0))/100</f>
        <v>0</v>
      </c>
      <c r="AP628" s="282" t="str">
        <f>IF(AN628=0,MID(S628,1,15),IF(T628 - AN628*T628&lt;1,VLOOKUP(1,Criterios!$D$4:$E$8,2,FALSE),IF(ROUND(T628 -( T628*AN628),0)=0,VLOOKUP(1,Criterios!$D$4:$E$8,2,FALSE),VLOOKUP(ROUND(T628 -( T628*AN628),0),Criterios!$D$4:$E$8,2,FALSE))))</f>
        <v/>
      </c>
      <c r="AQ628" s="273">
        <f>(IFERROR(VLOOKUP(AP628,Criterios!$E$3:$F$8,2,FALSE),0))</f>
        <v>0</v>
      </c>
      <c r="AR628" s="273" t="str">
        <f>IF(AO628=0,MID(U628,1,15),IF(V628 - AO628*V628&lt;1,VLOOKUP(1,Criterios!$G$4:$H$8,2,FALSE),IF(ROUND(V628 -(V628*AO628),0)=0,VLOOKUP(1,Criterios!$G$4:$H$8,2,FALSE),VLOOKUP(ROUND(V628 -( V628*AO628),0),Criterios!$G$4:$H$8,2,FALSE))))</f>
        <v/>
      </c>
      <c r="AS628" s="273">
        <f>(IFERROR(VLOOKUP(AR628,Criterios!$H$3:$I$8,2,FALSE),0))</f>
        <v>0</v>
      </c>
      <c r="AT628" s="273">
        <f>(IFERROR(VLOOKUP(AP628,Criterios!$E$3:$F$8,2,FALSE),0)) * (IFERROR(VLOOKUP(AR628,Criterios!$H$3:$I$8,2,FALSE),0))</f>
        <v>0</v>
      </c>
      <c r="AU628" s="284">
        <f>IFERROR(INDEX(Colorimetría!$D$4:$H$8,MATCH(AS628,Colorimetría!$C$4:$C$8,0),MATCH(AQ628,Colorimetría!$D$3:$H$3,0)),0)</f>
        <v>0</v>
      </c>
      <c r="AV628" s="88" t="s">
        <v>169</v>
      </c>
      <c r="AW628" s="97" t="str">
        <f>IF(AND(T628=1,V628=5),IF(AND(AQ628=1,AS628=5),"RiRr","Ri"),IF(AND(AQ628=1,AS628=5),"Rr",""))</f>
        <v/>
      </c>
      <c r="AX628" s="97" t="str">
        <f>IF(AND(T628=2,V628=5),IF(AND(AQ628=2,AS628=5),"RiRr","Ri"),IF(AND(AQ628=2,AS628=5),"Rr",""))</f>
        <v/>
      </c>
      <c r="AY628" s="98" t="str">
        <f>IF(AND(T628=3,V628=5),IF(AND(AQ628=3,AS628=5),"RiRr","Ri"),IF(AND(AQ628=3,AS628=5),"Rr",""))</f>
        <v/>
      </c>
      <c r="AZ628" s="98" t="str">
        <f>IF(AND(T628=4,V628=5),IF(AND(AQ628=4,AS628=5),"RiRr","Ri"),IF(AND(AQ628=4,AS628=5),"Rr",""))</f>
        <v/>
      </c>
      <c r="BA628" s="98" t="str">
        <f>IF(AND(T628=5,V628=5),IF(AND(AQ628=5,AS628=5),"RiRr","Ri"),IF(AND(AQ628=5,AS628=5),"Rr",""))</f>
        <v/>
      </c>
      <c r="BB628" s="100"/>
    </row>
    <row r="629" spans="1:54" hidden="1" x14ac:dyDescent="0.2">
      <c r="A629" s="362"/>
      <c r="B629" s="290"/>
      <c r="C629" s="298"/>
      <c r="D629" s="301"/>
      <c r="E629" s="301"/>
      <c r="F629" s="301"/>
      <c r="G629" s="301"/>
      <c r="H629" s="301"/>
      <c r="I629" s="304"/>
      <c r="J629" s="307"/>
      <c r="K629" s="307"/>
      <c r="L629" s="330"/>
      <c r="M629" s="263"/>
      <c r="N629" s="263"/>
      <c r="O629" s="327"/>
      <c r="P629" s="310"/>
      <c r="Q629" s="266"/>
      <c r="R629" s="260"/>
      <c r="S629" s="257"/>
      <c r="T629" s="254"/>
      <c r="U629" s="248"/>
      <c r="V629" s="254"/>
      <c r="W629" s="254"/>
      <c r="X629" s="254"/>
      <c r="Y629" s="276"/>
      <c r="Z629" s="91"/>
      <c r="AA629" s="92"/>
      <c r="AB629" s="92"/>
      <c r="AC629" s="92"/>
      <c r="AD629" s="93"/>
      <c r="AE629" s="94">
        <f t="shared" ref="AE629:AE633" si="100">IF(OR(AD629="Preventivo",AD629="Preventivo - Detectivo"),"Probabilidad",IF(OR(AD629="Detectivo - Correctivo",AD629="Correctivo"),"Impacto",0))</f>
        <v>0</v>
      </c>
      <c r="AF629" s="93"/>
      <c r="AG629" s="93"/>
      <c r="AH629" s="93"/>
      <c r="AI629" s="93"/>
      <c r="AJ629" s="93"/>
      <c r="AK629" s="93"/>
      <c r="AL629" s="95">
        <f>IFERROR(VLOOKUP(AF629,Criterios!$M$3:$N$6,2,FALSE),0) + IFERROR(VLOOKUP(AG629,Criterios!$O$3:$P$6,2,FALSE),0) + IFERROR(VLOOKUP(AH629,Criterios!$Q$3:$R$7,2,FALSE),0) + IFERROR(VLOOKUP(AI629,Criterios!$S$3:$T$6,2,FALSE),0) + IFERROR(VLOOKUP(AJ629,Criterios!$U$3:$V$5,2,FALSE),0) + IFERROR(VLOOKUP(AK629,Criterios!$W$3:$X$8,2,FALSE),0)</f>
        <v>0</v>
      </c>
      <c r="AM629" s="96" t="str">
        <f>IF(AND(AL629&gt;=Criterios!$AB$8,AL629&lt;Criterios!$AA$8),"Pobre",IF(AND(AL629&gt;=Criterios!$AB$7,AL629&lt;Criterios!$AA$7),"Insatisfactorio",IF(AND(AL629&gt;=Criterios!$AB$6,AL629&lt;Criterios!$AA$6),"Regular",IF(AND(AL629&gt;=Criterios!$AB$5,AL629&lt;Criterios!$AA$5),"Bueno",IF(AND(AL629&gt;=Criterios!$AB$4,AL629&lt;=Criterios!$AA$4),"Excelente",MID(Criterios!$Y$3,1,1))))))</f>
        <v/>
      </c>
      <c r="AN629" s="278"/>
      <c r="AO629" s="280"/>
      <c r="AP629" s="282"/>
      <c r="AQ629" s="273"/>
      <c r="AR629" s="273"/>
      <c r="AS629" s="273"/>
      <c r="AT629" s="273"/>
      <c r="AU629" s="284"/>
      <c r="AV629" s="88" t="s">
        <v>122</v>
      </c>
      <c r="AW629" s="101" t="str">
        <f>IF(AND(T628=1,V628=4),IF(AND(AQ628=1,AS628=4),"RiRr","Ri"),IF(AND(AQ628=1,AS628=4),"Rr",""))</f>
        <v/>
      </c>
      <c r="AX629" s="102" t="str">
        <f>IF(AND(T628=2,V628=4),IF(AND(AQ628=2,AS628=4),"RiRr","Ri"),IF(AND(AQ628=2,AS628=4),"Rr",""))</f>
        <v/>
      </c>
      <c r="AY629" s="102" t="str">
        <f>IF(AND(T628=3,V628=4),IF(AND(AQ628=3,AS628=4),"RiRr","Ri"),IF(AND(AQ628=3,AS628=4),"Rr",""))</f>
        <v/>
      </c>
      <c r="AZ629" s="103" t="str">
        <f>IF(AND(T628=4,V628=4),IF(AND(AQ628=4,AS628=4),"RiRr","Ri"),IF(AND(AQ628=4,AS628=4),"Rr",""))</f>
        <v/>
      </c>
      <c r="BA629" s="103" t="str">
        <f>IF(AND(T628=5,V628=4),IF(AND(AQ628=5,AS628=4),"RiRr","Ri"),IF(AND(AQ628=5,AS628=4),"Rr",""))</f>
        <v/>
      </c>
      <c r="BB629" s="105"/>
    </row>
    <row r="630" spans="1:54" hidden="1" x14ac:dyDescent="0.2">
      <c r="A630" s="362"/>
      <c r="B630" s="290"/>
      <c r="C630" s="298"/>
      <c r="D630" s="301"/>
      <c r="E630" s="301"/>
      <c r="F630" s="301"/>
      <c r="G630" s="301"/>
      <c r="H630" s="301"/>
      <c r="I630" s="304"/>
      <c r="J630" s="307"/>
      <c r="K630" s="307"/>
      <c r="L630" s="330"/>
      <c r="M630" s="263"/>
      <c r="N630" s="263"/>
      <c r="O630" s="327"/>
      <c r="P630" s="310"/>
      <c r="Q630" s="266"/>
      <c r="R630" s="260"/>
      <c r="S630" s="257"/>
      <c r="T630" s="254"/>
      <c r="U630" s="248"/>
      <c r="V630" s="254"/>
      <c r="W630" s="254"/>
      <c r="X630" s="254"/>
      <c r="Y630" s="276"/>
      <c r="Z630" s="91"/>
      <c r="AA630" s="92"/>
      <c r="AB630" s="92"/>
      <c r="AC630" s="92"/>
      <c r="AD630" s="93"/>
      <c r="AE630" s="94">
        <f t="shared" si="100"/>
        <v>0</v>
      </c>
      <c r="AF630" s="93"/>
      <c r="AG630" s="93"/>
      <c r="AH630" s="93"/>
      <c r="AI630" s="93"/>
      <c r="AJ630" s="93"/>
      <c r="AK630" s="93"/>
      <c r="AL630" s="95">
        <f>IFERROR(VLOOKUP(AF630,Criterios!$M$3:$N$6,2,FALSE),0) + IFERROR(VLOOKUP(AG630,Criterios!$O$3:$P$6,2,FALSE),0) + IFERROR(VLOOKUP(AH630,Criterios!$Q$3:$R$7,2,FALSE),0) + IFERROR(VLOOKUP(AI630,Criterios!$S$3:$T$6,2,FALSE),0) + IFERROR(VLOOKUP(AJ630,Criterios!$U$3:$V$5,2,FALSE),0) + IFERROR(VLOOKUP(AK630,Criterios!$W$3:$X$8,2,FALSE),0)</f>
        <v>0</v>
      </c>
      <c r="AM630" s="96" t="str">
        <f>IF(AND(AL630&gt;=Criterios!$AB$8,AL630&lt;Criterios!$AA$8),"Pobre",IF(AND(AL630&gt;=Criterios!$AB$7,AL630&lt;Criterios!$AA$7),"Insatisfactorio",IF(AND(AL630&gt;=Criterios!$AB$6,AL630&lt;Criterios!$AA$6),"Regular",IF(AND(AL630&gt;=Criterios!$AB$5,AL630&lt;Criterios!$AA$5),"Bueno",IF(AND(AL630&gt;=Criterios!$AB$4,AL630&lt;=Criterios!$AA$4),"Excelente",MID(Criterios!$Y$3,1,1))))))</f>
        <v/>
      </c>
      <c r="AN630" s="278"/>
      <c r="AO630" s="280"/>
      <c r="AP630" s="282"/>
      <c r="AQ630" s="273"/>
      <c r="AR630" s="273"/>
      <c r="AS630" s="273"/>
      <c r="AT630" s="273"/>
      <c r="AU630" s="284"/>
      <c r="AV630" s="88" t="s">
        <v>125</v>
      </c>
      <c r="AW630" s="106" t="str">
        <f>IF(AND(T628=1,V628=3),IF(AND(AQ628=1,AS628=3),"RiRr","Ri"),IF(AND(AQ628=1,AS628=3),"Rr",""))</f>
        <v/>
      </c>
      <c r="AX630" s="101" t="str">
        <f>IF(AND(T628=2,V628=3),IF(AND(AQ628=2,AS628=3),"RiRr","Ri"),IF(AND(AQ628=2,AS628=3),"Rr",""))</f>
        <v/>
      </c>
      <c r="AY630" s="102" t="str">
        <f>IF(AND(T628=3,V628=3),IF(AND(AQ628=3,AS628=3),"RiRr","Ri"),IF(AND(AQ628=3,AS628=3),"Rr",""))</f>
        <v/>
      </c>
      <c r="AZ630" s="103" t="str">
        <f>IF(AND(T628=4,V628=3),IF(AND(AQ628=4,AS628=3),"RiRr","Ri"),IF(AND(AQ628=4,AS628=3),"Rr",""))</f>
        <v/>
      </c>
      <c r="BA630" s="103" t="str">
        <f>IF(AND(T628=5,V628=3),IF(AND(AQ628=5,AS628=3),"RiRr","Ri"),IF(AND(AQ628=5,AS628=3),"Rr",""))</f>
        <v/>
      </c>
      <c r="BB630" s="105"/>
    </row>
    <row r="631" spans="1:54" hidden="1" x14ac:dyDescent="0.2">
      <c r="A631" s="362"/>
      <c r="B631" s="290"/>
      <c r="C631" s="298"/>
      <c r="D631" s="301"/>
      <c r="E631" s="301"/>
      <c r="F631" s="301"/>
      <c r="G631" s="301"/>
      <c r="H631" s="301"/>
      <c r="I631" s="304"/>
      <c r="J631" s="307"/>
      <c r="K631" s="307"/>
      <c r="L631" s="330"/>
      <c r="M631" s="263"/>
      <c r="N631" s="263"/>
      <c r="O631" s="327"/>
      <c r="P631" s="310"/>
      <c r="Q631" s="266"/>
      <c r="R631" s="260"/>
      <c r="S631" s="257"/>
      <c r="T631" s="254"/>
      <c r="U631" s="248"/>
      <c r="V631" s="254"/>
      <c r="W631" s="254"/>
      <c r="X631" s="254"/>
      <c r="Y631" s="276"/>
      <c r="Z631" s="91"/>
      <c r="AA631" s="92"/>
      <c r="AB631" s="92"/>
      <c r="AC631" s="92"/>
      <c r="AD631" s="93"/>
      <c r="AE631" s="94">
        <f t="shared" si="100"/>
        <v>0</v>
      </c>
      <c r="AF631" s="93"/>
      <c r="AG631" s="93"/>
      <c r="AH631" s="93"/>
      <c r="AI631" s="93"/>
      <c r="AJ631" s="93"/>
      <c r="AK631" s="93"/>
      <c r="AL631" s="94">
        <f>IFERROR(VLOOKUP(AF631,Criterios!$M$3:$N$6,2,FALSE),0) + IFERROR(VLOOKUP(AG631,Criterios!$O$3:$P$6,2,FALSE),0) + IFERROR(VLOOKUP(AH631,Criterios!$Q$3:$R$7,2,FALSE),0) + IFERROR(VLOOKUP(AI631,Criterios!$S$3:$T$6,2,FALSE),0) + IFERROR(VLOOKUP(AJ631,Criterios!$U$3:$V$5,2,FALSE),0) + IFERROR(VLOOKUP(AK631,Criterios!$W$3:$X$8,2,FALSE),0)</f>
        <v>0</v>
      </c>
      <c r="AM631" s="96" t="str">
        <f>IF(AND(AL631&gt;=Criterios!$AB$8,AL631&lt;Criterios!$AA$8),"Pobre",IF(AND(AL631&gt;=Criterios!$AB$7,AL631&lt;Criterios!$AA$7),"Insatisfactorio",IF(AND(AL631&gt;=Criterios!$AB$6,AL631&lt;Criterios!$AA$6),"Regular",IF(AND(AL631&gt;=Criterios!$AB$5,AL631&lt;Criterios!$AA$5),"Bueno",IF(AND(AL631&gt;=Criterios!$AB$4,AL631&lt;=Criterios!$AA$4),"Excelente",MID(Criterios!$Y$3,1,1))))))</f>
        <v/>
      </c>
      <c r="AN631" s="278"/>
      <c r="AO631" s="280"/>
      <c r="AP631" s="282"/>
      <c r="AQ631" s="273"/>
      <c r="AR631" s="273"/>
      <c r="AS631" s="273"/>
      <c r="AT631" s="273"/>
      <c r="AU631" s="284"/>
      <c r="AV631" s="88" t="s">
        <v>170</v>
      </c>
      <c r="AW631" s="106" t="str">
        <f>IF(AND(T628=1,V628=2),IF(AND(AQ628=1,AS628=2),"RiRr","Ri"),IF(AND(AQ628=1,AS628=2),"Rr",""))</f>
        <v/>
      </c>
      <c r="AX631" s="106" t="str">
        <f>IF(AND(T628=2,V628=2),IF(AND(AQ628=2,AS628=2),"RiRr","Ri"),IF(AND(AQ628=2,AS628=2),"Rr",""))</f>
        <v/>
      </c>
      <c r="AY631" s="101" t="str">
        <f>IF(AND(T628=3,V628=2),IF(AND(AQ628=3,AS628=2),"RiRr","Ri"),IF(AND(AQ628=3,AS628=2),"Rr",""))</f>
        <v/>
      </c>
      <c r="AZ631" s="102" t="str">
        <f>IF(AND(T628=4,V628=2),IF(AND(AQ628=4,AS628=2),"RiRr","Ri"),IF(AND(AQ628=4,AS628=2),"Rr",""))</f>
        <v/>
      </c>
      <c r="BA631" s="103" t="str">
        <f>IF(AND(T628=5,V628=2),IF(AND(AQ628=5,AS628=2),"RiRr","Ri"),IF(AND(AQ628=5,AS628=2),"Rr",""))</f>
        <v/>
      </c>
      <c r="BB631" s="105"/>
    </row>
    <row r="632" spans="1:54" hidden="1" x14ac:dyDescent="0.2">
      <c r="A632" s="362"/>
      <c r="B632" s="290"/>
      <c r="C632" s="298"/>
      <c r="D632" s="301"/>
      <c r="E632" s="301"/>
      <c r="F632" s="301"/>
      <c r="G632" s="301"/>
      <c r="H632" s="301"/>
      <c r="I632" s="304"/>
      <c r="J632" s="307"/>
      <c r="K632" s="307"/>
      <c r="L632" s="330"/>
      <c r="M632" s="263"/>
      <c r="N632" s="263"/>
      <c r="O632" s="327"/>
      <c r="P632" s="310"/>
      <c r="Q632" s="266"/>
      <c r="R632" s="260"/>
      <c r="S632" s="257"/>
      <c r="T632" s="254"/>
      <c r="U632" s="248"/>
      <c r="V632" s="254"/>
      <c r="W632" s="254"/>
      <c r="X632" s="254"/>
      <c r="Y632" s="276"/>
      <c r="Z632" s="91"/>
      <c r="AA632" s="92"/>
      <c r="AB632" s="92"/>
      <c r="AC632" s="92"/>
      <c r="AD632" s="93"/>
      <c r="AE632" s="94">
        <f t="shared" si="100"/>
        <v>0</v>
      </c>
      <c r="AF632" s="93"/>
      <c r="AG632" s="93"/>
      <c r="AH632" s="93"/>
      <c r="AI632" s="93"/>
      <c r="AJ632" s="93"/>
      <c r="AK632" s="93"/>
      <c r="AL632" s="94">
        <f>IFERROR(VLOOKUP(AF632,Criterios!$M$3:$N$6,2,FALSE),0) + IFERROR(VLOOKUP(AG632,Criterios!$O$3:$P$6,2,FALSE),0) + IFERROR(VLOOKUP(AH632,Criterios!$Q$3:$R$7,2,FALSE),0) + IFERROR(VLOOKUP(AI632,Criterios!$S$3:$T$6,2,FALSE),0) + IFERROR(VLOOKUP(AJ632,Criterios!$U$3:$V$5,2,FALSE),0) + IFERROR(VLOOKUP(AK632,Criterios!$W$3:$X$8,2,FALSE),0)</f>
        <v>0</v>
      </c>
      <c r="AM632" s="96" t="str">
        <f>IF(AND(AL632&gt;=Criterios!$AB$8,AL632&lt;Criterios!$AA$8),"Pobre",IF(AND(AL632&gt;=Criterios!$AB$7,AL632&lt;Criterios!$AA$7),"Insatisfactorio",IF(AND(AL632&gt;=Criterios!$AB$6,AL632&lt;Criterios!$AA$6),"Regular",IF(AND(AL632&gt;=Criterios!$AB$5,AL632&lt;Criterios!$AA$5),"Bueno",IF(AND(AL632&gt;=Criterios!$AB$4,AL632&lt;=Criterios!$AA$4),"Excelente",MID(Criterios!$Y$3,1,1))))))</f>
        <v/>
      </c>
      <c r="AN632" s="278"/>
      <c r="AO632" s="280"/>
      <c r="AP632" s="282"/>
      <c r="AQ632" s="273"/>
      <c r="AR632" s="273"/>
      <c r="AS632" s="273"/>
      <c r="AT632" s="273"/>
      <c r="AU632" s="284"/>
      <c r="AV632" s="88" t="s">
        <v>752</v>
      </c>
      <c r="AW632" s="106" t="str">
        <f>IF(AND(T628=1,V628=1),IF(AND(AQ628=1,AS628=1),"RiRr","Ri"),IF(AND(AQ628=1,AS628=1),"Rr",""))</f>
        <v/>
      </c>
      <c r="AX632" s="106" t="str">
        <f>IF(AND(T628=2,V628=1),IF(AND(AQ628=2,AS628=1),"RiRr","Ri"),IF(AND(AQ628=2,AS628=1),"Rr",""))</f>
        <v/>
      </c>
      <c r="AY632" s="101" t="str">
        <f>IF(AND(T628=3,V628=1),IF(AND(AQ628=3,AS628=1),"RiRr","Ri"),IF(AND(AQ628=3,AS628=1),"Rr",""))</f>
        <v/>
      </c>
      <c r="AZ632" s="102" t="str">
        <f>IF(AND(T628=4,V628=1),IF(AND(AQ628=4,AS628=1),"RiRr","Ri"),IF(AND(AQ628=4,AS628=1),"Rr",""))</f>
        <v/>
      </c>
      <c r="BA632" s="102" t="str">
        <f>IF(AND(T628=5,V628=1),IF(AND(AQ628=5,AS628=1),"RiRr","Ri"),IF(AND(AQ628=5,AS628=1),"Rr",""))</f>
        <v/>
      </c>
      <c r="BB632" s="105"/>
    </row>
    <row r="633" spans="1:54" ht="15.75" hidden="1" customHeight="1" thickBot="1" x14ac:dyDescent="0.25">
      <c r="A633" s="363"/>
      <c r="B633" s="291"/>
      <c r="C633" s="299"/>
      <c r="D633" s="302"/>
      <c r="E633" s="302"/>
      <c r="F633" s="302"/>
      <c r="G633" s="302"/>
      <c r="H633" s="302"/>
      <c r="I633" s="305"/>
      <c r="J633" s="308"/>
      <c r="K633" s="308"/>
      <c r="L633" s="331"/>
      <c r="M633" s="264"/>
      <c r="N633" s="264"/>
      <c r="O633" s="328"/>
      <c r="P633" s="311"/>
      <c r="Q633" s="267"/>
      <c r="R633" s="261"/>
      <c r="S633" s="258"/>
      <c r="T633" s="255"/>
      <c r="U633" s="249"/>
      <c r="V633" s="255"/>
      <c r="W633" s="255"/>
      <c r="X633" s="255"/>
      <c r="Y633" s="277"/>
      <c r="Z633" s="108"/>
      <c r="AA633" s="109"/>
      <c r="AB633" s="109"/>
      <c r="AC633" s="109"/>
      <c r="AD633" s="110"/>
      <c r="AE633" s="111">
        <f t="shared" si="100"/>
        <v>0</v>
      </c>
      <c r="AF633" s="110"/>
      <c r="AG633" s="110"/>
      <c r="AH633" s="110"/>
      <c r="AI633" s="110"/>
      <c r="AJ633" s="110"/>
      <c r="AK633" s="110"/>
      <c r="AL633" s="111">
        <f>IFERROR(VLOOKUP(AF633,Criterios!$M$3:$N$6,2,FALSE),0) + IFERROR(VLOOKUP(AG633,Criterios!$O$3:$P$6,2,FALSE),0) + IFERROR(VLOOKUP(AH633,Criterios!$Q$3:$R$7,2,FALSE),0) + IFERROR(VLOOKUP(AI633,Criterios!$S$3:$T$6,2,FALSE),0) + IFERROR(VLOOKUP(AJ633,Criterios!$U$3:$V$5,2,FALSE),0) + IFERROR(VLOOKUP(AK633,Criterios!$W$3:$X$8,2,FALSE),0)</f>
        <v>0</v>
      </c>
      <c r="AM633" s="112" t="str">
        <f>IF(AND(AL633&gt;=Criterios!$AB$8,AL633&lt;Criterios!$AA$8),"Pobre",IF(AND(AL633&gt;=Criterios!$AB$7,AL633&lt;Criterios!$AA$7),"Insatisfactorio",IF(AND(AL633&gt;=Criterios!$AB$6,AL633&lt;Criterios!$AA$6),"Regular",IF(AND(AL633&gt;=Criterios!$AB$5,AL633&lt;Criterios!$AA$5),"Bueno",IF(AND(AL633&gt;=Criterios!$AB$4,AL633&lt;=Criterios!$AA$4),"Excelente",MID(Criterios!$Y$3,1,1))))))</f>
        <v/>
      </c>
      <c r="AN633" s="279"/>
      <c r="AO633" s="281"/>
      <c r="AP633" s="283"/>
      <c r="AQ633" s="274"/>
      <c r="AR633" s="274"/>
      <c r="AS633" s="274"/>
      <c r="AT633" s="274"/>
      <c r="AU633" s="285"/>
      <c r="AW633" s="88" t="s">
        <v>123</v>
      </c>
      <c r="AX633" s="88" t="s">
        <v>124</v>
      </c>
      <c r="AY633" s="88" t="s">
        <v>125</v>
      </c>
      <c r="AZ633" s="88" t="s">
        <v>126</v>
      </c>
      <c r="BA633" s="88" t="s">
        <v>127</v>
      </c>
      <c r="BB633" s="113"/>
    </row>
    <row r="634" spans="1:54" ht="16.5" hidden="1" thickTop="1" x14ac:dyDescent="0.2">
      <c r="A634" s="361"/>
      <c r="B634" s="289"/>
      <c r="C634" s="297"/>
      <c r="D634" s="300"/>
      <c r="E634" s="300"/>
      <c r="F634" s="300"/>
      <c r="G634" s="300"/>
      <c r="H634" s="300"/>
      <c r="I634" s="303"/>
      <c r="J634" s="306"/>
      <c r="K634" s="306"/>
      <c r="L634" s="329"/>
      <c r="M634" s="262"/>
      <c r="N634" s="262"/>
      <c r="O634" s="326" t="s">
        <v>414</v>
      </c>
      <c r="P634" s="338"/>
      <c r="Q634" s="295"/>
      <c r="R634" s="259"/>
      <c r="S634" s="256"/>
      <c r="T634" s="253">
        <f>(IFERROR(VLOOKUP(S634,Criterios!$E$3:$F$8,2,FALSE),0))</f>
        <v>0</v>
      </c>
      <c r="U634" s="247"/>
      <c r="V634" s="253">
        <f>(IFERROR(VLOOKUP(U634,Criterios!$H$3:$I$8,2,FALSE),0))</f>
        <v>0</v>
      </c>
      <c r="W634" s="253">
        <f>(IFERROR(VLOOKUP(S634,Criterios!$E$3:$F$8,2,FALSE),0)) * (IFERROR(VLOOKUP(U634,Criterios!$H$3:$I$8,2,FALSE),0))</f>
        <v>0</v>
      </c>
      <c r="X634" s="253">
        <f>IFERROR(INDEX(Colorimetría!$D$4:$H$8,MATCH(V634,Colorimetría!$C$4:$C$8,0),MATCH(T634,Colorimetría!$D$3:$H$3,0)),0)</f>
        <v>0</v>
      </c>
      <c r="Y634" s="296"/>
      <c r="Z634" s="91"/>
      <c r="AA634" s="92"/>
      <c r="AB634" s="92"/>
      <c r="AC634" s="92"/>
      <c r="AD634" s="93"/>
      <c r="AE634" s="94">
        <f>IF(OR(AD634="Preventivo",AD634="Preventivo - Detectivo"),"Probabilidad",IF(OR(AD634="Detectivo - Correctivo",AD634="Correctivo"),"Impacto",0))</f>
        <v>0</v>
      </c>
      <c r="AF634" s="93"/>
      <c r="AG634" s="93"/>
      <c r="AH634" s="93"/>
      <c r="AI634" s="93"/>
      <c r="AJ634" s="93"/>
      <c r="AK634" s="93"/>
      <c r="AL634" s="95">
        <f>IFERROR(VLOOKUP(AF634,Criterios!$M$3:$N$6,2,FALSE),0) + IFERROR(VLOOKUP(AG634,Criterios!$O$3:$P$6,2,FALSE),0) + IFERROR(VLOOKUP(AH634,Criterios!$Q$3:$R$7,2,FALSE),0) + IFERROR(VLOOKUP(AI634,Criterios!$S$3:$T$6,2,FALSE),0) + IFERROR(VLOOKUP(AJ634,Criterios!$U$3:$V$5,2,FALSE),0) + IFERROR(VLOOKUP(AK634,Criterios!$W$3:$X$8,2,FALSE),0)</f>
        <v>0</v>
      </c>
      <c r="AM634" s="96" t="str">
        <f>IF(AND(AL634&gt;=Criterios!$AB$8,AL634&lt;Criterios!$AA$8),"Pobre",IF(AND(AL634&gt;=Criterios!$AB$7,AL634&lt;Criterios!$AA$7),"Insatisfactorio",IF(AND(AL634&gt;=Criterios!$AB$6,AL634&lt;Criterios!$AA$6),"Regular",IF(AND(AL634&gt;=Criterios!$AB$5,AL634&lt;Criterios!$AA$5),"Bueno",IF(AND(AL634&gt;=Criterios!$AB$4,AL634&lt;=Criterios!$AA$4),"Excelente",MID(Criterios!$Y$3,1,1))))))</f>
        <v/>
      </c>
      <c r="AN634" s="278">
        <f>(IFERROR(AVERAGEIFS(AL634:AL639,AE634:AE639,"Impacto"),0))/100</f>
        <v>0</v>
      </c>
      <c r="AO634" s="280">
        <f>(IFERROR(AVERAGEIFS(AL634:AL639,AE634:AE639,"Probabilidad"),0))/100</f>
        <v>0</v>
      </c>
      <c r="AP634" s="282" t="str">
        <f>IF(AN634=0,MID(S634,1,15),IF(T634 - AN634*T634&lt;1,VLOOKUP(1,Criterios!$D$4:$E$8,2,FALSE),IF(ROUND(T634 -( T634*AN634),0)=0,VLOOKUP(1,Criterios!$D$4:$E$8,2,FALSE),VLOOKUP(ROUND(T634 -( T634*AN634),0),Criterios!$D$4:$E$8,2,FALSE))))</f>
        <v/>
      </c>
      <c r="AQ634" s="273">
        <f>(IFERROR(VLOOKUP(AP634,Criterios!$E$3:$F$8,2,FALSE),0))</f>
        <v>0</v>
      </c>
      <c r="AR634" s="273" t="str">
        <f>IF(AO634=0,MID(U634,1,15),IF(V634 - AO634*V634&lt;1,VLOOKUP(1,Criterios!$G$4:$H$8,2,FALSE),IF(ROUND(V634 -(V634*AO634),0)=0,VLOOKUP(1,Criterios!$G$4:$H$8,2,FALSE),VLOOKUP(ROUND(V634 -( V634*AO634),0),Criterios!$G$4:$H$8,2,FALSE))))</f>
        <v/>
      </c>
      <c r="AS634" s="273">
        <f>(IFERROR(VLOOKUP(AR634,Criterios!$H$3:$I$8,2,FALSE),0))</f>
        <v>0</v>
      </c>
      <c r="AT634" s="273">
        <f>(IFERROR(VLOOKUP(AP634,Criterios!$E$3:$F$8,2,FALSE),0)) * (IFERROR(VLOOKUP(AR634,Criterios!$H$3:$I$8,2,FALSE),0))</f>
        <v>0</v>
      </c>
      <c r="AU634" s="284">
        <f>IFERROR(INDEX(Colorimetría!$D$4:$H$8,MATCH(AS634,Colorimetría!$C$4:$C$8,0),MATCH(AQ634,Colorimetría!$D$3:$H$3,0)),0)</f>
        <v>0</v>
      </c>
      <c r="AV634" s="88" t="s">
        <v>169</v>
      </c>
      <c r="AW634" s="97" t="str">
        <f>IF(AND(T634=1,V634=5),IF(AND(AQ634=1,AS634=5),"RiRr","Ri"),IF(AND(AQ634=1,AS634=5),"Rr",""))</f>
        <v/>
      </c>
      <c r="AX634" s="97" t="str">
        <f>IF(AND(T634=2,V634=5),IF(AND(AQ634=2,AS634=5),"RiRr","Ri"),IF(AND(AQ634=2,AS634=5),"Rr",""))</f>
        <v/>
      </c>
      <c r="AY634" s="98" t="str">
        <f>IF(AND(T634=3,V634=5),IF(AND(AQ634=3,AS634=5),"RiRr","Ri"),IF(AND(AQ634=3,AS634=5),"Rr",""))</f>
        <v/>
      </c>
      <c r="AZ634" s="98" t="str">
        <f>IF(AND(T634=4,V634=5),IF(AND(AQ634=4,AS634=5),"RiRr","Ri"),IF(AND(AQ634=4,AS634=5),"Rr",""))</f>
        <v/>
      </c>
      <c r="BA634" s="98" t="str">
        <f>IF(AND(T634=5,V634=5),IF(AND(AQ634=5,AS634=5),"RiRr","Ri"),IF(AND(AQ634=5,AS634=5),"Rr",""))</f>
        <v/>
      </c>
      <c r="BB634" s="100"/>
    </row>
    <row r="635" spans="1:54" hidden="1" x14ac:dyDescent="0.2">
      <c r="A635" s="362"/>
      <c r="B635" s="290"/>
      <c r="C635" s="298"/>
      <c r="D635" s="301"/>
      <c r="E635" s="301"/>
      <c r="F635" s="301"/>
      <c r="G635" s="301"/>
      <c r="H635" s="301"/>
      <c r="I635" s="304"/>
      <c r="J635" s="307"/>
      <c r="K635" s="307"/>
      <c r="L635" s="330"/>
      <c r="M635" s="263"/>
      <c r="N635" s="263"/>
      <c r="O635" s="327"/>
      <c r="P635" s="310"/>
      <c r="Q635" s="266"/>
      <c r="R635" s="260"/>
      <c r="S635" s="257"/>
      <c r="T635" s="254"/>
      <c r="U635" s="248"/>
      <c r="V635" s="254"/>
      <c r="W635" s="254"/>
      <c r="X635" s="254"/>
      <c r="Y635" s="276"/>
      <c r="Z635" s="91"/>
      <c r="AA635" s="92"/>
      <c r="AB635" s="92"/>
      <c r="AC635" s="92"/>
      <c r="AD635" s="93"/>
      <c r="AE635" s="94">
        <f t="shared" ref="AE635:AE639" si="101">IF(OR(AD635="Preventivo",AD635="Preventivo - Detectivo"),"Probabilidad",IF(OR(AD635="Detectivo - Correctivo",AD635="Correctivo"),"Impacto",0))</f>
        <v>0</v>
      </c>
      <c r="AF635" s="93"/>
      <c r="AG635" s="93"/>
      <c r="AH635" s="93"/>
      <c r="AI635" s="93"/>
      <c r="AJ635" s="93"/>
      <c r="AK635" s="93"/>
      <c r="AL635" s="95">
        <f>IFERROR(VLOOKUP(AF635,Criterios!$M$3:$N$6,2,FALSE),0) + IFERROR(VLOOKUP(AG635,Criterios!$O$3:$P$6,2,FALSE),0) + IFERROR(VLOOKUP(AH635,Criterios!$Q$3:$R$7,2,FALSE),0) + IFERROR(VLOOKUP(AI635,Criterios!$S$3:$T$6,2,FALSE),0) + IFERROR(VLOOKUP(AJ635,Criterios!$U$3:$V$5,2,FALSE),0) + IFERROR(VLOOKUP(AK635,Criterios!$W$3:$X$8,2,FALSE),0)</f>
        <v>0</v>
      </c>
      <c r="AM635" s="96" t="str">
        <f>IF(AND(AL635&gt;=Criterios!$AB$8,AL635&lt;Criterios!$AA$8),"Pobre",IF(AND(AL635&gt;=Criterios!$AB$7,AL635&lt;Criterios!$AA$7),"Insatisfactorio",IF(AND(AL635&gt;=Criterios!$AB$6,AL635&lt;Criterios!$AA$6),"Regular",IF(AND(AL635&gt;=Criterios!$AB$5,AL635&lt;Criterios!$AA$5),"Bueno",IF(AND(AL635&gt;=Criterios!$AB$4,AL635&lt;=Criterios!$AA$4),"Excelente",MID(Criterios!$Y$3,1,1))))))</f>
        <v/>
      </c>
      <c r="AN635" s="278"/>
      <c r="AO635" s="280"/>
      <c r="AP635" s="282"/>
      <c r="AQ635" s="273"/>
      <c r="AR635" s="273"/>
      <c r="AS635" s="273"/>
      <c r="AT635" s="273"/>
      <c r="AU635" s="284"/>
      <c r="AV635" s="88" t="s">
        <v>122</v>
      </c>
      <c r="AW635" s="101" t="str">
        <f>IF(AND(T634=1,V634=4),IF(AND(AQ634=1,AS634=4),"RiRr","Ri"),IF(AND(AQ634=1,AS634=4),"Rr",""))</f>
        <v/>
      </c>
      <c r="AX635" s="102" t="str">
        <f>IF(AND(T634=2,V634=4),IF(AND(AQ634=2,AS634=4),"RiRr","Ri"),IF(AND(AQ634=2,AS634=4),"Rr",""))</f>
        <v/>
      </c>
      <c r="AY635" s="102" t="str">
        <f>IF(AND(T634=3,V634=4),IF(AND(AQ634=3,AS634=4),"RiRr","Ri"),IF(AND(AQ634=3,AS634=4),"Rr",""))</f>
        <v/>
      </c>
      <c r="AZ635" s="103" t="str">
        <f>IF(AND(T634=4,V634=4),IF(AND(AQ634=4,AS634=4),"RiRr","Ri"),IF(AND(AQ634=4,AS634=4),"Rr",""))</f>
        <v/>
      </c>
      <c r="BA635" s="103" t="str">
        <f>IF(AND(T634=5,V634=4),IF(AND(AQ634=5,AS634=4),"RiRr","Ri"),IF(AND(AQ634=5,AS634=4),"Rr",""))</f>
        <v/>
      </c>
      <c r="BB635" s="105"/>
    </row>
    <row r="636" spans="1:54" hidden="1" x14ac:dyDescent="0.2">
      <c r="A636" s="362"/>
      <c r="B636" s="290"/>
      <c r="C636" s="298"/>
      <c r="D636" s="301"/>
      <c r="E636" s="301"/>
      <c r="F636" s="301"/>
      <c r="G636" s="301"/>
      <c r="H636" s="301"/>
      <c r="I636" s="304"/>
      <c r="J636" s="307"/>
      <c r="K636" s="307"/>
      <c r="L636" s="330"/>
      <c r="M636" s="263"/>
      <c r="N636" s="263"/>
      <c r="O636" s="327"/>
      <c r="P636" s="310"/>
      <c r="Q636" s="266"/>
      <c r="R636" s="260"/>
      <c r="S636" s="257"/>
      <c r="T636" s="254"/>
      <c r="U636" s="248"/>
      <c r="V636" s="254"/>
      <c r="W636" s="254"/>
      <c r="X636" s="254"/>
      <c r="Y636" s="276"/>
      <c r="Z636" s="91"/>
      <c r="AA636" s="92"/>
      <c r="AB636" s="92"/>
      <c r="AC636" s="92"/>
      <c r="AD636" s="93"/>
      <c r="AE636" s="94">
        <f t="shared" si="101"/>
        <v>0</v>
      </c>
      <c r="AF636" s="93"/>
      <c r="AG636" s="93"/>
      <c r="AH636" s="93"/>
      <c r="AI636" s="93"/>
      <c r="AJ636" s="93"/>
      <c r="AK636" s="93"/>
      <c r="AL636" s="95">
        <f>IFERROR(VLOOKUP(AF636,Criterios!$M$3:$N$6,2,FALSE),0) + IFERROR(VLOOKUP(AG636,Criterios!$O$3:$P$6,2,FALSE),0) + IFERROR(VLOOKUP(AH636,Criterios!$Q$3:$R$7,2,FALSE),0) + IFERROR(VLOOKUP(AI636,Criterios!$S$3:$T$6,2,FALSE),0) + IFERROR(VLOOKUP(AJ636,Criterios!$U$3:$V$5,2,FALSE),0) + IFERROR(VLOOKUP(AK636,Criterios!$W$3:$X$8,2,FALSE),0)</f>
        <v>0</v>
      </c>
      <c r="AM636" s="96" t="str">
        <f>IF(AND(AL636&gt;=Criterios!$AB$8,AL636&lt;Criterios!$AA$8),"Pobre",IF(AND(AL636&gt;=Criterios!$AB$7,AL636&lt;Criterios!$AA$7),"Insatisfactorio",IF(AND(AL636&gt;=Criterios!$AB$6,AL636&lt;Criterios!$AA$6),"Regular",IF(AND(AL636&gt;=Criterios!$AB$5,AL636&lt;Criterios!$AA$5),"Bueno",IF(AND(AL636&gt;=Criterios!$AB$4,AL636&lt;=Criterios!$AA$4),"Excelente",MID(Criterios!$Y$3,1,1))))))</f>
        <v/>
      </c>
      <c r="AN636" s="278"/>
      <c r="AO636" s="280"/>
      <c r="AP636" s="282"/>
      <c r="AQ636" s="273"/>
      <c r="AR636" s="273"/>
      <c r="AS636" s="273"/>
      <c r="AT636" s="273"/>
      <c r="AU636" s="284"/>
      <c r="AV636" s="88" t="s">
        <v>125</v>
      </c>
      <c r="AW636" s="106" t="str">
        <f>IF(AND(T634=1,V634=3),IF(AND(AQ634=1,AS634=3),"RiRr","Ri"),IF(AND(AQ634=1,AS634=3),"Rr",""))</f>
        <v/>
      </c>
      <c r="AX636" s="101" t="str">
        <f>IF(AND(T634=2,V634=3),IF(AND(AQ634=2,AS634=3),"RiRr","Ri"),IF(AND(AQ634=2,AS634=3),"Rr",""))</f>
        <v/>
      </c>
      <c r="AY636" s="102" t="str">
        <f>IF(AND(T634=3,V634=3),IF(AND(AQ634=3,AS634=3),"RiRr","Ri"),IF(AND(AQ634=3,AS634=3),"Rr",""))</f>
        <v/>
      </c>
      <c r="AZ636" s="103" t="str">
        <f>IF(AND(T634=4,V634=3),IF(AND(AQ634=4,AS634=3),"RiRr","Ri"),IF(AND(AQ634=4,AS634=3),"Rr",""))</f>
        <v/>
      </c>
      <c r="BA636" s="103" t="str">
        <f>IF(AND(T634=5,V634=3),IF(AND(AQ634=5,AS634=3),"RiRr","Ri"),IF(AND(AQ634=5,AS634=3),"Rr",""))</f>
        <v/>
      </c>
      <c r="BB636" s="105"/>
    </row>
    <row r="637" spans="1:54" hidden="1" x14ac:dyDescent="0.2">
      <c r="A637" s="362"/>
      <c r="B637" s="290"/>
      <c r="C637" s="298"/>
      <c r="D637" s="301"/>
      <c r="E637" s="301"/>
      <c r="F637" s="301"/>
      <c r="G637" s="301"/>
      <c r="H637" s="301"/>
      <c r="I637" s="304"/>
      <c r="J637" s="307"/>
      <c r="K637" s="307"/>
      <c r="L637" s="330"/>
      <c r="M637" s="263"/>
      <c r="N637" s="263"/>
      <c r="O637" s="327"/>
      <c r="P637" s="310"/>
      <c r="Q637" s="266"/>
      <c r="R637" s="260"/>
      <c r="S637" s="257"/>
      <c r="T637" s="254"/>
      <c r="U637" s="248"/>
      <c r="V637" s="254"/>
      <c r="W637" s="254"/>
      <c r="X637" s="254"/>
      <c r="Y637" s="276"/>
      <c r="Z637" s="91"/>
      <c r="AA637" s="92"/>
      <c r="AB637" s="92"/>
      <c r="AC637" s="92"/>
      <c r="AD637" s="93"/>
      <c r="AE637" s="94">
        <f t="shared" si="101"/>
        <v>0</v>
      </c>
      <c r="AF637" s="93"/>
      <c r="AG637" s="93"/>
      <c r="AH637" s="93"/>
      <c r="AI637" s="93"/>
      <c r="AJ637" s="93"/>
      <c r="AK637" s="93"/>
      <c r="AL637" s="94">
        <f>IFERROR(VLOOKUP(AF637,Criterios!$M$3:$N$6,2,FALSE),0) + IFERROR(VLOOKUP(AG637,Criterios!$O$3:$P$6,2,FALSE),0) + IFERROR(VLOOKUP(AH637,Criterios!$Q$3:$R$7,2,FALSE),0) + IFERROR(VLOOKUP(AI637,Criterios!$S$3:$T$6,2,FALSE),0) + IFERROR(VLOOKUP(AJ637,Criterios!$U$3:$V$5,2,FALSE),0) + IFERROR(VLOOKUP(AK637,Criterios!$W$3:$X$8,2,FALSE),0)</f>
        <v>0</v>
      </c>
      <c r="AM637" s="96" t="str">
        <f>IF(AND(AL637&gt;=Criterios!$AB$8,AL637&lt;Criterios!$AA$8),"Pobre",IF(AND(AL637&gt;=Criterios!$AB$7,AL637&lt;Criterios!$AA$7),"Insatisfactorio",IF(AND(AL637&gt;=Criterios!$AB$6,AL637&lt;Criterios!$AA$6),"Regular",IF(AND(AL637&gt;=Criterios!$AB$5,AL637&lt;Criterios!$AA$5),"Bueno",IF(AND(AL637&gt;=Criterios!$AB$4,AL637&lt;=Criterios!$AA$4),"Excelente",MID(Criterios!$Y$3,1,1))))))</f>
        <v/>
      </c>
      <c r="AN637" s="278"/>
      <c r="AO637" s="280"/>
      <c r="AP637" s="282"/>
      <c r="AQ637" s="273"/>
      <c r="AR637" s="273"/>
      <c r="AS637" s="273"/>
      <c r="AT637" s="273"/>
      <c r="AU637" s="284"/>
      <c r="AV637" s="88" t="s">
        <v>170</v>
      </c>
      <c r="AW637" s="106" t="str">
        <f>IF(AND(T634=1,V634=2),IF(AND(AQ634=1,AS634=2),"RiRr","Ri"),IF(AND(AQ634=1,AS634=2),"Rr",""))</f>
        <v/>
      </c>
      <c r="AX637" s="106" t="str">
        <f>IF(AND(T634=2,V634=2),IF(AND(AQ634=2,AS634=2),"RiRr","Ri"),IF(AND(AQ634=2,AS634=2),"Rr",""))</f>
        <v/>
      </c>
      <c r="AY637" s="101" t="str">
        <f>IF(AND(T634=3,V634=2),IF(AND(AQ634=3,AS634=2),"RiRr","Ri"),IF(AND(AQ634=3,AS634=2),"Rr",""))</f>
        <v/>
      </c>
      <c r="AZ637" s="102" t="str">
        <f>IF(AND(T634=4,V634=2),IF(AND(AQ634=4,AS634=2),"RiRr","Ri"),IF(AND(AQ634=4,AS634=2),"Rr",""))</f>
        <v/>
      </c>
      <c r="BA637" s="103" t="str">
        <f>IF(AND(T634=5,V634=2),IF(AND(AQ634=5,AS634=2),"RiRr","Ri"),IF(AND(AQ634=5,AS634=2),"Rr",""))</f>
        <v/>
      </c>
      <c r="BB637" s="105"/>
    </row>
    <row r="638" spans="1:54" hidden="1" x14ac:dyDescent="0.2">
      <c r="A638" s="362"/>
      <c r="B638" s="290"/>
      <c r="C638" s="298"/>
      <c r="D638" s="301"/>
      <c r="E638" s="301"/>
      <c r="F638" s="301"/>
      <c r="G638" s="301"/>
      <c r="H638" s="301"/>
      <c r="I638" s="304"/>
      <c r="J638" s="307"/>
      <c r="K638" s="307"/>
      <c r="L638" s="330"/>
      <c r="M638" s="263"/>
      <c r="N638" s="263"/>
      <c r="O638" s="327"/>
      <c r="P638" s="310"/>
      <c r="Q638" s="266"/>
      <c r="R638" s="260"/>
      <c r="S638" s="257"/>
      <c r="T638" s="254"/>
      <c r="U638" s="248"/>
      <c r="V638" s="254"/>
      <c r="W638" s="254"/>
      <c r="X638" s="254"/>
      <c r="Y638" s="276"/>
      <c r="Z638" s="91"/>
      <c r="AA638" s="92"/>
      <c r="AB638" s="92"/>
      <c r="AC638" s="92"/>
      <c r="AD638" s="93"/>
      <c r="AE638" s="94">
        <f t="shared" si="101"/>
        <v>0</v>
      </c>
      <c r="AF638" s="93"/>
      <c r="AG638" s="93"/>
      <c r="AH638" s="93"/>
      <c r="AI638" s="93"/>
      <c r="AJ638" s="93"/>
      <c r="AK638" s="93"/>
      <c r="AL638" s="94">
        <f>IFERROR(VLOOKUP(AF638,Criterios!$M$3:$N$6,2,FALSE),0) + IFERROR(VLOOKUP(AG638,Criterios!$O$3:$P$6,2,FALSE),0) + IFERROR(VLOOKUP(AH638,Criterios!$Q$3:$R$7,2,FALSE),0) + IFERROR(VLOOKUP(AI638,Criterios!$S$3:$T$6,2,FALSE),0) + IFERROR(VLOOKUP(AJ638,Criterios!$U$3:$V$5,2,FALSE),0) + IFERROR(VLOOKUP(AK638,Criterios!$W$3:$X$8,2,FALSE),0)</f>
        <v>0</v>
      </c>
      <c r="AM638" s="96" t="str">
        <f>IF(AND(AL638&gt;=Criterios!$AB$8,AL638&lt;Criterios!$AA$8),"Pobre",IF(AND(AL638&gt;=Criterios!$AB$7,AL638&lt;Criterios!$AA$7),"Insatisfactorio",IF(AND(AL638&gt;=Criterios!$AB$6,AL638&lt;Criterios!$AA$6),"Regular",IF(AND(AL638&gt;=Criterios!$AB$5,AL638&lt;Criterios!$AA$5),"Bueno",IF(AND(AL638&gt;=Criterios!$AB$4,AL638&lt;=Criterios!$AA$4),"Excelente",MID(Criterios!$Y$3,1,1))))))</f>
        <v/>
      </c>
      <c r="AN638" s="278"/>
      <c r="AO638" s="280"/>
      <c r="AP638" s="282"/>
      <c r="AQ638" s="273"/>
      <c r="AR638" s="273"/>
      <c r="AS638" s="273"/>
      <c r="AT638" s="273"/>
      <c r="AU638" s="284"/>
      <c r="AV638" s="88" t="s">
        <v>752</v>
      </c>
      <c r="AW638" s="106" t="str">
        <f>IF(AND(T634=1,V634=1),IF(AND(AQ634=1,AS634=1),"RiRr","Ri"),IF(AND(AQ634=1,AS634=1),"Rr",""))</f>
        <v/>
      </c>
      <c r="AX638" s="106" t="str">
        <f>IF(AND(T634=2,V634=1),IF(AND(AQ634=2,AS634=1),"RiRr","Ri"),IF(AND(AQ634=2,AS634=1),"Rr",""))</f>
        <v/>
      </c>
      <c r="AY638" s="101" t="str">
        <f>IF(AND(T634=3,V634=1),IF(AND(AQ634=3,AS634=1),"RiRr","Ri"),IF(AND(AQ634=3,AS634=1),"Rr",""))</f>
        <v/>
      </c>
      <c r="AZ638" s="102" t="str">
        <f>IF(AND(T634=4,V634=1),IF(AND(AQ634=4,AS634=1),"RiRr","Ri"),IF(AND(AQ634=4,AS634=1),"Rr",""))</f>
        <v/>
      </c>
      <c r="BA638" s="102" t="str">
        <f>IF(AND(T634=5,V634=1),IF(AND(AQ634=5,AS634=1),"RiRr","Ri"),IF(AND(AQ634=5,AS634=1),"Rr",""))</f>
        <v/>
      </c>
      <c r="BB638" s="105"/>
    </row>
    <row r="639" spans="1:54" ht="15.75" hidden="1" customHeight="1" thickBot="1" x14ac:dyDescent="0.25">
      <c r="A639" s="363"/>
      <c r="B639" s="291"/>
      <c r="C639" s="299"/>
      <c r="D639" s="302"/>
      <c r="E639" s="302"/>
      <c r="F639" s="302"/>
      <c r="G639" s="302"/>
      <c r="H639" s="302"/>
      <c r="I639" s="305"/>
      <c r="J639" s="308"/>
      <c r="K639" s="308"/>
      <c r="L639" s="331"/>
      <c r="M639" s="264"/>
      <c r="N639" s="264"/>
      <c r="O639" s="328"/>
      <c r="P639" s="311"/>
      <c r="Q639" s="267"/>
      <c r="R639" s="261"/>
      <c r="S639" s="258"/>
      <c r="T639" s="255"/>
      <c r="U639" s="249"/>
      <c r="V639" s="255"/>
      <c r="W639" s="255"/>
      <c r="X639" s="255"/>
      <c r="Y639" s="277"/>
      <c r="Z639" s="108"/>
      <c r="AA639" s="109"/>
      <c r="AB639" s="109"/>
      <c r="AC639" s="109"/>
      <c r="AD639" s="110"/>
      <c r="AE639" s="111">
        <f t="shared" si="101"/>
        <v>0</v>
      </c>
      <c r="AF639" s="110"/>
      <c r="AG639" s="110"/>
      <c r="AH639" s="110"/>
      <c r="AI639" s="110"/>
      <c r="AJ639" s="110"/>
      <c r="AK639" s="110"/>
      <c r="AL639" s="111">
        <f>IFERROR(VLOOKUP(AF639,Criterios!$M$3:$N$6,2,FALSE),0) + IFERROR(VLOOKUP(AG639,Criterios!$O$3:$P$6,2,FALSE),0) + IFERROR(VLOOKUP(AH639,Criterios!$Q$3:$R$7,2,FALSE),0) + IFERROR(VLOOKUP(AI639,Criterios!$S$3:$T$6,2,FALSE),0) + IFERROR(VLOOKUP(AJ639,Criterios!$U$3:$V$5,2,FALSE),0) + IFERROR(VLOOKUP(AK639,Criterios!$W$3:$X$8,2,FALSE),0)</f>
        <v>0</v>
      </c>
      <c r="AM639" s="112" t="str">
        <f>IF(AND(AL639&gt;=Criterios!$AB$8,AL639&lt;Criterios!$AA$8),"Pobre",IF(AND(AL639&gt;=Criterios!$AB$7,AL639&lt;Criterios!$AA$7),"Insatisfactorio",IF(AND(AL639&gt;=Criterios!$AB$6,AL639&lt;Criterios!$AA$6),"Regular",IF(AND(AL639&gt;=Criterios!$AB$5,AL639&lt;Criterios!$AA$5),"Bueno",IF(AND(AL639&gt;=Criterios!$AB$4,AL639&lt;=Criterios!$AA$4),"Excelente",MID(Criterios!$Y$3,1,1))))))</f>
        <v/>
      </c>
      <c r="AN639" s="279"/>
      <c r="AO639" s="281"/>
      <c r="AP639" s="283"/>
      <c r="AQ639" s="274"/>
      <c r="AR639" s="274"/>
      <c r="AS639" s="274"/>
      <c r="AT639" s="274"/>
      <c r="AU639" s="285"/>
      <c r="AW639" s="88" t="s">
        <v>123</v>
      </c>
      <c r="AX639" s="88" t="s">
        <v>124</v>
      </c>
      <c r="AY639" s="88" t="s">
        <v>125</v>
      </c>
      <c r="AZ639" s="88" t="s">
        <v>126</v>
      </c>
      <c r="BA639" s="88" t="s">
        <v>127</v>
      </c>
      <c r="BB639" s="113"/>
    </row>
    <row r="640" spans="1:54" ht="16.5" hidden="1" thickTop="1" x14ac:dyDescent="0.2">
      <c r="A640" s="361"/>
      <c r="B640" s="289"/>
      <c r="C640" s="297"/>
      <c r="D640" s="300"/>
      <c r="E640" s="300"/>
      <c r="F640" s="300"/>
      <c r="G640" s="300"/>
      <c r="H640" s="300"/>
      <c r="I640" s="303"/>
      <c r="J640" s="306"/>
      <c r="K640" s="306"/>
      <c r="L640" s="329"/>
      <c r="M640" s="262"/>
      <c r="N640" s="262"/>
      <c r="O640" s="326" t="s">
        <v>415</v>
      </c>
      <c r="P640" s="338"/>
      <c r="Q640" s="295"/>
      <c r="R640" s="259"/>
      <c r="S640" s="256"/>
      <c r="T640" s="253">
        <f>(IFERROR(VLOOKUP(S640,Criterios!$E$3:$F$8,2,FALSE),0))</f>
        <v>0</v>
      </c>
      <c r="U640" s="247"/>
      <c r="V640" s="253">
        <f>(IFERROR(VLOOKUP(U640,Criterios!$H$3:$I$8,2,FALSE),0))</f>
        <v>0</v>
      </c>
      <c r="W640" s="253">
        <f>(IFERROR(VLOOKUP(S640,Criterios!$E$3:$F$8,2,FALSE),0)) * (IFERROR(VLOOKUP(U640,Criterios!$H$3:$I$8,2,FALSE),0))</f>
        <v>0</v>
      </c>
      <c r="X640" s="253">
        <f>IFERROR(INDEX(Colorimetría!$D$4:$H$8,MATCH(V640,Colorimetría!$C$4:$C$8,0),MATCH(T640,Colorimetría!$D$3:$H$3,0)),0)</f>
        <v>0</v>
      </c>
      <c r="Y640" s="296"/>
      <c r="Z640" s="91"/>
      <c r="AA640" s="92"/>
      <c r="AB640" s="92"/>
      <c r="AC640" s="92"/>
      <c r="AD640" s="93"/>
      <c r="AE640" s="94">
        <f>IF(OR(AD640="Preventivo",AD640="Preventivo - Detectivo"),"Probabilidad",IF(OR(AD640="Detectivo - Correctivo",AD640="Correctivo"),"Impacto",0))</f>
        <v>0</v>
      </c>
      <c r="AF640" s="93"/>
      <c r="AG640" s="93"/>
      <c r="AH640" s="93"/>
      <c r="AI640" s="93"/>
      <c r="AJ640" s="93"/>
      <c r="AK640" s="93"/>
      <c r="AL640" s="95">
        <f>IFERROR(VLOOKUP(AF640,Criterios!$M$3:$N$6,2,FALSE),0) + IFERROR(VLOOKUP(AG640,Criterios!$O$3:$P$6,2,FALSE),0) + IFERROR(VLOOKUP(AH640,Criterios!$Q$3:$R$7,2,FALSE),0) + IFERROR(VLOOKUP(AI640,Criterios!$S$3:$T$6,2,FALSE),0) + IFERROR(VLOOKUP(AJ640,Criterios!$U$3:$V$5,2,FALSE),0) + IFERROR(VLOOKUP(AK640,Criterios!$W$3:$X$8,2,FALSE),0)</f>
        <v>0</v>
      </c>
      <c r="AM640" s="96" t="str">
        <f>IF(AND(AL640&gt;=Criterios!$AB$8,AL640&lt;Criterios!$AA$8),"Pobre",IF(AND(AL640&gt;=Criterios!$AB$7,AL640&lt;Criterios!$AA$7),"Insatisfactorio",IF(AND(AL640&gt;=Criterios!$AB$6,AL640&lt;Criterios!$AA$6),"Regular",IF(AND(AL640&gt;=Criterios!$AB$5,AL640&lt;Criterios!$AA$5),"Bueno",IF(AND(AL640&gt;=Criterios!$AB$4,AL640&lt;=Criterios!$AA$4),"Excelente",MID(Criterios!$Y$3,1,1))))))</f>
        <v/>
      </c>
      <c r="AN640" s="278">
        <f>(IFERROR(AVERAGEIFS(AL640:AL645,AE640:AE645,"Impacto"),0))/100</f>
        <v>0</v>
      </c>
      <c r="AO640" s="280">
        <f>(IFERROR(AVERAGEIFS(AL640:AL645,AE640:AE645,"Probabilidad"),0))/100</f>
        <v>0</v>
      </c>
      <c r="AP640" s="282" t="str">
        <f>IF(AN640=0,MID(S640,1,15),IF(T640 - AN640*T640&lt;1,VLOOKUP(1,Criterios!$D$4:$E$8,2,FALSE),IF(ROUND(T640 -( T640*AN640),0)=0,VLOOKUP(1,Criterios!$D$4:$E$8,2,FALSE),VLOOKUP(ROUND(T640 -( T640*AN640),0),Criterios!$D$4:$E$8,2,FALSE))))</f>
        <v/>
      </c>
      <c r="AQ640" s="273">
        <f>(IFERROR(VLOOKUP(AP640,Criterios!$E$3:$F$8,2,FALSE),0))</f>
        <v>0</v>
      </c>
      <c r="AR640" s="273" t="str">
        <f>IF(AO640=0,MID(U640,1,15),IF(V640 - AO640*V640&lt;1,VLOOKUP(1,Criterios!$G$4:$H$8,2,FALSE),IF(ROUND(V640 -(V640*AO640),0)=0,VLOOKUP(1,Criterios!$G$4:$H$8,2,FALSE),VLOOKUP(ROUND(V640 -( V640*AO640),0),Criterios!$G$4:$H$8,2,FALSE))))</f>
        <v/>
      </c>
      <c r="AS640" s="273">
        <f>(IFERROR(VLOOKUP(AR640,Criterios!$H$3:$I$8,2,FALSE),0))</f>
        <v>0</v>
      </c>
      <c r="AT640" s="273">
        <f>(IFERROR(VLOOKUP(AP640,Criterios!$E$3:$F$8,2,FALSE),0)) * (IFERROR(VLOOKUP(AR640,Criterios!$H$3:$I$8,2,FALSE),0))</f>
        <v>0</v>
      </c>
      <c r="AU640" s="284">
        <f>IFERROR(INDEX(Colorimetría!$D$4:$H$8,MATCH(AS640,Colorimetría!$C$4:$C$8,0),MATCH(AQ640,Colorimetría!$D$3:$H$3,0)),0)</f>
        <v>0</v>
      </c>
      <c r="AV640" s="88" t="s">
        <v>169</v>
      </c>
      <c r="AW640" s="97" t="str">
        <f>IF(AND(T640=1,V640=5),IF(AND(AQ640=1,AS640=5),"RiRr","Ri"),IF(AND(AQ640=1,AS640=5),"Rr",""))</f>
        <v/>
      </c>
      <c r="AX640" s="97" t="str">
        <f>IF(AND(T640=2,V640=5),IF(AND(AQ640=2,AS640=5),"RiRr","Ri"),IF(AND(AQ640=2,AS640=5),"Rr",""))</f>
        <v/>
      </c>
      <c r="AY640" s="98" t="str">
        <f>IF(AND(T640=3,V640=5),IF(AND(AQ640=3,AS640=5),"RiRr","Ri"),IF(AND(AQ640=3,AS640=5),"Rr",""))</f>
        <v/>
      </c>
      <c r="AZ640" s="98" t="str">
        <f>IF(AND(T640=4,V640=5),IF(AND(AQ640=4,AS640=5),"RiRr","Ri"),IF(AND(AQ640=4,AS640=5),"Rr",""))</f>
        <v/>
      </c>
      <c r="BA640" s="98" t="str">
        <f>IF(AND(T640=5,V640=5),IF(AND(AQ640=5,AS640=5),"RiRr","Ri"),IF(AND(AQ640=5,AS640=5),"Rr",""))</f>
        <v/>
      </c>
      <c r="BB640" s="100"/>
    </row>
    <row r="641" spans="1:54" hidden="1" x14ac:dyDescent="0.2">
      <c r="A641" s="362"/>
      <c r="B641" s="290"/>
      <c r="C641" s="298"/>
      <c r="D641" s="301"/>
      <c r="E641" s="301"/>
      <c r="F641" s="301"/>
      <c r="G641" s="301"/>
      <c r="H641" s="301"/>
      <c r="I641" s="304"/>
      <c r="J641" s="307"/>
      <c r="K641" s="307"/>
      <c r="L641" s="330"/>
      <c r="M641" s="263"/>
      <c r="N641" s="263"/>
      <c r="O641" s="327"/>
      <c r="P641" s="310"/>
      <c r="Q641" s="266"/>
      <c r="R641" s="260"/>
      <c r="S641" s="257"/>
      <c r="T641" s="254"/>
      <c r="U641" s="248"/>
      <c r="V641" s="254"/>
      <c r="W641" s="254"/>
      <c r="X641" s="254"/>
      <c r="Y641" s="276"/>
      <c r="Z641" s="91"/>
      <c r="AA641" s="92"/>
      <c r="AB641" s="92"/>
      <c r="AC641" s="92"/>
      <c r="AD641" s="93"/>
      <c r="AE641" s="94">
        <f t="shared" ref="AE641:AE645" si="102">IF(OR(AD641="Preventivo",AD641="Preventivo - Detectivo"),"Probabilidad",IF(OR(AD641="Detectivo - Correctivo",AD641="Correctivo"),"Impacto",0))</f>
        <v>0</v>
      </c>
      <c r="AF641" s="93"/>
      <c r="AG641" s="93"/>
      <c r="AH641" s="93"/>
      <c r="AI641" s="93"/>
      <c r="AJ641" s="93"/>
      <c r="AK641" s="93"/>
      <c r="AL641" s="95">
        <f>IFERROR(VLOOKUP(AF641,Criterios!$M$3:$N$6,2,FALSE),0) + IFERROR(VLOOKUP(AG641,Criterios!$O$3:$P$6,2,FALSE),0) + IFERROR(VLOOKUP(AH641,Criterios!$Q$3:$R$7,2,FALSE),0) + IFERROR(VLOOKUP(AI641,Criterios!$S$3:$T$6,2,FALSE),0) + IFERROR(VLOOKUP(AJ641,Criterios!$U$3:$V$5,2,FALSE),0) + IFERROR(VLOOKUP(AK641,Criterios!$W$3:$X$8,2,FALSE),0)</f>
        <v>0</v>
      </c>
      <c r="AM641" s="96" t="str">
        <f>IF(AND(AL641&gt;=Criterios!$AB$8,AL641&lt;Criterios!$AA$8),"Pobre",IF(AND(AL641&gt;=Criterios!$AB$7,AL641&lt;Criterios!$AA$7),"Insatisfactorio",IF(AND(AL641&gt;=Criterios!$AB$6,AL641&lt;Criterios!$AA$6),"Regular",IF(AND(AL641&gt;=Criterios!$AB$5,AL641&lt;Criterios!$AA$5),"Bueno",IF(AND(AL641&gt;=Criterios!$AB$4,AL641&lt;=Criterios!$AA$4),"Excelente",MID(Criterios!$Y$3,1,1))))))</f>
        <v/>
      </c>
      <c r="AN641" s="278"/>
      <c r="AO641" s="280"/>
      <c r="AP641" s="282"/>
      <c r="AQ641" s="273"/>
      <c r="AR641" s="273"/>
      <c r="AS641" s="273"/>
      <c r="AT641" s="273"/>
      <c r="AU641" s="284"/>
      <c r="AV641" s="88" t="s">
        <v>122</v>
      </c>
      <c r="AW641" s="101" t="str">
        <f>IF(AND(T640=1,V640=4),IF(AND(AQ640=1,AS640=4),"RiRr","Ri"),IF(AND(AQ640=1,AS640=4),"Rr",""))</f>
        <v/>
      </c>
      <c r="AX641" s="102" t="str">
        <f>IF(AND(T640=2,V640=4),IF(AND(AQ640=2,AS640=4),"RiRr","Ri"),IF(AND(AQ640=2,AS640=4),"Rr",""))</f>
        <v/>
      </c>
      <c r="AY641" s="102" t="str">
        <f>IF(AND(T640=3,V640=4),IF(AND(AQ640=3,AS640=4),"RiRr","Ri"),IF(AND(AQ640=3,AS640=4),"Rr",""))</f>
        <v/>
      </c>
      <c r="AZ641" s="103" t="str">
        <f>IF(AND(T640=4,V640=4),IF(AND(AQ640=4,AS640=4),"RiRr","Ri"),IF(AND(AQ640=4,AS640=4),"Rr",""))</f>
        <v/>
      </c>
      <c r="BA641" s="103" t="str">
        <f>IF(AND(T640=5,V640=4),IF(AND(AQ640=5,AS640=4),"RiRr","Ri"),IF(AND(AQ640=5,AS640=4),"Rr",""))</f>
        <v/>
      </c>
      <c r="BB641" s="105"/>
    </row>
    <row r="642" spans="1:54" hidden="1" x14ac:dyDescent="0.2">
      <c r="A642" s="362"/>
      <c r="B642" s="290"/>
      <c r="C642" s="298"/>
      <c r="D642" s="301"/>
      <c r="E642" s="301"/>
      <c r="F642" s="301"/>
      <c r="G642" s="301"/>
      <c r="H642" s="301"/>
      <c r="I642" s="304"/>
      <c r="J642" s="307"/>
      <c r="K642" s="307"/>
      <c r="L642" s="330"/>
      <c r="M642" s="263"/>
      <c r="N642" s="263"/>
      <c r="O642" s="327"/>
      <c r="P642" s="310"/>
      <c r="Q642" s="266"/>
      <c r="R642" s="260"/>
      <c r="S642" s="257"/>
      <c r="T642" s="254"/>
      <c r="U642" s="248"/>
      <c r="V642" s="254"/>
      <c r="W642" s="254"/>
      <c r="X642" s="254"/>
      <c r="Y642" s="276"/>
      <c r="Z642" s="91"/>
      <c r="AA642" s="92"/>
      <c r="AB642" s="92"/>
      <c r="AC642" s="92"/>
      <c r="AD642" s="93"/>
      <c r="AE642" s="94">
        <f t="shared" si="102"/>
        <v>0</v>
      </c>
      <c r="AF642" s="93"/>
      <c r="AG642" s="93"/>
      <c r="AH642" s="93"/>
      <c r="AI642" s="93"/>
      <c r="AJ642" s="93"/>
      <c r="AK642" s="93"/>
      <c r="AL642" s="95">
        <f>IFERROR(VLOOKUP(AF642,Criterios!$M$3:$N$6,2,FALSE),0) + IFERROR(VLOOKUP(AG642,Criterios!$O$3:$P$6,2,FALSE),0) + IFERROR(VLOOKUP(AH642,Criterios!$Q$3:$R$7,2,FALSE),0) + IFERROR(VLOOKUP(AI642,Criterios!$S$3:$T$6,2,FALSE),0) + IFERROR(VLOOKUP(AJ642,Criterios!$U$3:$V$5,2,FALSE),0) + IFERROR(VLOOKUP(AK642,Criterios!$W$3:$X$8,2,FALSE),0)</f>
        <v>0</v>
      </c>
      <c r="AM642" s="96" t="str">
        <f>IF(AND(AL642&gt;=Criterios!$AB$8,AL642&lt;Criterios!$AA$8),"Pobre",IF(AND(AL642&gt;=Criterios!$AB$7,AL642&lt;Criterios!$AA$7),"Insatisfactorio",IF(AND(AL642&gt;=Criterios!$AB$6,AL642&lt;Criterios!$AA$6),"Regular",IF(AND(AL642&gt;=Criterios!$AB$5,AL642&lt;Criterios!$AA$5),"Bueno",IF(AND(AL642&gt;=Criterios!$AB$4,AL642&lt;=Criterios!$AA$4),"Excelente",MID(Criterios!$Y$3,1,1))))))</f>
        <v/>
      </c>
      <c r="AN642" s="278"/>
      <c r="AO642" s="280"/>
      <c r="AP642" s="282"/>
      <c r="AQ642" s="273"/>
      <c r="AR642" s="273"/>
      <c r="AS642" s="273"/>
      <c r="AT642" s="273"/>
      <c r="AU642" s="284"/>
      <c r="AV642" s="88" t="s">
        <v>125</v>
      </c>
      <c r="AW642" s="106" t="str">
        <f>IF(AND(T640=1,V640=3),IF(AND(AQ640=1,AS640=3),"RiRr","Ri"),IF(AND(AQ640=1,AS640=3),"Rr",""))</f>
        <v/>
      </c>
      <c r="AX642" s="101" t="str">
        <f>IF(AND(T640=2,V640=3),IF(AND(AQ640=2,AS640=3),"RiRr","Ri"),IF(AND(AQ640=2,AS640=3),"Rr",""))</f>
        <v/>
      </c>
      <c r="AY642" s="102" t="str">
        <f>IF(AND(T640=3,V640=3),IF(AND(AQ640=3,AS640=3),"RiRr","Ri"),IF(AND(AQ640=3,AS640=3),"Rr",""))</f>
        <v/>
      </c>
      <c r="AZ642" s="103" t="str">
        <f>IF(AND(T640=4,V640=3),IF(AND(AQ640=4,AS640=3),"RiRr","Ri"),IF(AND(AQ640=4,AS640=3),"Rr",""))</f>
        <v/>
      </c>
      <c r="BA642" s="103" t="str">
        <f>IF(AND(T640=5,V640=3),IF(AND(AQ640=5,AS640=3),"RiRr","Ri"),IF(AND(AQ640=5,AS640=3),"Rr",""))</f>
        <v/>
      </c>
      <c r="BB642" s="105"/>
    </row>
    <row r="643" spans="1:54" hidden="1" x14ac:dyDescent="0.2">
      <c r="A643" s="362"/>
      <c r="B643" s="290"/>
      <c r="C643" s="298"/>
      <c r="D643" s="301"/>
      <c r="E643" s="301"/>
      <c r="F643" s="301"/>
      <c r="G643" s="301"/>
      <c r="H643" s="301"/>
      <c r="I643" s="304"/>
      <c r="J643" s="307"/>
      <c r="K643" s="307"/>
      <c r="L643" s="330"/>
      <c r="M643" s="263"/>
      <c r="N643" s="263"/>
      <c r="O643" s="327"/>
      <c r="P643" s="310"/>
      <c r="Q643" s="266"/>
      <c r="R643" s="260"/>
      <c r="S643" s="257"/>
      <c r="T643" s="254"/>
      <c r="U643" s="248"/>
      <c r="V643" s="254"/>
      <c r="W643" s="254"/>
      <c r="X643" s="254"/>
      <c r="Y643" s="276"/>
      <c r="Z643" s="91"/>
      <c r="AA643" s="92"/>
      <c r="AB643" s="92"/>
      <c r="AC643" s="92"/>
      <c r="AD643" s="93"/>
      <c r="AE643" s="94">
        <f t="shared" si="102"/>
        <v>0</v>
      </c>
      <c r="AF643" s="93"/>
      <c r="AG643" s="93"/>
      <c r="AH643" s="93"/>
      <c r="AI643" s="93"/>
      <c r="AJ643" s="93"/>
      <c r="AK643" s="93"/>
      <c r="AL643" s="94">
        <f>IFERROR(VLOOKUP(AF643,Criterios!$M$3:$N$6,2,FALSE),0) + IFERROR(VLOOKUP(AG643,Criterios!$O$3:$P$6,2,FALSE),0) + IFERROR(VLOOKUP(AH643,Criterios!$Q$3:$R$7,2,FALSE),0) + IFERROR(VLOOKUP(AI643,Criterios!$S$3:$T$6,2,FALSE),0) + IFERROR(VLOOKUP(AJ643,Criterios!$U$3:$V$5,2,FALSE),0) + IFERROR(VLOOKUP(AK643,Criterios!$W$3:$X$8,2,FALSE),0)</f>
        <v>0</v>
      </c>
      <c r="AM643" s="96" t="str">
        <f>IF(AND(AL643&gt;=Criterios!$AB$8,AL643&lt;Criterios!$AA$8),"Pobre",IF(AND(AL643&gt;=Criterios!$AB$7,AL643&lt;Criterios!$AA$7),"Insatisfactorio",IF(AND(AL643&gt;=Criterios!$AB$6,AL643&lt;Criterios!$AA$6),"Regular",IF(AND(AL643&gt;=Criterios!$AB$5,AL643&lt;Criterios!$AA$5),"Bueno",IF(AND(AL643&gt;=Criterios!$AB$4,AL643&lt;=Criterios!$AA$4),"Excelente",MID(Criterios!$Y$3,1,1))))))</f>
        <v/>
      </c>
      <c r="AN643" s="278"/>
      <c r="AO643" s="280"/>
      <c r="AP643" s="282"/>
      <c r="AQ643" s="273"/>
      <c r="AR643" s="273"/>
      <c r="AS643" s="273"/>
      <c r="AT643" s="273"/>
      <c r="AU643" s="284"/>
      <c r="AV643" s="88" t="s">
        <v>170</v>
      </c>
      <c r="AW643" s="106" t="str">
        <f>IF(AND(T640=1,V640=2),IF(AND(AQ640=1,AS640=2),"RiRr","Ri"),IF(AND(AQ640=1,AS640=2),"Rr",""))</f>
        <v/>
      </c>
      <c r="AX643" s="106" t="str">
        <f>IF(AND(T640=2,V640=2),IF(AND(AQ640=2,AS640=2),"RiRr","Ri"),IF(AND(AQ640=2,AS640=2),"Rr",""))</f>
        <v/>
      </c>
      <c r="AY643" s="101" t="str">
        <f>IF(AND(T640=3,V640=2),IF(AND(AQ640=3,AS640=2),"RiRr","Ri"),IF(AND(AQ640=3,AS640=2),"Rr",""))</f>
        <v/>
      </c>
      <c r="AZ643" s="102" t="str">
        <f>IF(AND(T640=4,V640=2),IF(AND(AQ640=4,AS640=2),"RiRr","Ri"),IF(AND(AQ640=4,AS640=2),"Rr",""))</f>
        <v/>
      </c>
      <c r="BA643" s="103" t="str">
        <f>IF(AND(T640=5,V640=2),IF(AND(AQ640=5,AS640=2),"RiRr","Ri"),IF(AND(AQ640=5,AS640=2),"Rr",""))</f>
        <v/>
      </c>
      <c r="BB643" s="105"/>
    </row>
    <row r="644" spans="1:54" hidden="1" x14ac:dyDescent="0.2">
      <c r="A644" s="362"/>
      <c r="B644" s="290"/>
      <c r="C644" s="298"/>
      <c r="D644" s="301"/>
      <c r="E644" s="301"/>
      <c r="F644" s="301"/>
      <c r="G644" s="301"/>
      <c r="H644" s="301"/>
      <c r="I644" s="304"/>
      <c r="J644" s="307"/>
      <c r="K644" s="307"/>
      <c r="L644" s="330"/>
      <c r="M644" s="263"/>
      <c r="N644" s="263"/>
      <c r="O644" s="327"/>
      <c r="P644" s="310"/>
      <c r="Q644" s="266"/>
      <c r="R644" s="260"/>
      <c r="S644" s="257"/>
      <c r="T644" s="254"/>
      <c r="U644" s="248"/>
      <c r="V644" s="254"/>
      <c r="W644" s="254"/>
      <c r="X644" s="254"/>
      <c r="Y644" s="276"/>
      <c r="Z644" s="91"/>
      <c r="AA644" s="92"/>
      <c r="AB644" s="92"/>
      <c r="AC644" s="92"/>
      <c r="AD644" s="93"/>
      <c r="AE644" s="94">
        <f t="shared" si="102"/>
        <v>0</v>
      </c>
      <c r="AF644" s="93"/>
      <c r="AG644" s="93"/>
      <c r="AH644" s="93"/>
      <c r="AI644" s="93"/>
      <c r="AJ644" s="93"/>
      <c r="AK644" s="93"/>
      <c r="AL644" s="94">
        <f>IFERROR(VLOOKUP(AF644,Criterios!$M$3:$N$6,2,FALSE),0) + IFERROR(VLOOKUP(AG644,Criterios!$O$3:$P$6,2,FALSE),0) + IFERROR(VLOOKUP(AH644,Criterios!$Q$3:$R$7,2,FALSE),0) + IFERROR(VLOOKUP(AI644,Criterios!$S$3:$T$6,2,FALSE),0) + IFERROR(VLOOKUP(AJ644,Criterios!$U$3:$V$5,2,FALSE),0) + IFERROR(VLOOKUP(AK644,Criterios!$W$3:$X$8,2,FALSE),0)</f>
        <v>0</v>
      </c>
      <c r="AM644" s="96" t="str">
        <f>IF(AND(AL644&gt;=Criterios!$AB$8,AL644&lt;Criterios!$AA$8),"Pobre",IF(AND(AL644&gt;=Criterios!$AB$7,AL644&lt;Criterios!$AA$7),"Insatisfactorio",IF(AND(AL644&gt;=Criterios!$AB$6,AL644&lt;Criterios!$AA$6),"Regular",IF(AND(AL644&gt;=Criterios!$AB$5,AL644&lt;Criterios!$AA$5),"Bueno",IF(AND(AL644&gt;=Criterios!$AB$4,AL644&lt;=Criterios!$AA$4),"Excelente",MID(Criterios!$Y$3,1,1))))))</f>
        <v/>
      </c>
      <c r="AN644" s="278"/>
      <c r="AO644" s="280"/>
      <c r="AP644" s="282"/>
      <c r="AQ644" s="273"/>
      <c r="AR644" s="273"/>
      <c r="AS644" s="273"/>
      <c r="AT644" s="273"/>
      <c r="AU644" s="284"/>
      <c r="AV644" s="88" t="s">
        <v>752</v>
      </c>
      <c r="AW644" s="106" t="str">
        <f>IF(AND(T640=1,V640=1),IF(AND(AQ640=1,AS640=1),"RiRr","Ri"),IF(AND(AQ640=1,AS640=1),"Rr",""))</f>
        <v/>
      </c>
      <c r="AX644" s="106" t="str">
        <f>IF(AND(T640=2,V640=1),IF(AND(AQ640=2,AS640=1),"RiRr","Ri"),IF(AND(AQ640=2,AS640=1),"Rr",""))</f>
        <v/>
      </c>
      <c r="AY644" s="101" t="str">
        <f>IF(AND(T640=3,V640=1),IF(AND(AQ640=3,AS640=1),"RiRr","Ri"),IF(AND(AQ640=3,AS640=1),"Rr",""))</f>
        <v/>
      </c>
      <c r="AZ644" s="102" t="str">
        <f>IF(AND(T640=4,V640=1),IF(AND(AQ640=4,AS640=1),"RiRr","Ri"),IF(AND(AQ640=4,AS640=1),"Rr",""))</f>
        <v/>
      </c>
      <c r="BA644" s="102" t="str">
        <f>IF(AND(T640=5,V640=1),IF(AND(AQ640=5,AS640=1),"RiRr","Ri"),IF(AND(AQ640=5,AS640=1),"Rr",""))</f>
        <v/>
      </c>
      <c r="BB644" s="105"/>
    </row>
    <row r="645" spans="1:54" ht="15.75" hidden="1" customHeight="1" thickBot="1" x14ac:dyDescent="0.25">
      <c r="A645" s="363"/>
      <c r="B645" s="291"/>
      <c r="C645" s="299"/>
      <c r="D645" s="302"/>
      <c r="E645" s="302"/>
      <c r="F645" s="302"/>
      <c r="G645" s="302"/>
      <c r="H645" s="302"/>
      <c r="I645" s="305"/>
      <c r="J645" s="308"/>
      <c r="K645" s="308"/>
      <c r="L645" s="331"/>
      <c r="M645" s="264"/>
      <c r="N645" s="264"/>
      <c r="O645" s="328"/>
      <c r="P645" s="311"/>
      <c r="Q645" s="267"/>
      <c r="R645" s="261"/>
      <c r="S645" s="258"/>
      <c r="T645" s="255"/>
      <c r="U645" s="249"/>
      <c r="V645" s="255"/>
      <c r="W645" s="255"/>
      <c r="X645" s="255"/>
      <c r="Y645" s="277"/>
      <c r="Z645" s="108"/>
      <c r="AA645" s="109"/>
      <c r="AB645" s="109"/>
      <c r="AC645" s="109"/>
      <c r="AD645" s="110"/>
      <c r="AE645" s="111">
        <f t="shared" si="102"/>
        <v>0</v>
      </c>
      <c r="AF645" s="110"/>
      <c r="AG645" s="110"/>
      <c r="AH645" s="110"/>
      <c r="AI645" s="110"/>
      <c r="AJ645" s="110"/>
      <c r="AK645" s="110"/>
      <c r="AL645" s="111">
        <f>IFERROR(VLOOKUP(AF645,Criterios!$M$3:$N$6,2,FALSE),0) + IFERROR(VLOOKUP(AG645,Criterios!$O$3:$P$6,2,FALSE),0) + IFERROR(VLOOKUP(AH645,Criterios!$Q$3:$R$7,2,FALSE),0) + IFERROR(VLOOKUP(AI645,Criterios!$S$3:$T$6,2,FALSE),0) + IFERROR(VLOOKUP(AJ645,Criterios!$U$3:$V$5,2,FALSE),0) + IFERROR(VLOOKUP(AK645,Criterios!$W$3:$X$8,2,FALSE),0)</f>
        <v>0</v>
      </c>
      <c r="AM645" s="112" t="str">
        <f>IF(AND(AL645&gt;=Criterios!$AB$8,AL645&lt;Criterios!$AA$8),"Pobre",IF(AND(AL645&gt;=Criterios!$AB$7,AL645&lt;Criterios!$AA$7),"Insatisfactorio",IF(AND(AL645&gt;=Criterios!$AB$6,AL645&lt;Criterios!$AA$6),"Regular",IF(AND(AL645&gt;=Criterios!$AB$5,AL645&lt;Criterios!$AA$5),"Bueno",IF(AND(AL645&gt;=Criterios!$AB$4,AL645&lt;=Criterios!$AA$4),"Excelente",MID(Criterios!$Y$3,1,1))))))</f>
        <v/>
      </c>
      <c r="AN645" s="279"/>
      <c r="AO645" s="281"/>
      <c r="AP645" s="283"/>
      <c r="AQ645" s="274"/>
      <c r="AR645" s="274"/>
      <c r="AS645" s="274"/>
      <c r="AT645" s="274"/>
      <c r="AU645" s="285"/>
      <c r="AW645" s="88" t="s">
        <v>123</v>
      </c>
      <c r="AX645" s="88" t="s">
        <v>124</v>
      </c>
      <c r="AY645" s="88" t="s">
        <v>125</v>
      </c>
      <c r="AZ645" s="88" t="s">
        <v>126</v>
      </c>
      <c r="BA645" s="88" t="s">
        <v>127</v>
      </c>
      <c r="BB645" s="113"/>
    </row>
    <row r="646" spans="1:54" ht="16.5" hidden="1" thickTop="1" x14ac:dyDescent="0.2">
      <c r="A646" s="361"/>
      <c r="B646" s="289"/>
      <c r="C646" s="297"/>
      <c r="D646" s="300"/>
      <c r="E646" s="300"/>
      <c r="F646" s="300"/>
      <c r="G646" s="300"/>
      <c r="H646" s="300"/>
      <c r="I646" s="303"/>
      <c r="J646" s="306"/>
      <c r="K646" s="306"/>
      <c r="L646" s="329"/>
      <c r="M646" s="262"/>
      <c r="N646" s="262"/>
      <c r="O646" s="326" t="s">
        <v>416</v>
      </c>
      <c r="P646" s="338"/>
      <c r="Q646" s="295"/>
      <c r="R646" s="259"/>
      <c r="S646" s="256"/>
      <c r="T646" s="253">
        <f>(IFERROR(VLOOKUP(S646,Criterios!$E$3:$F$8,2,FALSE),0))</f>
        <v>0</v>
      </c>
      <c r="U646" s="247"/>
      <c r="V646" s="253">
        <f>(IFERROR(VLOOKUP(U646,Criterios!$H$3:$I$8,2,FALSE),0))</f>
        <v>0</v>
      </c>
      <c r="W646" s="253">
        <f>(IFERROR(VLOOKUP(S646,Criterios!$E$3:$F$8,2,FALSE),0)) * (IFERROR(VLOOKUP(U646,Criterios!$H$3:$I$8,2,FALSE),0))</f>
        <v>0</v>
      </c>
      <c r="X646" s="253">
        <f>IFERROR(INDEX(Colorimetría!$D$4:$H$8,MATCH(V646,Colorimetría!$C$4:$C$8,0),MATCH(T646,Colorimetría!$D$3:$H$3,0)),0)</f>
        <v>0</v>
      </c>
      <c r="Y646" s="296"/>
      <c r="Z646" s="91"/>
      <c r="AA646" s="92"/>
      <c r="AB646" s="92"/>
      <c r="AC646" s="92"/>
      <c r="AD646" s="93"/>
      <c r="AE646" s="94">
        <f>IF(OR(AD646="Preventivo",AD646="Preventivo - Detectivo"),"Probabilidad",IF(OR(AD646="Detectivo - Correctivo",AD646="Correctivo"),"Impacto",0))</f>
        <v>0</v>
      </c>
      <c r="AF646" s="93"/>
      <c r="AG646" s="93"/>
      <c r="AH646" s="93"/>
      <c r="AI646" s="93"/>
      <c r="AJ646" s="93"/>
      <c r="AK646" s="93"/>
      <c r="AL646" s="95">
        <f>IFERROR(VLOOKUP(AF646,Criterios!$M$3:$N$6,2,FALSE),0) + IFERROR(VLOOKUP(AG646,Criterios!$O$3:$P$6,2,FALSE),0) + IFERROR(VLOOKUP(AH646,Criterios!$Q$3:$R$7,2,FALSE),0) + IFERROR(VLOOKUP(AI646,Criterios!$S$3:$T$6,2,FALSE),0) + IFERROR(VLOOKUP(AJ646,Criterios!$U$3:$V$5,2,FALSE),0) + IFERROR(VLOOKUP(AK646,Criterios!$W$3:$X$8,2,FALSE),0)</f>
        <v>0</v>
      </c>
      <c r="AM646" s="96" t="str">
        <f>IF(AND(AL646&gt;=Criterios!$AB$8,AL646&lt;Criterios!$AA$8),"Pobre",IF(AND(AL646&gt;=Criterios!$AB$7,AL646&lt;Criterios!$AA$7),"Insatisfactorio",IF(AND(AL646&gt;=Criterios!$AB$6,AL646&lt;Criterios!$AA$6),"Regular",IF(AND(AL646&gt;=Criterios!$AB$5,AL646&lt;Criterios!$AA$5),"Bueno",IF(AND(AL646&gt;=Criterios!$AB$4,AL646&lt;=Criterios!$AA$4),"Excelente",MID(Criterios!$Y$3,1,1))))))</f>
        <v/>
      </c>
      <c r="AN646" s="278">
        <f>(IFERROR(AVERAGEIFS(AL646:AL651,AE646:AE651,"Impacto"),0))/100</f>
        <v>0</v>
      </c>
      <c r="AO646" s="280">
        <f>(IFERROR(AVERAGEIFS(AL646:AL651,AE646:AE651,"Probabilidad"),0))/100</f>
        <v>0</v>
      </c>
      <c r="AP646" s="282" t="str">
        <f>IF(AN646=0,MID(S646,1,15),IF(T646 - AN646*T646&lt;1,VLOOKUP(1,Criterios!$D$4:$E$8,2,FALSE),IF(ROUND(T646 -( T646*AN646),0)=0,VLOOKUP(1,Criterios!$D$4:$E$8,2,FALSE),VLOOKUP(ROUND(T646 -( T646*AN646),0),Criterios!$D$4:$E$8,2,FALSE))))</f>
        <v/>
      </c>
      <c r="AQ646" s="273">
        <f>(IFERROR(VLOOKUP(AP646,Criterios!$E$3:$F$8,2,FALSE),0))</f>
        <v>0</v>
      </c>
      <c r="AR646" s="273" t="str">
        <f>IF(AO646=0,MID(U646,1,15),IF(V646 - AO646*V646&lt;1,VLOOKUP(1,Criterios!$G$4:$H$8,2,FALSE),IF(ROUND(V646 -(V646*AO646),0)=0,VLOOKUP(1,Criterios!$G$4:$H$8,2,FALSE),VLOOKUP(ROUND(V646 -( V646*AO646),0),Criterios!$G$4:$H$8,2,FALSE))))</f>
        <v/>
      </c>
      <c r="AS646" s="273">
        <f>(IFERROR(VLOOKUP(AR646,Criterios!$H$3:$I$8,2,FALSE),0))</f>
        <v>0</v>
      </c>
      <c r="AT646" s="273">
        <f>(IFERROR(VLOOKUP(AP646,Criterios!$E$3:$F$8,2,FALSE),0)) * (IFERROR(VLOOKUP(AR646,Criterios!$H$3:$I$8,2,FALSE),0))</f>
        <v>0</v>
      </c>
      <c r="AU646" s="284">
        <f>IFERROR(INDEX(Colorimetría!$D$4:$H$8,MATCH(AS646,Colorimetría!$C$4:$C$8,0),MATCH(AQ646,Colorimetría!$D$3:$H$3,0)),0)</f>
        <v>0</v>
      </c>
      <c r="AV646" s="88" t="s">
        <v>169</v>
      </c>
      <c r="AW646" s="97" t="str">
        <f>IF(AND(T646=1,V646=5),IF(AND(AQ646=1,AS646=5),"RiRr","Ri"),IF(AND(AQ646=1,AS646=5),"Rr",""))</f>
        <v/>
      </c>
      <c r="AX646" s="97" t="str">
        <f>IF(AND(T646=2,V646=5),IF(AND(AQ646=2,AS646=5),"RiRr","Ri"),IF(AND(AQ646=2,AS646=5),"Rr",""))</f>
        <v/>
      </c>
      <c r="AY646" s="98" t="str">
        <f>IF(AND(T646=3,V646=5),IF(AND(AQ646=3,AS646=5),"RiRr","Ri"),IF(AND(AQ646=3,AS646=5),"Rr",""))</f>
        <v/>
      </c>
      <c r="AZ646" s="98" t="str">
        <f>IF(AND(T646=4,V646=5),IF(AND(AQ646=4,AS646=5),"RiRr","Ri"),IF(AND(AQ646=4,AS646=5),"Rr",""))</f>
        <v/>
      </c>
      <c r="BA646" s="98" t="str">
        <f>IF(AND(T646=5,V646=5),IF(AND(AQ646=5,AS646=5),"RiRr","Ri"),IF(AND(AQ646=5,AS646=5),"Rr",""))</f>
        <v/>
      </c>
      <c r="BB646" s="100"/>
    </row>
    <row r="647" spans="1:54" hidden="1" x14ac:dyDescent="0.2">
      <c r="A647" s="362"/>
      <c r="B647" s="290"/>
      <c r="C647" s="298"/>
      <c r="D647" s="301"/>
      <c r="E647" s="301"/>
      <c r="F647" s="301"/>
      <c r="G647" s="301"/>
      <c r="H647" s="301"/>
      <c r="I647" s="304"/>
      <c r="J647" s="307"/>
      <c r="K647" s="307"/>
      <c r="L647" s="330"/>
      <c r="M647" s="263"/>
      <c r="N647" s="263"/>
      <c r="O647" s="327"/>
      <c r="P647" s="310"/>
      <c r="Q647" s="266"/>
      <c r="R647" s="260"/>
      <c r="S647" s="257"/>
      <c r="T647" s="254"/>
      <c r="U647" s="248"/>
      <c r="V647" s="254"/>
      <c r="W647" s="254"/>
      <c r="X647" s="254"/>
      <c r="Y647" s="276"/>
      <c r="Z647" s="91"/>
      <c r="AA647" s="92"/>
      <c r="AB647" s="92"/>
      <c r="AC647" s="92"/>
      <c r="AD647" s="93"/>
      <c r="AE647" s="94">
        <f t="shared" ref="AE647:AE651" si="103">IF(OR(AD647="Preventivo",AD647="Preventivo - Detectivo"),"Probabilidad",IF(OR(AD647="Detectivo - Correctivo",AD647="Correctivo"),"Impacto",0))</f>
        <v>0</v>
      </c>
      <c r="AF647" s="93"/>
      <c r="AG647" s="93"/>
      <c r="AH647" s="93"/>
      <c r="AI647" s="93"/>
      <c r="AJ647" s="93"/>
      <c r="AK647" s="93"/>
      <c r="AL647" s="95">
        <f>IFERROR(VLOOKUP(AF647,Criterios!$M$3:$N$6,2,FALSE),0) + IFERROR(VLOOKUP(AG647,Criterios!$O$3:$P$6,2,FALSE),0) + IFERROR(VLOOKUP(AH647,Criterios!$Q$3:$R$7,2,FALSE),0) + IFERROR(VLOOKUP(AI647,Criterios!$S$3:$T$6,2,FALSE),0) + IFERROR(VLOOKUP(AJ647,Criterios!$U$3:$V$5,2,FALSE),0) + IFERROR(VLOOKUP(AK647,Criterios!$W$3:$X$8,2,FALSE),0)</f>
        <v>0</v>
      </c>
      <c r="AM647" s="96" t="str">
        <f>IF(AND(AL647&gt;=Criterios!$AB$8,AL647&lt;Criterios!$AA$8),"Pobre",IF(AND(AL647&gt;=Criterios!$AB$7,AL647&lt;Criterios!$AA$7),"Insatisfactorio",IF(AND(AL647&gt;=Criterios!$AB$6,AL647&lt;Criterios!$AA$6),"Regular",IF(AND(AL647&gt;=Criterios!$AB$5,AL647&lt;Criterios!$AA$5),"Bueno",IF(AND(AL647&gt;=Criterios!$AB$4,AL647&lt;=Criterios!$AA$4),"Excelente",MID(Criterios!$Y$3,1,1))))))</f>
        <v/>
      </c>
      <c r="AN647" s="278"/>
      <c r="AO647" s="280"/>
      <c r="AP647" s="282"/>
      <c r="AQ647" s="273"/>
      <c r="AR647" s="273"/>
      <c r="AS647" s="273"/>
      <c r="AT647" s="273"/>
      <c r="AU647" s="284"/>
      <c r="AV647" s="88" t="s">
        <v>122</v>
      </c>
      <c r="AW647" s="101" t="str">
        <f>IF(AND(T646=1,V646=4),IF(AND(AQ646=1,AS646=4),"RiRr","Ri"),IF(AND(AQ646=1,AS646=4),"Rr",""))</f>
        <v/>
      </c>
      <c r="AX647" s="102" t="str">
        <f>IF(AND(T646=2,V646=4),IF(AND(AQ646=2,AS646=4),"RiRr","Ri"),IF(AND(AQ646=2,AS646=4),"Rr",""))</f>
        <v/>
      </c>
      <c r="AY647" s="102" t="str">
        <f>IF(AND(T646=3,V646=4),IF(AND(AQ646=3,AS646=4),"RiRr","Ri"),IF(AND(AQ646=3,AS646=4),"Rr",""))</f>
        <v/>
      </c>
      <c r="AZ647" s="103" t="str">
        <f>IF(AND(T646=4,V646=4),IF(AND(AQ646=4,AS646=4),"RiRr","Ri"),IF(AND(AQ646=4,AS646=4),"Rr",""))</f>
        <v/>
      </c>
      <c r="BA647" s="103" t="str">
        <f>IF(AND(T646=5,V646=4),IF(AND(AQ646=5,AS646=4),"RiRr","Ri"),IF(AND(AQ646=5,AS646=4),"Rr",""))</f>
        <v/>
      </c>
      <c r="BB647" s="105"/>
    </row>
    <row r="648" spans="1:54" hidden="1" x14ac:dyDescent="0.2">
      <c r="A648" s="362"/>
      <c r="B648" s="290"/>
      <c r="C648" s="298"/>
      <c r="D648" s="301"/>
      <c r="E648" s="301"/>
      <c r="F648" s="301"/>
      <c r="G648" s="301"/>
      <c r="H648" s="301"/>
      <c r="I648" s="304"/>
      <c r="J648" s="307"/>
      <c r="K648" s="307"/>
      <c r="L648" s="330"/>
      <c r="M648" s="263"/>
      <c r="N648" s="263"/>
      <c r="O648" s="327"/>
      <c r="P648" s="310"/>
      <c r="Q648" s="266"/>
      <c r="R648" s="260"/>
      <c r="S648" s="257"/>
      <c r="T648" s="254"/>
      <c r="U648" s="248"/>
      <c r="V648" s="254"/>
      <c r="W648" s="254"/>
      <c r="X648" s="254"/>
      <c r="Y648" s="276"/>
      <c r="Z648" s="91"/>
      <c r="AA648" s="92"/>
      <c r="AB648" s="92"/>
      <c r="AC648" s="92"/>
      <c r="AD648" s="93"/>
      <c r="AE648" s="94">
        <f t="shared" si="103"/>
        <v>0</v>
      </c>
      <c r="AF648" s="93"/>
      <c r="AG648" s="93"/>
      <c r="AH648" s="93"/>
      <c r="AI648" s="93"/>
      <c r="AJ648" s="93"/>
      <c r="AK648" s="93"/>
      <c r="AL648" s="95">
        <f>IFERROR(VLOOKUP(AF648,Criterios!$M$3:$N$6,2,FALSE),0) + IFERROR(VLOOKUP(AG648,Criterios!$O$3:$P$6,2,FALSE),0) + IFERROR(VLOOKUP(AH648,Criterios!$Q$3:$R$7,2,FALSE),0) + IFERROR(VLOOKUP(AI648,Criterios!$S$3:$T$6,2,FALSE),0) + IFERROR(VLOOKUP(AJ648,Criterios!$U$3:$V$5,2,FALSE),0) + IFERROR(VLOOKUP(AK648,Criterios!$W$3:$X$8,2,FALSE),0)</f>
        <v>0</v>
      </c>
      <c r="AM648" s="96" t="str">
        <f>IF(AND(AL648&gt;=Criterios!$AB$8,AL648&lt;Criterios!$AA$8),"Pobre",IF(AND(AL648&gt;=Criterios!$AB$7,AL648&lt;Criterios!$AA$7),"Insatisfactorio",IF(AND(AL648&gt;=Criterios!$AB$6,AL648&lt;Criterios!$AA$6),"Regular",IF(AND(AL648&gt;=Criterios!$AB$5,AL648&lt;Criterios!$AA$5),"Bueno",IF(AND(AL648&gt;=Criterios!$AB$4,AL648&lt;=Criterios!$AA$4),"Excelente",MID(Criterios!$Y$3,1,1))))))</f>
        <v/>
      </c>
      <c r="AN648" s="278"/>
      <c r="AO648" s="280"/>
      <c r="AP648" s="282"/>
      <c r="AQ648" s="273"/>
      <c r="AR648" s="273"/>
      <c r="AS648" s="273"/>
      <c r="AT648" s="273"/>
      <c r="AU648" s="284"/>
      <c r="AV648" s="88" t="s">
        <v>125</v>
      </c>
      <c r="AW648" s="106" t="str">
        <f>IF(AND(T646=1,V646=3),IF(AND(AQ646=1,AS646=3),"RiRr","Ri"),IF(AND(AQ646=1,AS646=3),"Rr",""))</f>
        <v/>
      </c>
      <c r="AX648" s="101" t="str">
        <f>IF(AND(T646=2,V646=3),IF(AND(AQ646=2,AS646=3),"RiRr","Ri"),IF(AND(AQ646=2,AS646=3),"Rr",""))</f>
        <v/>
      </c>
      <c r="AY648" s="102" t="str">
        <f>IF(AND(T646=3,V646=3),IF(AND(AQ646=3,AS646=3),"RiRr","Ri"),IF(AND(AQ646=3,AS646=3),"Rr",""))</f>
        <v/>
      </c>
      <c r="AZ648" s="103" t="str">
        <f>IF(AND(T646=4,V646=3),IF(AND(AQ646=4,AS646=3),"RiRr","Ri"),IF(AND(AQ646=4,AS646=3),"Rr",""))</f>
        <v/>
      </c>
      <c r="BA648" s="103" t="str">
        <f>IF(AND(T646=5,V646=3),IF(AND(AQ646=5,AS646=3),"RiRr","Ri"),IF(AND(AQ646=5,AS646=3),"Rr",""))</f>
        <v/>
      </c>
      <c r="BB648" s="105"/>
    </row>
    <row r="649" spans="1:54" hidden="1" x14ac:dyDescent="0.2">
      <c r="A649" s="362"/>
      <c r="B649" s="290"/>
      <c r="C649" s="298"/>
      <c r="D649" s="301"/>
      <c r="E649" s="301"/>
      <c r="F649" s="301"/>
      <c r="G649" s="301"/>
      <c r="H649" s="301"/>
      <c r="I649" s="304"/>
      <c r="J649" s="307"/>
      <c r="K649" s="307"/>
      <c r="L649" s="330"/>
      <c r="M649" s="263"/>
      <c r="N649" s="263"/>
      <c r="O649" s="327"/>
      <c r="P649" s="310"/>
      <c r="Q649" s="266"/>
      <c r="R649" s="260"/>
      <c r="S649" s="257"/>
      <c r="T649" s="254"/>
      <c r="U649" s="248"/>
      <c r="V649" s="254"/>
      <c r="W649" s="254"/>
      <c r="X649" s="254"/>
      <c r="Y649" s="276"/>
      <c r="Z649" s="91"/>
      <c r="AA649" s="92"/>
      <c r="AB649" s="92"/>
      <c r="AC649" s="92"/>
      <c r="AD649" s="93"/>
      <c r="AE649" s="94">
        <f t="shared" si="103"/>
        <v>0</v>
      </c>
      <c r="AF649" s="93"/>
      <c r="AG649" s="93"/>
      <c r="AH649" s="93"/>
      <c r="AI649" s="93"/>
      <c r="AJ649" s="93"/>
      <c r="AK649" s="93"/>
      <c r="AL649" s="94">
        <f>IFERROR(VLOOKUP(AF649,Criterios!$M$3:$N$6,2,FALSE),0) + IFERROR(VLOOKUP(AG649,Criterios!$O$3:$P$6,2,FALSE),0) + IFERROR(VLOOKUP(AH649,Criterios!$Q$3:$R$7,2,FALSE),0) + IFERROR(VLOOKUP(AI649,Criterios!$S$3:$T$6,2,FALSE),0) + IFERROR(VLOOKUP(AJ649,Criterios!$U$3:$V$5,2,FALSE),0) + IFERROR(VLOOKUP(AK649,Criterios!$W$3:$X$8,2,FALSE),0)</f>
        <v>0</v>
      </c>
      <c r="AM649" s="96" t="str">
        <f>IF(AND(AL649&gt;=Criterios!$AB$8,AL649&lt;Criterios!$AA$8),"Pobre",IF(AND(AL649&gt;=Criterios!$AB$7,AL649&lt;Criterios!$AA$7),"Insatisfactorio",IF(AND(AL649&gt;=Criterios!$AB$6,AL649&lt;Criterios!$AA$6),"Regular",IF(AND(AL649&gt;=Criterios!$AB$5,AL649&lt;Criterios!$AA$5),"Bueno",IF(AND(AL649&gt;=Criterios!$AB$4,AL649&lt;=Criterios!$AA$4),"Excelente",MID(Criterios!$Y$3,1,1))))))</f>
        <v/>
      </c>
      <c r="AN649" s="278"/>
      <c r="AO649" s="280"/>
      <c r="AP649" s="282"/>
      <c r="AQ649" s="273"/>
      <c r="AR649" s="273"/>
      <c r="AS649" s="273"/>
      <c r="AT649" s="273"/>
      <c r="AU649" s="284"/>
      <c r="AV649" s="88" t="s">
        <v>170</v>
      </c>
      <c r="AW649" s="106" t="str">
        <f>IF(AND(T646=1,V646=2),IF(AND(AQ646=1,AS646=2),"RiRr","Ri"),IF(AND(AQ646=1,AS646=2),"Rr",""))</f>
        <v/>
      </c>
      <c r="AX649" s="106" t="str">
        <f>IF(AND(T646=2,V646=2),IF(AND(AQ646=2,AS646=2),"RiRr","Ri"),IF(AND(AQ646=2,AS646=2),"Rr",""))</f>
        <v/>
      </c>
      <c r="AY649" s="101" t="str">
        <f>IF(AND(T646=3,V646=2),IF(AND(AQ646=3,AS646=2),"RiRr","Ri"),IF(AND(AQ646=3,AS646=2),"Rr",""))</f>
        <v/>
      </c>
      <c r="AZ649" s="102" t="str">
        <f>IF(AND(T646=4,V646=2),IF(AND(AQ646=4,AS646=2),"RiRr","Ri"),IF(AND(AQ646=4,AS646=2),"Rr",""))</f>
        <v/>
      </c>
      <c r="BA649" s="103" t="str">
        <f>IF(AND(T646=5,V646=2),IF(AND(AQ646=5,AS646=2),"RiRr","Ri"),IF(AND(AQ646=5,AS646=2),"Rr",""))</f>
        <v/>
      </c>
      <c r="BB649" s="105"/>
    </row>
    <row r="650" spans="1:54" hidden="1" x14ac:dyDescent="0.2">
      <c r="A650" s="362"/>
      <c r="B650" s="290"/>
      <c r="C650" s="298"/>
      <c r="D650" s="301"/>
      <c r="E650" s="301"/>
      <c r="F650" s="301"/>
      <c r="G650" s="301"/>
      <c r="H650" s="301"/>
      <c r="I650" s="304"/>
      <c r="J650" s="307"/>
      <c r="K650" s="307"/>
      <c r="L650" s="330"/>
      <c r="M650" s="263"/>
      <c r="N650" s="263"/>
      <c r="O650" s="327"/>
      <c r="P650" s="310"/>
      <c r="Q650" s="266"/>
      <c r="R650" s="260"/>
      <c r="S650" s="257"/>
      <c r="T650" s="254"/>
      <c r="U650" s="248"/>
      <c r="V650" s="254"/>
      <c r="W650" s="254"/>
      <c r="X650" s="254"/>
      <c r="Y650" s="276"/>
      <c r="Z650" s="91"/>
      <c r="AA650" s="92"/>
      <c r="AB650" s="92"/>
      <c r="AC650" s="92"/>
      <c r="AD650" s="93"/>
      <c r="AE650" s="94">
        <f t="shared" si="103"/>
        <v>0</v>
      </c>
      <c r="AF650" s="93"/>
      <c r="AG650" s="93"/>
      <c r="AH650" s="93"/>
      <c r="AI650" s="93"/>
      <c r="AJ650" s="93"/>
      <c r="AK650" s="93"/>
      <c r="AL650" s="94">
        <f>IFERROR(VLOOKUP(AF650,Criterios!$M$3:$N$6,2,FALSE),0) + IFERROR(VLOOKUP(AG650,Criterios!$O$3:$P$6,2,FALSE),0) + IFERROR(VLOOKUP(AH650,Criterios!$Q$3:$R$7,2,FALSE),0) + IFERROR(VLOOKUP(AI650,Criterios!$S$3:$T$6,2,FALSE),0) + IFERROR(VLOOKUP(AJ650,Criterios!$U$3:$V$5,2,FALSE),0) + IFERROR(VLOOKUP(AK650,Criterios!$W$3:$X$8,2,FALSE),0)</f>
        <v>0</v>
      </c>
      <c r="AM650" s="96" t="str">
        <f>IF(AND(AL650&gt;=Criterios!$AB$8,AL650&lt;Criterios!$AA$8),"Pobre",IF(AND(AL650&gt;=Criterios!$AB$7,AL650&lt;Criterios!$AA$7),"Insatisfactorio",IF(AND(AL650&gt;=Criterios!$AB$6,AL650&lt;Criterios!$AA$6),"Regular",IF(AND(AL650&gt;=Criterios!$AB$5,AL650&lt;Criterios!$AA$5),"Bueno",IF(AND(AL650&gt;=Criterios!$AB$4,AL650&lt;=Criterios!$AA$4),"Excelente",MID(Criterios!$Y$3,1,1))))))</f>
        <v/>
      </c>
      <c r="AN650" s="278"/>
      <c r="AO650" s="280"/>
      <c r="AP650" s="282"/>
      <c r="AQ650" s="273"/>
      <c r="AR650" s="273"/>
      <c r="AS650" s="273"/>
      <c r="AT650" s="273"/>
      <c r="AU650" s="284"/>
      <c r="AV650" s="88" t="s">
        <v>752</v>
      </c>
      <c r="AW650" s="106" t="str">
        <f>IF(AND(T646=1,V646=1),IF(AND(AQ646=1,AS646=1),"RiRr","Ri"),IF(AND(AQ646=1,AS646=1),"Rr",""))</f>
        <v/>
      </c>
      <c r="AX650" s="106" t="str">
        <f>IF(AND(T646=2,V646=1),IF(AND(AQ646=2,AS646=1),"RiRr","Ri"),IF(AND(AQ646=2,AS646=1),"Rr",""))</f>
        <v/>
      </c>
      <c r="AY650" s="101" t="str">
        <f>IF(AND(T646=3,V646=1),IF(AND(AQ646=3,AS646=1),"RiRr","Ri"),IF(AND(AQ646=3,AS646=1),"Rr",""))</f>
        <v/>
      </c>
      <c r="AZ650" s="102" t="str">
        <f>IF(AND(T646=4,V646=1),IF(AND(AQ646=4,AS646=1),"RiRr","Ri"),IF(AND(AQ646=4,AS646=1),"Rr",""))</f>
        <v/>
      </c>
      <c r="BA650" s="102" t="str">
        <f>IF(AND(T646=5,V646=1),IF(AND(AQ646=5,AS646=1),"RiRr","Ri"),IF(AND(AQ646=5,AS646=1),"Rr",""))</f>
        <v/>
      </c>
      <c r="BB650" s="105"/>
    </row>
    <row r="651" spans="1:54" ht="15.75" hidden="1" customHeight="1" thickBot="1" x14ac:dyDescent="0.25">
      <c r="A651" s="363"/>
      <c r="B651" s="291"/>
      <c r="C651" s="299"/>
      <c r="D651" s="302"/>
      <c r="E651" s="302"/>
      <c r="F651" s="302"/>
      <c r="G651" s="302"/>
      <c r="H651" s="302"/>
      <c r="I651" s="305"/>
      <c r="J651" s="308"/>
      <c r="K651" s="308"/>
      <c r="L651" s="331"/>
      <c r="M651" s="264"/>
      <c r="N651" s="264"/>
      <c r="O651" s="328"/>
      <c r="P651" s="311"/>
      <c r="Q651" s="267"/>
      <c r="R651" s="261"/>
      <c r="S651" s="258"/>
      <c r="T651" s="255"/>
      <c r="U651" s="249"/>
      <c r="V651" s="255"/>
      <c r="W651" s="255"/>
      <c r="X651" s="255"/>
      <c r="Y651" s="277"/>
      <c r="Z651" s="108"/>
      <c r="AA651" s="109"/>
      <c r="AB651" s="109"/>
      <c r="AC651" s="109"/>
      <c r="AD651" s="110"/>
      <c r="AE651" s="111">
        <f t="shared" si="103"/>
        <v>0</v>
      </c>
      <c r="AF651" s="110"/>
      <c r="AG651" s="110"/>
      <c r="AH651" s="110"/>
      <c r="AI651" s="110"/>
      <c r="AJ651" s="110"/>
      <c r="AK651" s="110"/>
      <c r="AL651" s="111">
        <f>IFERROR(VLOOKUP(AF651,Criterios!$M$3:$N$6,2,FALSE),0) + IFERROR(VLOOKUP(AG651,Criterios!$O$3:$P$6,2,FALSE),0) + IFERROR(VLOOKUP(AH651,Criterios!$Q$3:$R$7,2,FALSE),0) + IFERROR(VLOOKUP(AI651,Criterios!$S$3:$T$6,2,FALSE),0) + IFERROR(VLOOKUP(AJ651,Criterios!$U$3:$V$5,2,FALSE),0) + IFERROR(VLOOKUP(AK651,Criterios!$W$3:$X$8,2,FALSE),0)</f>
        <v>0</v>
      </c>
      <c r="AM651" s="112" t="str">
        <f>IF(AND(AL651&gt;=Criterios!$AB$8,AL651&lt;Criterios!$AA$8),"Pobre",IF(AND(AL651&gt;=Criterios!$AB$7,AL651&lt;Criterios!$AA$7),"Insatisfactorio",IF(AND(AL651&gt;=Criterios!$AB$6,AL651&lt;Criterios!$AA$6),"Regular",IF(AND(AL651&gt;=Criterios!$AB$5,AL651&lt;Criterios!$AA$5),"Bueno",IF(AND(AL651&gt;=Criterios!$AB$4,AL651&lt;=Criterios!$AA$4),"Excelente",MID(Criterios!$Y$3,1,1))))))</f>
        <v/>
      </c>
      <c r="AN651" s="279"/>
      <c r="AO651" s="281"/>
      <c r="AP651" s="283"/>
      <c r="AQ651" s="274"/>
      <c r="AR651" s="274"/>
      <c r="AS651" s="274"/>
      <c r="AT651" s="274"/>
      <c r="AU651" s="285"/>
      <c r="AW651" s="88" t="s">
        <v>123</v>
      </c>
      <c r="AX651" s="88" t="s">
        <v>124</v>
      </c>
      <c r="AY651" s="88" t="s">
        <v>125</v>
      </c>
      <c r="AZ651" s="88" t="s">
        <v>126</v>
      </c>
      <c r="BA651" s="88" t="s">
        <v>127</v>
      </c>
      <c r="BB651" s="113"/>
    </row>
    <row r="652" spans="1:54" ht="16.5" hidden="1" thickTop="1" x14ac:dyDescent="0.2">
      <c r="A652" s="361"/>
      <c r="B652" s="289"/>
      <c r="C652" s="297"/>
      <c r="D652" s="300"/>
      <c r="E652" s="300"/>
      <c r="F652" s="300"/>
      <c r="G652" s="300"/>
      <c r="H652" s="300"/>
      <c r="I652" s="303"/>
      <c r="J652" s="306"/>
      <c r="K652" s="306"/>
      <c r="L652" s="329"/>
      <c r="M652" s="262"/>
      <c r="N652" s="262"/>
      <c r="O652" s="326" t="s">
        <v>417</v>
      </c>
      <c r="P652" s="338"/>
      <c r="Q652" s="295"/>
      <c r="R652" s="259"/>
      <c r="S652" s="256"/>
      <c r="T652" s="253">
        <f>(IFERROR(VLOOKUP(S652,Criterios!$E$3:$F$8,2,FALSE),0))</f>
        <v>0</v>
      </c>
      <c r="U652" s="247"/>
      <c r="V652" s="253">
        <f>(IFERROR(VLOOKUP(U652,Criterios!$H$3:$I$8,2,FALSE),0))</f>
        <v>0</v>
      </c>
      <c r="W652" s="253">
        <f>(IFERROR(VLOOKUP(S652,Criterios!$E$3:$F$8,2,FALSE),0)) * (IFERROR(VLOOKUP(U652,Criterios!$H$3:$I$8,2,FALSE),0))</f>
        <v>0</v>
      </c>
      <c r="X652" s="253">
        <f>IFERROR(INDEX(Colorimetría!$D$4:$H$8,MATCH(V652,Colorimetría!$C$4:$C$8,0),MATCH(T652,Colorimetría!$D$3:$H$3,0)),0)</f>
        <v>0</v>
      </c>
      <c r="Y652" s="296"/>
      <c r="Z652" s="91"/>
      <c r="AA652" s="92"/>
      <c r="AB652" s="92"/>
      <c r="AC652" s="92"/>
      <c r="AD652" s="93"/>
      <c r="AE652" s="94">
        <f>IF(OR(AD652="Preventivo",AD652="Preventivo - Detectivo"),"Probabilidad",IF(OR(AD652="Detectivo - Correctivo",AD652="Correctivo"),"Impacto",0))</f>
        <v>0</v>
      </c>
      <c r="AF652" s="93"/>
      <c r="AG652" s="93"/>
      <c r="AH652" s="93"/>
      <c r="AI652" s="93"/>
      <c r="AJ652" s="93"/>
      <c r="AK652" s="93"/>
      <c r="AL652" s="95">
        <f>IFERROR(VLOOKUP(AF652,Criterios!$M$3:$N$6,2,FALSE),0) + IFERROR(VLOOKUP(AG652,Criterios!$O$3:$P$6,2,FALSE),0) + IFERROR(VLOOKUP(AH652,Criterios!$Q$3:$R$7,2,FALSE),0) + IFERROR(VLOOKUP(AI652,Criterios!$S$3:$T$6,2,FALSE),0) + IFERROR(VLOOKUP(AJ652,Criterios!$U$3:$V$5,2,FALSE),0) + IFERROR(VLOOKUP(AK652,Criterios!$W$3:$X$8,2,FALSE),0)</f>
        <v>0</v>
      </c>
      <c r="AM652" s="96" t="str">
        <f>IF(AND(AL652&gt;=Criterios!$AB$8,AL652&lt;Criterios!$AA$8),"Pobre",IF(AND(AL652&gt;=Criterios!$AB$7,AL652&lt;Criterios!$AA$7),"Insatisfactorio",IF(AND(AL652&gt;=Criterios!$AB$6,AL652&lt;Criterios!$AA$6),"Regular",IF(AND(AL652&gt;=Criterios!$AB$5,AL652&lt;Criterios!$AA$5),"Bueno",IF(AND(AL652&gt;=Criterios!$AB$4,AL652&lt;=Criterios!$AA$4),"Excelente",MID(Criterios!$Y$3,1,1))))))</f>
        <v/>
      </c>
      <c r="AN652" s="278">
        <f>(IFERROR(AVERAGEIFS(AL652:AL657,AE652:AE657,"Impacto"),0))/100</f>
        <v>0</v>
      </c>
      <c r="AO652" s="280">
        <f>(IFERROR(AVERAGEIFS(AL652:AL657,AE652:AE657,"Probabilidad"),0))/100</f>
        <v>0</v>
      </c>
      <c r="AP652" s="282" t="str">
        <f>IF(AN652=0,MID(S652,1,15),IF(T652 - AN652*T652&lt;1,VLOOKUP(1,Criterios!$D$4:$E$8,2,FALSE),IF(ROUND(T652 -( T652*AN652),0)=0,VLOOKUP(1,Criterios!$D$4:$E$8,2,FALSE),VLOOKUP(ROUND(T652 -( T652*AN652),0),Criterios!$D$4:$E$8,2,FALSE))))</f>
        <v/>
      </c>
      <c r="AQ652" s="273">
        <f>(IFERROR(VLOOKUP(AP652,Criterios!$E$3:$F$8,2,FALSE),0))</f>
        <v>0</v>
      </c>
      <c r="AR652" s="273" t="str">
        <f>IF(AO652=0,MID(U652,1,15),IF(V652 - AO652*V652&lt;1,VLOOKUP(1,Criterios!$G$4:$H$8,2,FALSE),IF(ROUND(V652 -(V652*AO652),0)=0,VLOOKUP(1,Criterios!$G$4:$H$8,2,FALSE),VLOOKUP(ROUND(V652 -( V652*AO652),0),Criterios!$G$4:$H$8,2,FALSE))))</f>
        <v/>
      </c>
      <c r="AS652" s="273">
        <f>(IFERROR(VLOOKUP(AR652,Criterios!$H$3:$I$8,2,FALSE),0))</f>
        <v>0</v>
      </c>
      <c r="AT652" s="273">
        <f>(IFERROR(VLOOKUP(AP652,Criterios!$E$3:$F$8,2,FALSE),0)) * (IFERROR(VLOOKUP(AR652,Criterios!$H$3:$I$8,2,FALSE),0))</f>
        <v>0</v>
      </c>
      <c r="AU652" s="284">
        <f>IFERROR(INDEX(Colorimetría!$D$4:$H$8,MATCH(AS652,Colorimetría!$C$4:$C$8,0),MATCH(AQ652,Colorimetría!$D$3:$H$3,0)),0)</f>
        <v>0</v>
      </c>
      <c r="AV652" s="88" t="s">
        <v>169</v>
      </c>
      <c r="AW652" s="97" t="str">
        <f>IF(AND(T652=1,V652=5),IF(AND(AQ652=1,AS652=5),"RiRr","Ri"),IF(AND(AQ652=1,AS652=5),"Rr",""))</f>
        <v/>
      </c>
      <c r="AX652" s="97" t="str">
        <f>IF(AND(T652=2,V652=5),IF(AND(AQ652=2,AS652=5),"RiRr","Ri"),IF(AND(AQ652=2,AS652=5),"Rr",""))</f>
        <v/>
      </c>
      <c r="AY652" s="98" t="str">
        <f>IF(AND(T652=3,V652=5),IF(AND(AQ652=3,AS652=5),"RiRr","Ri"),IF(AND(AQ652=3,AS652=5),"Rr",""))</f>
        <v/>
      </c>
      <c r="AZ652" s="98" t="str">
        <f>IF(AND(T652=4,V652=5),IF(AND(AQ652=4,AS652=5),"RiRr","Ri"),IF(AND(AQ652=4,AS652=5),"Rr",""))</f>
        <v/>
      </c>
      <c r="BA652" s="98" t="str">
        <f>IF(AND(T652=5,V652=5),IF(AND(AQ652=5,AS652=5),"RiRr","Ri"),IF(AND(AQ652=5,AS652=5),"Rr",""))</f>
        <v/>
      </c>
      <c r="BB652" s="100"/>
    </row>
    <row r="653" spans="1:54" hidden="1" x14ac:dyDescent="0.2">
      <c r="A653" s="362"/>
      <c r="B653" s="290"/>
      <c r="C653" s="298"/>
      <c r="D653" s="301"/>
      <c r="E653" s="301"/>
      <c r="F653" s="301"/>
      <c r="G653" s="301"/>
      <c r="H653" s="301"/>
      <c r="I653" s="304"/>
      <c r="J653" s="307"/>
      <c r="K653" s="307"/>
      <c r="L653" s="330"/>
      <c r="M653" s="263"/>
      <c r="N653" s="263"/>
      <c r="O653" s="327"/>
      <c r="P653" s="310"/>
      <c r="Q653" s="266"/>
      <c r="R653" s="260"/>
      <c r="S653" s="257"/>
      <c r="T653" s="254"/>
      <c r="U653" s="248"/>
      <c r="V653" s="254"/>
      <c r="W653" s="254"/>
      <c r="X653" s="254"/>
      <c r="Y653" s="276"/>
      <c r="Z653" s="91"/>
      <c r="AA653" s="92"/>
      <c r="AB653" s="92"/>
      <c r="AC653" s="92"/>
      <c r="AD653" s="93"/>
      <c r="AE653" s="94">
        <f t="shared" ref="AE653:AE657" si="104">IF(OR(AD653="Preventivo",AD653="Preventivo - Detectivo"),"Probabilidad",IF(OR(AD653="Detectivo - Correctivo",AD653="Correctivo"),"Impacto",0))</f>
        <v>0</v>
      </c>
      <c r="AF653" s="93"/>
      <c r="AG653" s="93"/>
      <c r="AH653" s="93"/>
      <c r="AI653" s="93"/>
      <c r="AJ653" s="93"/>
      <c r="AK653" s="93"/>
      <c r="AL653" s="95">
        <f>IFERROR(VLOOKUP(AF653,Criterios!$M$3:$N$6,2,FALSE),0) + IFERROR(VLOOKUP(AG653,Criterios!$O$3:$P$6,2,FALSE),0) + IFERROR(VLOOKUP(AH653,Criterios!$Q$3:$R$7,2,FALSE),0) + IFERROR(VLOOKUP(AI653,Criterios!$S$3:$T$6,2,FALSE),0) + IFERROR(VLOOKUP(AJ653,Criterios!$U$3:$V$5,2,FALSE),0) + IFERROR(VLOOKUP(AK653,Criterios!$W$3:$X$8,2,FALSE),0)</f>
        <v>0</v>
      </c>
      <c r="AM653" s="96" t="str">
        <f>IF(AND(AL653&gt;=Criterios!$AB$8,AL653&lt;Criterios!$AA$8),"Pobre",IF(AND(AL653&gt;=Criterios!$AB$7,AL653&lt;Criterios!$AA$7),"Insatisfactorio",IF(AND(AL653&gt;=Criterios!$AB$6,AL653&lt;Criterios!$AA$6),"Regular",IF(AND(AL653&gt;=Criterios!$AB$5,AL653&lt;Criterios!$AA$5),"Bueno",IF(AND(AL653&gt;=Criterios!$AB$4,AL653&lt;=Criterios!$AA$4),"Excelente",MID(Criterios!$Y$3,1,1))))))</f>
        <v/>
      </c>
      <c r="AN653" s="278"/>
      <c r="AO653" s="280"/>
      <c r="AP653" s="282"/>
      <c r="AQ653" s="273"/>
      <c r="AR653" s="273"/>
      <c r="AS653" s="273"/>
      <c r="AT653" s="273"/>
      <c r="AU653" s="284"/>
      <c r="AV653" s="88" t="s">
        <v>122</v>
      </c>
      <c r="AW653" s="101" t="str">
        <f>IF(AND(T652=1,V652=4),IF(AND(AQ652=1,AS652=4),"RiRr","Ri"),IF(AND(AQ652=1,AS652=4),"Rr",""))</f>
        <v/>
      </c>
      <c r="AX653" s="102" t="str">
        <f>IF(AND(T652=2,V652=4),IF(AND(AQ652=2,AS652=4),"RiRr","Ri"),IF(AND(AQ652=2,AS652=4),"Rr",""))</f>
        <v/>
      </c>
      <c r="AY653" s="102" t="str">
        <f>IF(AND(T652=3,V652=4),IF(AND(AQ652=3,AS652=4),"RiRr","Ri"),IF(AND(AQ652=3,AS652=4),"Rr",""))</f>
        <v/>
      </c>
      <c r="AZ653" s="103" t="str">
        <f>IF(AND(T652=4,V652=4),IF(AND(AQ652=4,AS652=4),"RiRr","Ri"),IF(AND(AQ652=4,AS652=4),"Rr",""))</f>
        <v/>
      </c>
      <c r="BA653" s="103" t="str">
        <f>IF(AND(T652=5,V652=4),IF(AND(AQ652=5,AS652=4),"RiRr","Ri"),IF(AND(AQ652=5,AS652=4),"Rr",""))</f>
        <v/>
      </c>
      <c r="BB653" s="105"/>
    </row>
    <row r="654" spans="1:54" hidden="1" x14ac:dyDescent="0.2">
      <c r="A654" s="362"/>
      <c r="B654" s="290"/>
      <c r="C654" s="298"/>
      <c r="D654" s="301"/>
      <c r="E654" s="301"/>
      <c r="F654" s="301"/>
      <c r="G654" s="301"/>
      <c r="H654" s="301"/>
      <c r="I654" s="304"/>
      <c r="J654" s="307"/>
      <c r="K654" s="307"/>
      <c r="L654" s="330"/>
      <c r="M654" s="263"/>
      <c r="N654" s="263"/>
      <c r="O654" s="327"/>
      <c r="P654" s="310"/>
      <c r="Q654" s="266"/>
      <c r="R654" s="260"/>
      <c r="S654" s="257"/>
      <c r="T654" s="254"/>
      <c r="U654" s="248"/>
      <c r="V654" s="254"/>
      <c r="W654" s="254"/>
      <c r="X654" s="254"/>
      <c r="Y654" s="276"/>
      <c r="Z654" s="91"/>
      <c r="AA654" s="92"/>
      <c r="AB654" s="92"/>
      <c r="AC654" s="92"/>
      <c r="AD654" s="93"/>
      <c r="AE654" s="94">
        <f t="shared" si="104"/>
        <v>0</v>
      </c>
      <c r="AF654" s="93"/>
      <c r="AG654" s="93"/>
      <c r="AH654" s="93"/>
      <c r="AI654" s="93"/>
      <c r="AJ654" s="93"/>
      <c r="AK654" s="93"/>
      <c r="AL654" s="95">
        <f>IFERROR(VLOOKUP(AF654,Criterios!$M$3:$N$6,2,FALSE),0) + IFERROR(VLOOKUP(AG654,Criterios!$O$3:$P$6,2,FALSE),0) + IFERROR(VLOOKUP(AH654,Criterios!$Q$3:$R$7,2,FALSE),0) + IFERROR(VLOOKUP(AI654,Criterios!$S$3:$T$6,2,FALSE),0) + IFERROR(VLOOKUP(AJ654,Criterios!$U$3:$V$5,2,FALSE),0) + IFERROR(VLOOKUP(AK654,Criterios!$W$3:$X$8,2,FALSE),0)</f>
        <v>0</v>
      </c>
      <c r="AM654" s="96" t="str">
        <f>IF(AND(AL654&gt;=Criterios!$AB$8,AL654&lt;Criterios!$AA$8),"Pobre",IF(AND(AL654&gt;=Criterios!$AB$7,AL654&lt;Criterios!$AA$7),"Insatisfactorio",IF(AND(AL654&gt;=Criterios!$AB$6,AL654&lt;Criterios!$AA$6),"Regular",IF(AND(AL654&gt;=Criterios!$AB$5,AL654&lt;Criterios!$AA$5),"Bueno",IF(AND(AL654&gt;=Criterios!$AB$4,AL654&lt;=Criterios!$AA$4),"Excelente",MID(Criterios!$Y$3,1,1))))))</f>
        <v/>
      </c>
      <c r="AN654" s="278"/>
      <c r="AO654" s="280"/>
      <c r="AP654" s="282"/>
      <c r="AQ654" s="273"/>
      <c r="AR654" s="273"/>
      <c r="AS654" s="273"/>
      <c r="AT654" s="273"/>
      <c r="AU654" s="284"/>
      <c r="AV654" s="88" t="s">
        <v>125</v>
      </c>
      <c r="AW654" s="106" t="str">
        <f>IF(AND(T652=1,V652=3),IF(AND(AQ652=1,AS652=3),"RiRr","Ri"),IF(AND(AQ652=1,AS652=3),"Rr",""))</f>
        <v/>
      </c>
      <c r="AX654" s="101" t="str">
        <f>IF(AND(T652=2,V652=3),IF(AND(AQ652=2,AS652=3),"RiRr","Ri"),IF(AND(AQ652=2,AS652=3),"Rr",""))</f>
        <v/>
      </c>
      <c r="AY654" s="102" t="str">
        <f>IF(AND(T652=3,V652=3),IF(AND(AQ652=3,AS652=3),"RiRr","Ri"),IF(AND(AQ652=3,AS652=3),"Rr",""))</f>
        <v/>
      </c>
      <c r="AZ654" s="103" t="str">
        <f>IF(AND(T652=4,V652=3),IF(AND(AQ652=4,AS652=3),"RiRr","Ri"),IF(AND(AQ652=4,AS652=3),"Rr",""))</f>
        <v/>
      </c>
      <c r="BA654" s="103" t="str">
        <f>IF(AND(T652=5,V652=3),IF(AND(AQ652=5,AS652=3),"RiRr","Ri"),IF(AND(AQ652=5,AS652=3),"Rr",""))</f>
        <v/>
      </c>
      <c r="BB654" s="105"/>
    </row>
    <row r="655" spans="1:54" hidden="1" x14ac:dyDescent="0.2">
      <c r="A655" s="362"/>
      <c r="B655" s="290"/>
      <c r="C655" s="298"/>
      <c r="D655" s="301"/>
      <c r="E655" s="301"/>
      <c r="F655" s="301"/>
      <c r="G655" s="301"/>
      <c r="H655" s="301"/>
      <c r="I655" s="304"/>
      <c r="J655" s="307"/>
      <c r="K655" s="307"/>
      <c r="L655" s="330"/>
      <c r="M655" s="263"/>
      <c r="N655" s="263"/>
      <c r="O655" s="327"/>
      <c r="P655" s="310"/>
      <c r="Q655" s="266"/>
      <c r="R655" s="260"/>
      <c r="S655" s="257"/>
      <c r="T655" s="254"/>
      <c r="U655" s="248"/>
      <c r="V655" s="254"/>
      <c r="W655" s="254"/>
      <c r="X655" s="254"/>
      <c r="Y655" s="276"/>
      <c r="Z655" s="91"/>
      <c r="AA655" s="92"/>
      <c r="AB655" s="92"/>
      <c r="AC655" s="92"/>
      <c r="AD655" s="93"/>
      <c r="AE655" s="94">
        <f t="shared" si="104"/>
        <v>0</v>
      </c>
      <c r="AF655" s="93"/>
      <c r="AG655" s="93"/>
      <c r="AH655" s="93"/>
      <c r="AI655" s="93"/>
      <c r="AJ655" s="93"/>
      <c r="AK655" s="93"/>
      <c r="AL655" s="94">
        <f>IFERROR(VLOOKUP(AF655,Criterios!$M$3:$N$6,2,FALSE),0) + IFERROR(VLOOKUP(AG655,Criterios!$O$3:$P$6,2,FALSE),0) + IFERROR(VLOOKUP(AH655,Criterios!$Q$3:$R$7,2,FALSE),0) + IFERROR(VLOOKUP(AI655,Criterios!$S$3:$T$6,2,FALSE),0) + IFERROR(VLOOKUP(AJ655,Criterios!$U$3:$V$5,2,FALSE),0) + IFERROR(VLOOKUP(AK655,Criterios!$W$3:$X$8,2,FALSE),0)</f>
        <v>0</v>
      </c>
      <c r="AM655" s="96" t="str">
        <f>IF(AND(AL655&gt;=Criterios!$AB$8,AL655&lt;Criterios!$AA$8),"Pobre",IF(AND(AL655&gt;=Criterios!$AB$7,AL655&lt;Criterios!$AA$7),"Insatisfactorio",IF(AND(AL655&gt;=Criterios!$AB$6,AL655&lt;Criterios!$AA$6),"Regular",IF(AND(AL655&gt;=Criterios!$AB$5,AL655&lt;Criterios!$AA$5),"Bueno",IF(AND(AL655&gt;=Criterios!$AB$4,AL655&lt;=Criterios!$AA$4),"Excelente",MID(Criterios!$Y$3,1,1))))))</f>
        <v/>
      </c>
      <c r="AN655" s="278"/>
      <c r="AO655" s="280"/>
      <c r="AP655" s="282"/>
      <c r="AQ655" s="273"/>
      <c r="AR655" s="273"/>
      <c r="AS655" s="273"/>
      <c r="AT655" s="273"/>
      <c r="AU655" s="284"/>
      <c r="AV655" s="88" t="s">
        <v>170</v>
      </c>
      <c r="AW655" s="106" t="str">
        <f>IF(AND(T652=1,V652=2),IF(AND(AQ652=1,AS652=2),"RiRr","Ri"),IF(AND(AQ652=1,AS652=2),"Rr",""))</f>
        <v/>
      </c>
      <c r="AX655" s="106" t="str">
        <f>IF(AND(T652=2,V652=2),IF(AND(AQ652=2,AS652=2),"RiRr","Ri"),IF(AND(AQ652=2,AS652=2),"Rr",""))</f>
        <v/>
      </c>
      <c r="AY655" s="101" t="str">
        <f>IF(AND(T652=3,V652=2),IF(AND(AQ652=3,AS652=2),"RiRr","Ri"),IF(AND(AQ652=3,AS652=2),"Rr",""))</f>
        <v/>
      </c>
      <c r="AZ655" s="102" t="str">
        <f>IF(AND(T652=4,V652=2),IF(AND(AQ652=4,AS652=2),"RiRr","Ri"),IF(AND(AQ652=4,AS652=2),"Rr",""))</f>
        <v/>
      </c>
      <c r="BA655" s="103" t="str">
        <f>IF(AND(T652=5,V652=2),IF(AND(AQ652=5,AS652=2),"RiRr","Ri"),IF(AND(AQ652=5,AS652=2),"Rr",""))</f>
        <v/>
      </c>
      <c r="BB655" s="105"/>
    </row>
    <row r="656" spans="1:54" hidden="1" x14ac:dyDescent="0.2">
      <c r="A656" s="362"/>
      <c r="B656" s="290"/>
      <c r="C656" s="298"/>
      <c r="D656" s="301"/>
      <c r="E656" s="301"/>
      <c r="F656" s="301"/>
      <c r="G656" s="301"/>
      <c r="H656" s="301"/>
      <c r="I656" s="304"/>
      <c r="J656" s="307"/>
      <c r="K656" s="307"/>
      <c r="L656" s="330"/>
      <c r="M656" s="263"/>
      <c r="N656" s="263"/>
      <c r="O656" s="327"/>
      <c r="P656" s="310"/>
      <c r="Q656" s="266"/>
      <c r="R656" s="260"/>
      <c r="S656" s="257"/>
      <c r="T656" s="254"/>
      <c r="U656" s="248"/>
      <c r="V656" s="254"/>
      <c r="W656" s="254"/>
      <c r="X656" s="254"/>
      <c r="Y656" s="276"/>
      <c r="Z656" s="91"/>
      <c r="AA656" s="92"/>
      <c r="AB656" s="92"/>
      <c r="AC656" s="92"/>
      <c r="AD656" s="93"/>
      <c r="AE656" s="94">
        <f t="shared" si="104"/>
        <v>0</v>
      </c>
      <c r="AF656" s="93"/>
      <c r="AG656" s="93"/>
      <c r="AH656" s="93"/>
      <c r="AI656" s="93"/>
      <c r="AJ656" s="93"/>
      <c r="AK656" s="93"/>
      <c r="AL656" s="94">
        <f>IFERROR(VLOOKUP(AF656,Criterios!$M$3:$N$6,2,FALSE),0) + IFERROR(VLOOKUP(AG656,Criterios!$O$3:$P$6,2,FALSE),0) + IFERROR(VLOOKUP(AH656,Criterios!$Q$3:$R$7,2,FALSE),0) + IFERROR(VLOOKUP(AI656,Criterios!$S$3:$T$6,2,FALSE),0) + IFERROR(VLOOKUP(AJ656,Criterios!$U$3:$V$5,2,FALSE),0) + IFERROR(VLOOKUP(AK656,Criterios!$W$3:$X$8,2,FALSE),0)</f>
        <v>0</v>
      </c>
      <c r="AM656" s="96" t="str">
        <f>IF(AND(AL656&gt;=Criterios!$AB$8,AL656&lt;Criterios!$AA$8),"Pobre",IF(AND(AL656&gt;=Criterios!$AB$7,AL656&lt;Criterios!$AA$7),"Insatisfactorio",IF(AND(AL656&gt;=Criterios!$AB$6,AL656&lt;Criterios!$AA$6),"Regular",IF(AND(AL656&gt;=Criterios!$AB$5,AL656&lt;Criterios!$AA$5),"Bueno",IF(AND(AL656&gt;=Criterios!$AB$4,AL656&lt;=Criterios!$AA$4),"Excelente",MID(Criterios!$Y$3,1,1))))))</f>
        <v/>
      </c>
      <c r="AN656" s="278"/>
      <c r="AO656" s="280"/>
      <c r="AP656" s="282"/>
      <c r="AQ656" s="273"/>
      <c r="AR656" s="273"/>
      <c r="AS656" s="273"/>
      <c r="AT656" s="273"/>
      <c r="AU656" s="284"/>
      <c r="AV656" s="88" t="s">
        <v>752</v>
      </c>
      <c r="AW656" s="106" t="str">
        <f>IF(AND(T652=1,V652=1),IF(AND(AQ652=1,AS652=1),"RiRr","Ri"),IF(AND(AQ652=1,AS652=1),"Rr",""))</f>
        <v/>
      </c>
      <c r="AX656" s="106" t="str">
        <f>IF(AND(T652=2,V652=1),IF(AND(AQ652=2,AS652=1),"RiRr","Ri"),IF(AND(AQ652=2,AS652=1),"Rr",""))</f>
        <v/>
      </c>
      <c r="AY656" s="101" t="str">
        <f>IF(AND(T652=3,V652=1),IF(AND(AQ652=3,AS652=1),"RiRr","Ri"),IF(AND(AQ652=3,AS652=1),"Rr",""))</f>
        <v/>
      </c>
      <c r="AZ656" s="102" t="str">
        <f>IF(AND(T652=4,V652=1),IF(AND(AQ652=4,AS652=1),"RiRr","Ri"),IF(AND(AQ652=4,AS652=1),"Rr",""))</f>
        <v/>
      </c>
      <c r="BA656" s="102" t="str">
        <f>IF(AND(T652=5,V652=1),IF(AND(AQ652=5,AS652=1),"RiRr","Ri"),IF(AND(AQ652=5,AS652=1),"Rr",""))</f>
        <v/>
      </c>
      <c r="BB656" s="105"/>
    </row>
    <row r="657" spans="1:54" ht="15.75" hidden="1" customHeight="1" thickBot="1" x14ac:dyDescent="0.25">
      <c r="A657" s="363"/>
      <c r="B657" s="291"/>
      <c r="C657" s="299"/>
      <c r="D657" s="302"/>
      <c r="E657" s="302"/>
      <c r="F657" s="302"/>
      <c r="G657" s="302"/>
      <c r="H657" s="302"/>
      <c r="I657" s="305"/>
      <c r="J657" s="308"/>
      <c r="K657" s="308"/>
      <c r="L657" s="331"/>
      <c r="M657" s="264"/>
      <c r="N657" s="264"/>
      <c r="O657" s="328"/>
      <c r="P657" s="311"/>
      <c r="Q657" s="267"/>
      <c r="R657" s="261"/>
      <c r="S657" s="258"/>
      <c r="T657" s="255"/>
      <c r="U657" s="249"/>
      <c r="V657" s="255"/>
      <c r="W657" s="255"/>
      <c r="X657" s="255"/>
      <c r="Y657" s="277"/>
      <c r="Z657" s="108"/>
      <c r="AA657" s="109"/>
      <c r="AB657" s="109"/>
      <c r="AC657" s="109"/>
      <c r="AD657" s="110"/>
      <c r="AE657" s="111">
        <f t="shared" si="104"/>
        <v>0</v>
      </c>
      <c r="AF657" s="110"/>
      <c r="AG657" s="110"/>
      <c r="AH657" s="110"/>
      <c r="AI657" s="110"/>
      <c r="AJ657" s="110"/>
      <c r="AK657" s="110"/>
      <c r="AL657" s="111">
        <f>IFERROR(VLOOKUP(AF657,Criterios!$M$3:$N$6,2,FALSE),0) + IFERROR(VLOOKUP(AG657,Criterios!$O$3:$P$6,2,FALSE),0) + IFERROR(VLOOKUP(AH657,Criterios!$Q$3:$R$7,2,FALSE),0) + IFERROR(VLOOKUP(AI657,Criterios!$S$3:$T$6,2,FALSE),0) + IFERROR(VLOOKUP(AJ657,Criterios!$U$3:$V$5,2,FALSE),0) + IFERROR(VLOOKUP(AK657,Criterios!$W$3:$X$8,2,FALSE),0)</f>
        <v>0</v>
      </c>
      <c r="AM657" s="112" t="str">
        <f>IF(AND(AL657&gt;=Criterios!$AB$8,AL657&lt;Criterios!$AA$8),"Pobre",IF(AND(AL657&gt;=Criterios!$AB$7,AL657&lt;Criterios!$AA$7),"Insatisfactorio",IF(AND(AL657&gt;=Criterios!$AB$6,AL657&lt;Criterios!$AA$6),"Regular",IF(AND(AL657&gt;=Criterios!$AB$5,AL657&lt;Criterios!$AA$5),"Bueno",IF(AND(AL657&gt;=Criterios!$AB$4,AL657&lt;=Criterios!$AA$4),"Excelente",MID(Criterios!$Y$3,1,1))))))</f>
        <v/>
      </c>
      <c r="AN657" s="279"/>
      <c r="AO657" s="281"/>
      <c r="AP657" s="283"/>
      <c r="AQ657" s="274"/>
      <c r="AR657" s="274"/>
      <c r="AS657" s="274"/>
      <c r="AT657" s="274"/>
      <c r="AU657" s="285"/>
      <c r="AW657" s="88" t="s">
        <v>123</v>
      </c>
      <c r="AX657" s="88" t="s">
        <v>124</v>
      </c>
      <c r="AY657" s="88" t="s">
        <v>125</v>
      </c>
      <c r="AZ657" s="88" t="s">
        <v>126</v>
      </c>
      <c r="BA657" s="88" t="s">
        <v>127</v>
      </c>
      <c r="BB657" s="113"/>
    </row>
    <row r="658" spans="1:54" ht="16.5" hidden="1" thickTop="1" x14ac:dyDescent="0.2">
      <c r="A658" s="361"/>
      <c r="B658" s="289"/>
      <c r="C658" s="297"/>
      <c r="D658" s="300"/>
      <c r="E658" s="300"/>
      <c r="F658" s="300"/>
      <c r="G658" s="300"/>
      <c r="H658" s="300"/>
      <c r="I658" s="303"/>
      <c r="J658" s="306"/>
      <c r="K658" s="306"/>
      <c r="L658" s="329"/>
      <c r="M658" s="262"/>
      <c r="N658" s="262"/>
      <c r="O658" s="326" t="s">
        <v>418</v>
      </c>
      <c r="P658" s="338"/>
      <c r="Q658" s="295"/>
      <c r="R658" s="259"/>
      <c r="S658" s="256"/>
      <c r="T658" s="253">
        <f>(IFERROR(VLOOKUP(S658,Criterios!$E$3:$F$8,2,FALSE),0))</f>
        <v>0</v>
      </c>
      <c r="U658" s="247"/>
      <c r="V658" s="253">
        <f>(IFERROR(VLOOKUP(U658,Criterios!$H$3:$I$8,2,FALSE),0))</f>
        <v>0</v>
      </c>
      <c r="W658" s="253">
        <f>(IFERROR(VLOOKUP(S658,Criterios!$E$3:$F$8,2,FALSE),0)) * (IFERROR(VLOOKUP(U658,Criterios!$H$3:$I$8,2,FALSE),0))</f>
        <v>0</v>
      </c>
      <c r="X658" s="253">
        <f>IFERROR(INDEX(Colorimetría!$D$4:$H$8,MATCH(V658,Colorimetría!$C$4:$C$8,0),MATCH(T658,Colorimetría!$D$3:$H$3,0)),0)</f>
        <v>0</v>
      </c>
      <c r="Y658" s="296"/>
      <c r="Z658" s="91"/>
      <c r="AA658" s="92"/>
      <c r="AB658" s="92"/>
      <c r="AC658" s="92"/>
      <c r="AD658" s="93"/>
      <c r="AE658" s="94">
        <f>IF(OR(AD658="Preventivo",AD658="Preventivo - Detectivo"),"Probabilidad",IF(OR(AD658="Detectivo - Correctivo",AD658="Correctivo"),"Impacto",0))</f>
        <v>0</v>
      </c>
      <c r="AF658" s="93"/>
      <c r="AG658" s="93"/>
      <c r="AH658" s="93"/>
      <c r="AI658" s="93"/>
      <c r="AJ658" s="93"/>
      <c r="AK658" s="93"/>
      <c r="AL658" s="95">
        <f>IFERROR(VLOOKUP(AF658,Criterios!$M$3:$N$6,2,FALSE),0) + IFERROR(VLOOKUP(AG658,Criterios!$O$3:$P$6,2,FALSE),0) + IFERROR(VLOOKUP(AH658,Criterios!$Q$3:$R$7,2,FALSE),0) + IFERROR(VLOOKUP(AI658,Criterios!$S$3:$T$6,2,FALSE),0) + IFERROR(VLOOKUP(AJ658,Criterios!$U$3:$V$5,2,FALSE),0) + IFERROR(VLOOKUP(AK658,Criterios!$W$3:$X$8,2,FALSE),0)</f>
        <v>0</v>
      </c>
      <c r="AM658" s="96" t="str">
        <f>IF(AND(AL658&gt;=Criterios!$AB$8,AL658&lt;Criterios!$AA$8),"Pobre",IF(AND(AL658&gt;=Criterios!$AB$7,AL658&lt;Criterios!$AA$7),"Insatisfactorio",IF(AND(AL658&gt;=Criterios!$AB$6,AL658&lt;Criterios!$AA$6),"Regular",IF(AND(AL658&gt;=Criterios!$AB$5,AL658&lt;Criterios!$AA$5),"Bueno",IF(AND(AL658&gt;=Criterios!$AB$4,AL658&lt;=Criterios!$AA$4),"Excelente",MID(Criterios!$Y$3,1,1))))))</f>
        <v/>
      </c>
      <c r="AN658" s="278">
        <f>(IFERROR(AVERAGEIFS(AL658:AL663,AE658:AE663,"Impacto"),0))/100</f>
        <v>0</v>
      </c>
      <c r="AO658" s="280">
        <f>(IFERROR(AVERAGEIFS(AL658:AL663,AE658:AE663,"Probabilidad"),0))/100</f>
        <v>0</v>
      </c>
      <c r="AP658" s="282" t="str">
        <f>IF(AN658=0,MID(S658,1,15),IF(T658 - AN658*T658&lt;1,VLOOKUP(1,Criterios!$D$4:$E$8,2,FALSE),IF(ROUND(T658 -( T658*AN658),0)=0,VLOOKUP(1,Criterios!$D$4:$E$8,2,FALSE),VLOOKUP(ROUND(T658 -( T658*AN658),0),Criterios!$D$4:$E$8,2,FALSE))))</f>
        <v/>
      </c>
      <c r="AQ658" s="273">
        <f>(IFERROR(VLOOKUP(AP658,Criterios!$E$3:$F$8,2,FALSE),0))</f>
        <v>0</v>
      </c>
      <c r="AR658" s="273" t="str">
        <f>IF(AO658=0,MID(U658,1,15),IF(V658 - AO658*V658&lt;1,VLOOKUP(1,Criterios!$G$4:$H$8,2,FALSE),IF(ROUND(V658 -(V658*AO658),0)=0,VLOOKUP(1,Criterios!$G$4:$H$8,2,FALSE),VLOOKUP(ROUND(V658 -( V658*AO658),0),Criterios!$G$4:$H$8,2,FALSE))))</f>
        <v/>
      </c>
      <c r="AS658" s="273">
        <f>(IFERROR(VLOOKUP(AR658,Criterios!$H$3:$I$8,2,FALSE),0))</f>
        <v>0</v>
      </c>
      <c r="AT658" s="273">
        <f>(IFERROR(VLOOKUP(AP658,Criterios!$E$3:$F$8,2,FALSE),0)) * (IFERROR(VLOOKUP(AR658,Criterios!$H$3:$I$8,2,FALSE),0))</f>
        <v>0</v>
      </c>
      <c r="AU658" s="284">
        <f>IFERROR(INDEX(Colorimetría!$D$4:$H$8,MATCH(AS658,Colorimetría!$C$4:$C$8,0),MATCH(AQ658,Colorimetría!$D$3:$H$3,0)),0)</f>
        <v>0</v>
      </c>
      <c r="AV658" s="88" t="s">
        <v>169</v>
      </c>
      <c r="AW658" s="97" t="str">
        <f>IF(AND(T658=1,V658=5),IF(AND(AQ658=1,AS658=5),"RiRr","Ri"),IF(AND(AQ658=1,AS658=5),"Rr",""))</f>
        <v/>
      </c>
      <c r="AX658" s="97" t="str">
        <f>IF(AND(T658=2,V658=5),IF(AND(AQ658=2,AS658=5),"RiRr","Ri"),IF(AND(AQ658=2,AS658=5),"Rr",""))</f>
        <v/>
      </c>
      <c r="AY658" s="98" t="str">
        <f>IF(AND(T658=3,V658=5),IF(AND(AQ658=3,AS658=5),"RiRr","Ri"),IF(AND(AQ658=3,AS658=5),"Rr",""))</f>
        <v/>
      </c>
      <c r="AZ658" s="98" t="str">
        <f>IF(AND(T658=4,V658=5),IF(AND(AQ658=4,AS658=5),"RiRr","Ri"),IF(AND(AQ658=4,AS658=5),"Rr",""))</f>
        <v/>
      </c>
      <c r="BA658" s="98" t="str">
        <f>IF(AND(T658=5,V658=5),IF(AND(AQ658=5,AS658=5),"RiRr","Ri"),IF(AND(AQ658=5,AS658=5),"Rr",""))</f>
        <v/>
      </c>
      <c r="BB658" s="100"/>
    </row>
    <row r="659" spans="1:54" hidden="1" x14ac:dyDescent="0.2">
      <c r="A659" s="362"/>
      <c r="B659" s="290"/>
      <c r="C659" s="298"/>
      <c r="D659" s="301"/>
      <c r="E659" s="301"/>
      <c r="F659" s="301"/>
      <c r="G659" s="301"/>
      <c r="H659" s="301"/>
      <c r="I659" s="304"/>
      <c r="J659" s="307"/>
      <c r="K659" s="307"/>
      <c r="L659" s="330"/>
      <c r="M659" s="263"/>
      <c r="N659" s="263"/>
      <c r="O659" s="327"/>
      <c r="P659" s="310"/>
      <c r="Q659" s="266"/>
      <c r="R659" s="260"/>
      <c r="S659" s="257"/>
      <c r="T659" s="254"/>
      <c r="U659" s="248"/>
      <c r="V659" s="254"/>
      <c r="W659" s="254"/>
      <c r="X659" s="254"/>
      <c r="Y659" s="276"/>
      <c r="Z659" s="91"/>
      <c r="AA659" s="92"/>
      <c r="AB659" s="92"/>
      <c r="AC659" s="92"/>
      <c r="AD659" s="93"/>
      <c r="AE659" s="94">
        <f t="shared" ref="AE659:AE663" si="105">IF(OR(AD659="Preventivo",AD659="Preventivo - Detectivo"),"Probabilidad",IF(OR(AD659="Detectivo - Correctivo",AD659="Correctivo"),"Impacto",0))</f>
        <v>0</v>
      </c>
      <c r="AF659" s="93"/>
      <c r="AG659" s="93"/>
      <c r="AH659" s="93"/>
      <c r="AI659" s="93"/>
      <c r="AJ659" s="93"/>
      <c r="AK659" s="93"/>
      <c r="AL659" s="95">
        <f>IFERROR(VLOOKUP(AF659,Criterios!$M$3:$N$6,2,FALSE),0) + IFERROR(VLOOKUP(AG659,Criterios!$O$3:$P$6,2,FALSE),0) + IFERROR(VLOOKUP(AH659,Criterios!$Q$3:$R$7,2,FALSE),0) + IFERROR(VLOOKUP(AI659,Criterios!$S$3:$T$6,2,FALSE),0) + IFERROR(VLOOKUP(AJ659,Criterios!$U$3:$V$5,2,FALSE),0) + IFERROR(VLOOKUP(AK659,Criterios!$W$3:$X$8,2,FALSE),0)</f>
        <v>0</v>
      </c>
      <c r="AM659" s="96" t="str">
        <f>IF(AND(AL659&gt;=Criterios!$AB$8,AL659&lt;Criterios!$AA$8),"Pobre",IF(AND(AL659&gt;=Criterios!$AB$7,AL659&lt;Criterios!$AA$7),"Insatisfactorio",IF(AND(AL659&gt;=Criterios!$AB$6,AL659&lt;Criterios!$AA$6),"Regular",IF(AND(AL659&gt;=Criterios!$AB$5,AL659&lt;Criterios!$AA$5),"Bueno",IF(AND(AL659&gt;=Criterios!$AB$4,AL659&lt;=Criterios!$AA$4),"Excelente",MID(Criterios!$Y$3,1,1))))))</f>
        <v/>
      </c>
      <c r="AN659" s="278"/>
      <c r="AO659" s="280"/>
      <c r="AP659" s="282"/>
      <c r="AQ659" s="273"/>
      <c r="AR659" s="273"/>
      <c r="AS659" s="273"/>
      <c r="AT659" s="273"/>
      <c r="AU659" s="284"/>
      <c r="AV659" s="88" t="s">
        <v>122</v>
      </c>
      <c r="AW659" s="101" t="str">
        <f>IF(AND(T658=1,V658=4),IF(AND(AQ658=1,AS658=4),"RiRr","Ri"),IF(AND(AQ658=1,AS658=4),"Rr",""))</f>
        <v/>
      </c>
      <c r="AX659" s="102" t="str">
        <f>IF(AND(T658=2,V658=4),IF(AND(AQ658=2,AS658=4),"RiRr","Ri"),IF(AND(AQ658=2,AS658=4),"Rr",""))</f>
        <v/>
      </c>
      <c r="AY659" s="102" t="str">
        <f>IF(AND(T658=3,V658=4),IF(AND(AQ658=3,AS658=4),"RiRr","Ri"),IF(AND(AQ658=3,AS658=4),"Rr",""))</f>
        <v/>
      </c>
      <c r="AZ659" s="103" t="str">
        <f>IF(AND(T658=4,V658=4),IF(AND(AQ658=4,AS658=4),"RiRr","Ri"),IF(AND(AQ658=4,AS658=4),"Rr",""))</f>
        <v/>
      </c>
      <c r="BA659" s="103" t="str">
        <f>IF(AND(T658=5,V658=4),IF(AND(AQ658=5,AS658=4),"RiRr","Ri"),IF(AND(AQ658=5,AS658=4),"Rr",""))</f>
        <v/>
      </c>
      <c r="BB659" s="105"/>
    </row>
    <row r="660" spans="1:54" hidden="1" x14ac:dyDescent="0.2">
      <c r="A660" s="362"/>
      <c r="B660" s="290"/>
      <c r="C660" s="298"/>
      <c r="D660" s="301"/>
      <c r="E660" s="301"/>
      <c r="F660" s="301"/>
      <c r="G660" s="301"/>
      <c r="H660" s="301"/>
      <c r="I660" s="304"/>
      <c r="J660" s="307"/>
      <c r="K660" s="307"/>
      <c r="L660" s="330"/>
      <c r="M660" s="263"/>
      <c r="N660" s="263"/>
      <c r="O660" s="327"/>
      <c r="P660" s="310"/>
      <c r="Q660" s="266"/>
      <c r="R660" s="260"/>
      <c r="S660" s="257"/>
      <c r="T660" s="254"/>
      <c r="U660" s="248"/>
      <c r="V660" s="254"/>
      <c r="W660" s="254"/>
      <c r="X660" s="254"/>
      <c r="Y660" s="276"/>
      <c r="Z660" s="91"/>
      <c r="AA660" s="92"/>
      <c r="AB660" s="92"/>
      <c r="AC660" s="92"/>
      <c r="AD660" s="93"/>
      <c r="AE660" s="94">
        <f t="shared" si="105"/>
        <v>0</v>
      </c>
      <c r="AF660" s="93"/>
      <c r="AG660" s="93"/>
      <c r="AH660" s="93"/>
      <c r="AI660" s="93"/>
      <c r="AJ660" s="93"/>
      <c r="AK660" s="93"/>
      <c r="AL660" s="95">
        <f>IFERROR(VLOOKUP(AF660,Criterios!$M$3:$N$6,2,FALSE),0) + IFERROR(VLOOKUP(AG660,Criterios!$O$3:$P$6,2,FALSE),0) + IFERROR(VLOOKUP(AH660,Criterios!$Q$3:$R$7,2,FALSE),0) + IFERROR(VLOOKUP(AI660,Criterios!$S$3:$T$6,2,FALSE),0) + IFERROR(VLOOKUP(AJ660,Criterios!$U$3:$V$5,2,FALSE),0) + IFERROR(VLOOKUP(AK660,Criterios!$W$3:$X$8,2,FALSE),0)</f>
        <v>0</v>
      </c>
      <c r="AM660" s="96" t="str">
        <f>IF(AND(AL660&gt;=Criterios!$AB$8,AL660&lt;Criterios!$AA$8),"Pobre",IF(AND(AL660&gt;=Criterios!$AB$7,AL660&lt;Criterios!$AA$7),"Insatisfactorio",IF(AND(AL660&gt;=Criterios!$AB$6,AL660&lt;Criterios!$AA$6),"Regular",IF(AND(AL660&gt;=Criterios!$AB$5,AL660&lt;Criterios!$AA$5),"Bueno",IF(AND(AL660&gt;=Criterios!$AB$4,AL660&lt;=Criterios!$AA$4),"Excelente",MID(Criterios!$Y$3,1,1))))))</f>
        <v/>
      </c>
      <c r="AN660" s="278"/>
      <c r="AO660" s="280"/>
      <c r="AP660" s="282"/>
      <c r="AQ660" s="273"/>
      <c r="AR660" s="273"/>
      <c r="AS660" s="273"/>
      <c r="AT660" s="273"/>
      <c r="AU660" s="284"/>
      <c r="AV660" s="88" t="s">
        <v>125</v>
      </c>
      <c r="AW660" s="106" t="str">
        <f>IF(AND(T658=1,V658=3),IF(AND(AQ658=1,AS658=3),"RiRr","Ri"),IF(AND(AQ658=1,AS658=3),"Rr",""))</f>
        <v/>
      </c>
      <c r="AX660" s="101" t="str">
        <f>IF(AND(T658=2,V658=3),IF(AND(AQ658=2,AS658=3),"RiRr","Ri"),IF(AND(AQ658=2,AS658=3),"Rr",""))</f>
        <v/>
      </c>
      <c r="AY660" s="102" t="str">
        <f>IF(AND(T658=3,V658=3),IF(AND(AQ658=3,AS658=3),"RiRr","Ri"),IF(AND(AQ658=3,AS658=3),"Rr",""))</f>
        <v/>
      </c>
      <c r="AZ660" s="103" t="str">
        <f>IF(AND(T658=4,V658=3),IF(AND(AQ658=4,AS658=3),"RiRr","Ri"),IF(AND(AQ658=4,AS658=3),"Rr",""))</f>
        <v/>
      </c>
      <c r="BA660" s="103" t="str">
        <f>IF(AND(T658=5,V658=3),IF(AND(AQ658=5,AS658=3),"RiRr","Ri"),IF(AND(AQ658=5,AS658=3),"Rr",""))</f>
        <v/>
      </c>
      <c r="BB660" s="105"/>
    </row>
    <row r="661" spans="1:54" hidden="1" x14ac:dyDescent="0.2">
      <c r="A661" s="362"/>
      <c r="B661" s="290"/>
      <c r="C661" s="298"/>
      <c r="D661" s="301"/>
      <c r="E661" s="301"/>
      <c r="F661" s="301"/>
      <c r="G661" s="301"/>
      <c r="H661" s="301"/>
      <c r="I661" s="304"/>
      <c r="J661" s="307"/>
      <c r="K661" s="307"/>
      <c r="L661" s="330"/>
      <c r="M661" s="263"/>
      <c r="N661" s="263"/>
      <c r="O661" s="327"/>
      <c r="P661" s="310"/>
      <c r="Q661" s="266"/>
      <c r="R661" s="260"/>
      <c r="S661" s="257"/>
      <c r="T661" s="254"/>
      <c r="U661" s="248"/>
      <c r="V661" s="254"/>
      <c r="W661" s="254"/>
      <c r="X661" s="254"/>
      <c r="Y661" s="276"/>
      <c r="Z661" s="91"/>
      <c r="AA661" s="92"/>
      <c r="AB661" s="92"/>
      <c r="AC661" s="92"/>
      <c r="AD661" s="93"/>
      <c r="AE661" s="94">
        <f t="shared" si="105"/>
        <v>0</v>
      </c>
      <c r="AF661" s="93"/>
      <c r="AG661" s="93"/>
      <c r="AH661" s="93"/>
      <c r="AI661" s="93"/>
      <c r="AJ661" s="93"/>
      <c r="AK661" s="93"/>
      <c r="AL661" s="94">
        <f>IFERROR(VLOOKUP(AF661,Criterios!$M$3:$N$6,2,FALSE),0) + IFERROR(VLOOKUP(AG661,Criterios!$O$3:$P$6,2,FALSE),0) + IFERROR(VLOOKUP(AH661,Criterios!$Q$3:$R$7,2,FALSE),0) + IFERROR(VLOOKUP(AI661,Criterios!$S$3:$T$6,2,FALSE),0) + IFERROR(VLOOKUP(AJ661,Criterios!$U$3:$V$5,2,FALSE),0) + IFERROR(VLOOKUP(AK661,Criterios!$W$3:$X$8,2,FALSE),0)</f>
        <v>0</v>
      </c>
      <c r="AM661" s="96" t="str">
        <f>IF(AND(AL661&gt;=Criterios!$AB$8,AL661&lt;Criterios!$AA$8),"Pobre",IF(AND(AL661&gt;=Criterios!$AB$7,AL661&lt;Criterios!$AA$7),"Insatisfactorio",IF(AND(AL661&gt;=Criterios!$AB$6,AL661&lt;Criterios!$AA$6),"Regular",IF(AND(AL661&gt;=Criterios!$AB$5,AL661&lt;Criterios!$AA$5),"Bueno",IF(AND(AL661&gt;=Criterios!$AB$4,AL661&lt;=Criterios!$AA$4),"Excelente",MID(Criterios!$Y$3,1,1))))))</f>
        <v/>
      </c>
      <c r="AN661" s="278"/>
      <c r="AO661" s="280"/>
      <c r="AP661" s="282"/>
      <c r="AQ661" s="273"/>
      <c r="AR661" s="273"/>
      <c r="AS661" s="273"/>
      <c r="AT661" s="273"/>
      <c r="AU661" s="284"/>
      <c r="AV661" s="88" t="s">
        <v>170</v>
      </c>
      <c r="AW661" s="106" t="str">
        <f>IF(AND(T658=1,V658=2),IF(AND(AQ658=1,AS658=2),"RiRr","Ri"),IF(AND(AQ658=1,AS658=2),"Rr",""))</f>
        <v/>
      </c>
      <c r="AX661" s="106" t="str">
        <f>IF(AND(T658=2,V658=2),IF(AND(AQ658=2,AS658=2),"RiRr","Ri"),IF(AND(AQ658=2,AS658=2),"Rr",""))</f>
        <v/>
      </c>
      <c r="AY661" s="101" t="str">
        <f>IF(AND(T658=3,V658=2),IF(AND(AQ658=3,AS658=2),"RiRr","Ri"),IF(AND(AQ658=3,AS658=2),"Rr",""))</f>
        <v/>
      </c>
      <c r="AZ661" s="102" t="str">
        <f>IF(AND(T658=4,V658=2),IF(AND(AQ658=4,AS658=2),"RiRr","Ri"),IF(AND(AQ658=4,AS658=2),"Rr",""))</f>
        <v/>
      </c>
      <c r="BA661" s="103" t="str">
        <f>IF(AND(T658=5,V658=2),IF(AND(AQ658=5,AS658=2),"RiRr","Ri"),IF(AND(AQ658=5,AS658=2),"Rr",""))</f>
        <v/>
      </c>
      <c r="BB661" s="105"/>
    </row>
    <row r="662" spans="1:54" hidden="1" x14ac:dyDescent="0.2">
      <c r="A662" s="362"/>
      <c r="B662" s="290"/>
      <c r="C662" s="298"/>
      <c r="D662" s="301"/>
      <c r="E662" s="301"/>
      <c r="F662" s="301"/>
      <c r="G662" s="301"/>
      <c r="H662" s="301"/>
      <c r="I662" s="304"/>
      <c r="J662" s="307"/>
      <c r="K662" s="307"/>
      <c r="L662" s="330"/>
      <c r="M662" s="263"/>
      <c r="N662" s="263"/>
      <c r="O662" s="327"/>
      <c r="P662" s="310"/>
      <c r="Q662" s="266"/>
      <c r="R662" s="260"/>
      <c r="S662" s="257"/>
      <c r="T662" s="254"/>
      <c r="U662" s="248"/>
      <c r="V662" s="254"/>
      <c r="W662" s="254"/>
      <c r="X662" s="254"/>
      <c r="Y662" s="276"/>
      <c r="Z662" s="91"/>
      <c r="AA662" s="92"/>
      <c r="AB662" s="92"/>
      <c r="AC662" s="92"/>
      <c r="AD662" s="93"/>
      <c r="AE662" s="94">
        <f t="shared" si="105"/>
        <v>0</v>
      </c>
      <c r="AF662" s="93"/>
      <c r="AG662" s="93"/>
      <c r="AH662" s="93"/>
      <c r="AI662" s="93"/>
      <c r="AJ662" s="93"/>
      <c r="AK662" s="93"/>
      <c r="AL662" s="94">
        <f>IFERROR(VLOOKUP(AF662,Criterios!$M$3:$N$6,2,FALSE),0) + IFERROR(VLOOKUP(AG662,Criterios!$O$3:$P$6,2,FALSE),0) + IFERROR(VLOOKUP(AH662,Criterios!$Q$3:$R$7,2,FALSE),0) + IFERROR(VLOOKUP(AI662,Criterios!$S$3:$T$6,2,FALSE),0) + IFERROR(VLOOKUP(AJ662,Criterios!$U$3:$V$5,2,FALSE),0) + IFERROR(VLOOKUP(AK662,Criterios!$W$3:$X$8,2,FALSE),0)</f>
        <v>0</v>
      </c>
      <c r="AM662" s="96" t="str">
        <f>IF(AND(AL662&gt;=Criterios!$AB$8,AL662&lt;Criterios!$AA$8),"Pobre",IF(AND(AL662&gt;=Criterios!$AB$7,AL662&lt;Criterios!$AA$7),"Insatisfactorio",IF(AND(AL662&gt;=Criterios!$AB$6,AL662&lt;Criterios!$AA$6),"Regular",IF(AND(AL662&gt;=Criterios!$AB$5,AL662&lt;Criterios!$AA$5),"Bueno",IF(AND(AL662&gt;=Criterios!$AB$4,AL662&lt;=Criterios!$AA$4),"Excelente",MID(Criterios!$Y$3,1,1))))))</f>
        <v/>
      </c>
      <c r="AN662" s="278"/>
      <c r="AO662" s="280"/>
      <c r="AP662" s="282"/>
      <c r="AQ662" s="273"/>
      <c r="AR662" s="273"/>
      <c r="AS662" s="273"/>
      <c r="AT662" s="273"/>
      <c r="AU662" s="284"/>
      <c r="AV662" s="88" t="s">
        <v>752</v>
      </c>
      <c r="AW662" s="106" t="str">
        <f>IF(AND(T658=1,V658=1),IF(AND(AQ658=1,AS658=1),"RiRr","Ri"),IF(AND(AQ658=1,AS658=1),"Rr",""))</f>
        <v/>
      </c>
      <c r="AX662" s="106" t="str">
        <f>IF(AND(T658=2,V658=1),IF(AND(AQ658=2,AS658=1),"RiRr","Ri"),IF(AND(AQ658=2,AS658=1),"Rr",""))</f>
        <v/>
      </c>
      <c r="AY662" s="101" t="str">
        <f>IF(AND(T658=3,V658=1),IF(AND(AQ658=3,AS658=1),"RiRr","Ri"),IF(AND(AQ658=3,AS658=1),"Rr",""))</f>
        <v/>
      </c>
      <c r="AZ662" s="102" t="str">
        <f>IF(AND(T658=4,V658=1),IF(AND(AQ658=4,AS658=1),"RiRr","Ri"),IF(AND(AQ658=4,AS658=1),"Rr",""))</f>
        <v/>
      </c>
      <c r="BA662" s="102" t="str">
        <f>IF(AND(T658=5,V658=1),IF(AND(AQ658=5,AS658=1),"RiRr","Ri"),IF(AND(AQ658=5,AS658=1),"Rr",""))</f>
        <v/>
      </c>
      <c r="BB662" s="105"/>
    </row>
    <row r="663" spans="1:54" ht="15.75" hidden="1" customHeight="1" thickBot="1" x14ac:dyDescent="0.25">
      <c r="A663" s="363"/>
      <c r="B663" s="291"/>
      <c r="C663" s="299"/>
      <c r="D663" s="302"/>
      <c r="E663" s="302"/>
      <c r="F663" s="302"/>
      <c r="G663" s="302"/>
      <c r="H663" s="302"/>
      <c r="I663" s="305"/>
      <c r="J663" s="308"/>
      <c r="K663" s="308"/>
      <c r="L663" s="331"/>
      <c r="M663" s="264"/>
      <c r="N663" s="264"/>
      <c r="O663" s="328"/>
      <c r="P663" s="311"/>
      <c r="Q663" s="267"/>
      <c r="R663" s="261"/>
      <c r="S663" s="258"/>
      <c r="T663" s="255"/>
      <c r="U663" s="249"/>
      <c r="V663" s="255"/>
      <c r="W663" s="255"/>
      <c r="X663" s="255"/>
      <c r="Y663" s="277"/>
      <c r="Z663" s="108"/>
      <c r="AA663" s="109"/>
      <c r="AB663" s="109"/>
      <c r="AC663" s="109"/>
      <c r="AD663" s="110"/>
      <c r="AE663" s="111">
        <f t="shared" si="105"/>
        <v>0</v>
      </c>
      <c r="AF663" s="110"/>
      <c r="AG663" s="110"/>
      <c r="AH663" s="110"/>
      <c r="AI663" s="110"/>
      <c r="AJ663" s="110"/>
      <c r="AK663" s="110"/>
      <c r="AL663" s="111">
        <f>IFERROR(VLOOKUP(AF663,Criterios!$M$3:$N$6,2,FALSE),0) + IFERROR(VLOOKUP(AG663,Criterios!$O$3:$P$6,2,FALSE),0) + IFERROR(VLOOKUP(AH663,Criterios!$Q$3:$R$7,2,FALSE),0) + IFERROR(VLOOKUP(AI663,Criterios!$S$3:$T$6,2,FALSE),0) + IFERROR(VLOOKUP(AJ663,Criterios!$U$3:$V$5,2,FALSE),0) + IFERROR(VLOOKUP(AK663,Criterios!$W$3:$X$8,2,FALSE),0)</f>
        <v>0</v>
      </c>
      <c r="AM663" s="112" t="str">
        <f>IF(AND(AL663&gt;=Criterios!$AB$8,AL663&lt;Criterios!$AA$8),"Pobre",IF(AND(AL663&gt;=Criterios!$AB$7,AL663&lt;Criterios!$AA$7),"Insatisfactorio",IF(AND(AL663&gt;=Criterios!$AB$6,AL663&lt;Criterios!$AA$6),"Regular",IF(AND(AL663&gt;=Criterios!$AB$5,AL663&lt;Criterios!$AA$5),"Bueno",IF(AND(AL663&gt;=Criterios!$AB$4,AL663&lt;=Criterios!$AA$4),"Excelente",MID(Criterios!$Y$3,1,1))))))</f>
        <v/>
      </c>
      <c r="AN663" s="279"/>
      <c r="AO663" s="281"/>
      <c r="AP663" s="283"/>
      <c r="AQ663" s="274"/>
      <c r="AR663" s="274"/>
      <c r="AS663" s="274"/>
      <c r="AT663" s="274"/>
      <c r="AU663" s="285"/>
      <c r="AW663" s="88" t="s">
        <v>123</v>
      </c>
      <c r="AX663" s="88" t="s">
        <v>124</v>
      </c>
      <c r="AY663" s="88" t="s">
        <v>125</v>
      </c>
      <c r="AZ663" s="88" t="s">
        <v>126</v>
      </c>
      <c r="BA663" s="88" t="s">
        <v>127</v>
      </c>
      <c r="BB663" s="113"/>
    </row>
    <row r="664" spans="1:54" ht="16.5" hidden="1" thickTop="1" x14ac:dyDescent="0.2">
      <c r="A664" s="361"/>
      <c r="B664" s="289"/>
      <c r="C664" s="297"/>
      <c r="D664" s="300"/>
      <c r="E664" s="300"/>
      <c r="F664" s="300"/>
      <c r="G664" s="300"/>
      <c r="H664" s="300"/>
      <c r="I664" s="303"/>
      <c r="J664" s="306"/>
      <c r="K664" s="306"/>
      <c r="L664" s="329"/>
      <c r="M664" s="262"/>
      <c r="N664" s="262"/>
      <c r="O664" s="326" t="s">
        <v>419</v>
      </c>
      <c r="P664" s="338"/>
      <c r="Q664" s="295"/>
      <c r="R664" s="259"/>
      <c r="S664" s="256"/>
      <c r="T664" s="253">
        <f>(IFERROR(VLOOKUP(S664,Criterios!$E$3:$F$8,2,FALSE),0))</f>
        <v>0</v>
      </c>
      <c r="U664" s="247"/>
      <c r="V664" s="253">
        <f>(IFERROR(VLOOKUP(U664,Criterios!$H$3:$I$8,2,FALSE),0))</f>
        <v>0</v>
      </c>
      <c r="W664" s="253">
        <f>(IFERROR(VLOOKUP(S664,Criterios!$E$3:$F$8,2,FALSE),0)) * (IFERROR(VLOOKUP(U664,Criterios!$H$3:$I$8,2,FALSE),0))</f>
        <v>0</v>
      </c>
      <c r="X664" s="253">
        <f>IFERROR(INDEX(Colorimetría!$D$4:$H$8,MATCH(V664,Colorimetría!$C$4:$C$8,0),MATCH(T664,Colorimetría!$D$3:$H$3,0)),0)</f>
        <v>0</v>
      </c>
      <c r="Y664" s="296"/>
      <c r="Z664" s="91"/>
      <c r="AA664" s="92"/>
      <c r="AB664" s="92"/>
      <c r="AC664" s="92"/>
      <c r="AD664" s="93"/>
      <c r="AE664" s="94">
        <f>IF(OR(AD664="Preventivo",AD664="Preventivo - Detectivo"),"Probabilidad",IF(OR(AD664="Detectivo - Correctivo",AD664="Correctivo"),"Impacto",0))</f>
        <v>0</v>
      </c>
      <c r="AF664" s="93"/>
      <c r="AG664" s="93"/>
      <c r="AH664" s="93"/>
      <c r="AI664" s="93"/>
      <c r="AJ664" s="93"/>
      <c r="AK664" s="93"/>
      <c r="AL664" s="95">
        <f>IFERROR(VLOOKUP(AF664,Criterios!$M$3:$N$6,2,FALSE),0) + IFERROR(VLOOKUP(AG664,Criterios!$O$3:$P$6,2,FALSE),0) + IFERROR(VLOOKUP(AH664,Criterios!$Q$3:$R$7,2,FALSE),0) + IFERROR(VLOOKUP(AI664,Criterios!$S$3:$T$6,2,FALSE),0) + IFERROR(VLOOKUP(AJ664,Criterios!$U$3:$V$5,2,FALSE),0) + IFERROR(VLOOKUP(AK664,Criterios!$W$3:$X$8,2,FALSE),0)</f>
        <v>0</v>
      </c>
      <c r="AM664" s="96" t="str">
        <f>IF(AND(AL664&gt;=Criterios!$AB$8,AL664&lt;Criterios!$AA$8),"Pobre",IF(AND(AL664&gt;=Criterios!$AB$7,AL664&lt;Criterios!$AA$7),"Insatisfactorio",IF(AND(AL664&gt;=Criterios!$AB$6,AL664&lt;Criterios!$AA$6),"Regular",IF(AND(AL664&gt;=Criterios!$AB$5,AL664&lt;Criterios!$AA$5),"Bueno",IF(AND(AL664&gt;=Criterios!$AB$4,AL664&lt;=Criterios!$AA$4),"Excelente",MID(Criterios!$Y$3,1,1))))))</f>
        <v/>
      </c>
      <c r="AN664" s="278">
        <f>(IFERROR(AVERAGEIFS(AL664:AL669,AE664:AE669,"Impacto"),0))/100</f>
        <v>0</v>
      </c>
      <c r="AO664" s="280">
        <f>(IFERROR(AVERAGEIFS(AL664:AL669,AE664:AE669,"Probabilidad"),0))/100</f>
        <v>0</v>
      </c>
      <c r="AP664" s="282" t="str">
        <f>IF(AN664=0,MID(S664,1,15),IF(T664 - AN664*T664&lt;1,VLOOKUP(1,Criterios!$D$4:$E$8,2,FALSE),IF(ROUND(T664 -( T664*AN664),0)=0,VLOOKUP(1,Criterios!$D$4:$E$8,2,FALSE),VLOOKUP(ROUND(T664 -( T664*AN664),0),Criterios!$D$4:$E$8,2,FALSE))))</f>
        <v/>
      </c>
      <c r="AQ664" s="273">
        <f>(IFERROR(VLOOKUP(AP664,Criterios!$E$3:$F$8,2,FALSE),0))</f>
        <v>0</v>
      </c>
      <c r="AR664" s="273" t="str">
        <f>IF(AO664=0,MID(U664,1,15),IF(V664 - AO664*V664&lt;1,VLOOKUP(1,Criterios!$G$4:$H$8,2,FALSE),IF(ROUND(V664 -(V664*AO664),0)=0,VLOOKUP(1,Criterios!$G$4:$H$8,2,FALSE),VLOOKUP(ROUND(V664 -( V664*AO664),0),Criterios!$G$4:$H$8,2,FALSE))))</f>
        <v/>
      </c>
      <c r="AS664" s="273">
        <f>(IFERROR(VLOOKUP(AR664,Criterios!$H$3:$I$8,2,FALSE),0))</f>
        <v>0</v>
      </c>
      <c r="AT664" s="273">
        <f>(IFERROR(VLOOKUP(AP664,Criterios!$E$3:$F$8,2,FALSE),0)) * (IFERROR(VLOOKUP(AR664,Criterios!$H$3:$I$8,2,FALSE),0))</f>
        <v>0</v>
      </c>
      <c r="AU664" s="284">
        <f>IFERROR(INDEX(Colorimetría!$D$4:$H$8,MATCH(AS664,Colorimetría!$C$4:$C$8,0),MATCH(AQ664,Colorimetría!$D$3:$H$3,0)),0)</f>
        <v>0</v>
      </c>
      <c r="AV664" s="88" t="s">
        <v>169</v>
      </c>
      <c r="AW664" s="97" t="str">
        <f>IF(AND(T664=1,V664=5),IF(AND(AQ664=1,AS664=5),"RiRr","Ri"),IF(AND(AQ664=1,AS664=5),"Rr",""))</f>
        <v/>
      </c>
      <c r="AX664" s="97" t="str">
        <f>IF(AND(T664=2,V664=5),IF(AND(AQ664=2,AS664=5),"RiRr","Ri"),IF(AND(AQ664=2,AS664=5),"Rr",""))</f>
        <v/>
      </c>
      <c r="AY664" s="98" t="str">
        <f>IF(AND(T664=3,V664=5),IF(AND(AQ664=3,AS664=5),"RiRr","Ri"),IF(AND(AQ664=3,AS664=5),"Rr",""))</f>
        <v/>
      </c>
      <c r="AZ664" s="98" t="str">
        <f>IF(AND(T664=4,V664=5),IF(AND(AQ664=4,AS664=5),"RiRr","Ri"),IF(AND(AQ664=4,AS664=5),"Rr",""))</f>
        <v/>
      </c>
      <c r="BA664" s="98" t="str">
        <f>IF(AND(T664=5,V664=5),IF(AND(AQ664=5,AS664=5),"RiRr","Ri"),IF(AND(AQ664=5,AS664=5),"Rr",""))</f>
        <v/>
      </c>
      <c r="BB664" s="100"/>
    </row>
    <row r="665" spans="1:54" hidden="1" x14ac:dyDescent="0.2">
      <c r="A665" s="362"/>
      <c r="B665" s="290"/>
      <c r="C665" s="298"/>
      <c r="D665" s="301"/>
      <c r="E665" s="301"/>
      <c r="F665" s="301"/>
      <c r="G665" s="301"/>
      <c r="H665" s="301"/>
      <c r="I665" s="304"/>
      <c r="J665" s="307"/>
      <c r="K665" s="307"/>
      <c r="L665" s="330"/>
      <c r="M665" s="263"/>
      <c r="N665" s="263"/>
      <c r="O665" s="327"/>
      <c r="P665" s="310"/>
      <c r="Q665" s="266"/>
      <c r="R665" s="260"/>
      <c r="S665" s="257"/>
      <c r="T665" s="254"/>
      <c r="U665" s="248"/>
      <c r="V665" s="254"/>
      <c r="W665" s="254"/>
      <c r="X665" s="254"/>
      <c r="Y665" s="276"/>
      <c r="Z665" s="91"/>
      <c r="AA665" s="92"/>
      <c r="AB665" s="92"/>
      <c r="AC665" s="92"/>
      <c r="AD665" s="93"/>
      <c r="AE665" s="94">
        <f t="shared" ref="AE665:AE669" si="106">IF(OR(AD665="Preventivo",AD665="Preventivo - Detectivo"),"Probabilidad",IF(OR(AD665="Detectivo - Correctivo",AD665="Correctivo"),"Impacto",0))</f>
        <v>0</v>
      </c>
      <c r="AF665" s="93"/>
      <c r="AG665" s="93"/>
      <c r="AH665" s="93"/>
      <c r="AI665" s="93"/>
      <c r="AJ665" s="93"/>
      <c r="AK665" s="93"/>
      <c r="AL665" s="95">
        <f>IFERROR(VLOOKUP(AF665,Criterios!$M$3:$N$6,2,FALSE),0) + IFERROR(VLOOKUP(AG665,Criterios!$O$3:$P$6,2,FALSE),0) + IFERROR(VLOOKUP(AH665,Criterios!$Q$3:$R$7,2,FALSE),0) + IFERROR(VLOOKUP(AI665,Criterios!$S$3:$T$6,2,FALSE),0) + IFERROR(VLOOKUP(AJ665,Criterios!$U$3:$V$5,2,FALSE),0) + IFERROR(VLOOKUP(AK665,Criterios!$W$3:$X$8,2,FALSE),0)</f>
        <v>0</v>
      </c>
      <c r="AM665" s="96" t="str">
        <f>IF(AND(AL665&gt;=Criterios!$AB$8,AL665&lt;Criterios!$AA$8),"Pobre",IF(AND(AL665&gt;=Criterios!$AB$7,AL665&lt;Criterios!$AA$7),"Insatisfactorio",IF(AND(AL665&gt;=Criterios!$AB$6,AL665&lt;Criterios!$AA$6),"Regular",IF(AND(AL665&gt;=Criterios!$AB$5,AL665&lt;Criterios!$AA$5),"Bueno",IF(AND(AL665&gt;=Criterios!$AB$4,AL665&lt;=Criterios!$AA$4),"Excelente",MID(Criterios!$Y$3,1,1))))))</f>
        <v/>
      </c>
      <c r="AN665" s="278"/>
      <c r="AO665" s="280"/>
      <c r="AP665" s="282"/>
      <c r="AQ665" s="273"/>
      <c r="AR665" s="273"/>
      <c r="AS665" s="273"/>
      <c r="AT665" s="273"/>
      <c r="AU665" s="284"/>
      <c r="AV665" s="88" t="s">
        <v>122</v>
      </c>
      <c r="AW665" s="101" t="str">
        <f>IF(AND(T664=1,V664=4),IF(AND(AQ664=1,AS664=4),"RiRr","Ri"),IF(AND(AQ664=1,AS664=4),"Rr",""))</f>
        <v/>
      </c>
      <c r="AX665" s="102" t="str">
        <f>IF(AND(T664=2,V664=4),IF(AND(AQ664=2,AS664=4),"RiRr","Ri"),IF(AND(AQ664=2,AS664=4),"Rr",""))</f>
        <v/>
      </c>
      <c r="AY665" s="102" t="str">
        <f>IF(AND(T664=3,V664=4),IF(AND(AQ664=3,AS664=4),"RiRr","Ri"),IF(AND(AQ664=3,AS664=4),"Rr",""))</f>
        <v/>
      </c>
      <c r="AZ665" s="103" t="str">
        <f>IF(AND(T664=4,V664=4),IF(AND(AQ664=4,AS664=4),"RiRr","Ri"),IF(AND(AQ664=4,AS664=4),"Rr",""))</f>
        <v/>
      </c>
      <c r="BA665" s="103" t="str">
        <f>IF(AND(T664=5,V664=4),IF(AND(AQ664=5,AS664=4),"RiRr","Ri"),IF(AND(AQ664=5,AS664=4),"Rr",""))</f>
        <v/>
      </c>
      <c r="BB665" s="105"/>
    </row>
    <row r="666" spans="1:54" hidden="1" x14ac:dyDescent="0.2">
      <c r="A666" s="362"/>
      <c r="B666" s="290"/>
      <c r="C666" s="298"/>
      <c r="D666" s="301"/>
      <c r="E666" s="301"/>
      <c r="F666" s="301"/>
      <c r="G666" s="301"/>
      <c r="H666" s="301"/>
      <c r="I666" s="304"/>
      <c r="J666" s="307"/>
      <c r="K666" s="307"/>
      <c r="L666" s="330"/>
      <c r="M666" s="263"/>
      <c r="N666" s="263"/>
      <c r="O666" s="327"/>
      <c r="P666" s="310"/>
      <c r="Q666" s="266"/>
      <c r="R666" s="260"/>
      <c r="S666" s="257"/>
      <c r="T666" s="254"/>
      <c r="U666" s="248"/>
      <c r="V666" s="254"/>
      <c r="W666" s="254"/>
      <c r="X666" s="254"/>
      <c r="Y666" s="276"/>
      <c r="Z666" s="91"/>
      <c r="AA666" s="92"/>
      <c r="AB666" s="92"/>
      <c r="AC666" s="92"/>
      <c r="AD666" s="93"/>
      <c r="AE666" s="94">
        <f t="shared" si="106"/>
        <v>0</v>
      </c>
      <c r="AF666" s="93"/>
      <c r="AG666" s="93"/>
      <c r="AH666" s="93"/>
      <c r="AI666" s="93"/>
      <c r="AJ666" s="93"/>
      <c r="AK666" s="93"/>
      <c r="AL666" s="95">
        <f>IFERROR(VLOOKUP(AF666,Criterios!$M$3:$N$6,2,FALSE),0) + IFERROR(VLOOKUP(AG666,Criterios!$O$3:$P$6,2,FALSE),0) + IFERROR(VLOOKUP(AH666,Criterios!$Q$3:$R$7,2,FALSE),0) + IFERROR(VLOOKUP(AI666,Criterios!$S$3:$T$6,2,FALSE),0) + IFERROR(VLOOKUP(AJ666,Criterios!$U$3:$V$5,2,FALSE),0) + IFERROR(VLOOKUP(AK666,Criterios!$W$3:$X$8,2,FALSE),0)</f>
        <v>0</v>
      </c>
      <c r="AM666" s="96" t="str">
        <f>IF(AND(AL666&gt;=Criterios!$AB$8,AL666&lt;Criterios!$AA$8),"Pobre",IF(AND(AL666&gt;=Criterios!$AB$7,AL666&lt;Criterios!$AA$7),"Insatisfactorio",IF(AND(AL666&gt;=Criterios!$AB$6,AL666&lt;Criterios!$AA$6),"Regular",IF(AND(AL666&gt;=Criterios!$AB$5,AL666&lt;Criterios!$AA$5),"Bueno",IF(AND(AL666&gt;=Criterios!$AB$4,AL666&lt;=Criterios!$AA$4),"Excelente",MID(Criterios!$Y$3,1,1))))))</f>
        <v/>
      </c>
      <c r="AN666" s="278"/>
      <c r="AO666" s="280"/>
      <c r="AP666" s="282"/>
      <c r="AQ666" s="273"/>
      <c r="AR666" s="273"/>
      <c r="AS666" s="273"/>
      <c r="AT666" s="273"/>
      <c r="AU666" s="284"/>
      <c r="AV666" s="88" t="s">
        <v>125</v>
      </c>
      <c r="AW666" s="106" t="str">
        <f>IF(AND(T664=1,V664=3),IF(AND(AQ664=1,AS664=3),"RiRr","Ri"),IF(AND(AQ664=1,AS664=3),"Rr",""))</f>
        <v/>
      </c>
      <c r="AX666" s="101" t="str">
        <f>IF(AND(T664=2,V664=3),IF(AND(AQ664=2,AS664=3),"RiRr","Ri"),IF(AND(AQ664=2,AS664=3),"Rr",""))</f>
        <v/>
      </c>
      <c r="AY666" s="102" t="str">
        <f>IF(AND(T664=3,V664=3),IF(AND(AQ664=3,AS664=3),"RiRr","Ri"),IF(AND(AQ664=3,AS664=3),"Rr",""))</f>
        <v/>
      </c>
      <c r="AZ666" s="103" t="str">
        <f>IF(AND(T664=4,V664=3),IF(AND(AQ664=4,AS664=3),"RiRr","Ri"),IF(AND(AQ664=4,AS664=3),"Rr",""))</f>
        <v/>
      </c>
      <c r="BA666" s="103" t="str">
        <f>IF(AND(T664=5,V664=3),IF(AND(AQ664=5,AS664=3),"RiRr","Ri"),IF(AND(AQ664=5,AS664=3),"Rr",""))</f>
        <v/>
      </c>
      <c r="BB666" s="105"/>
    </row>
    <row r="667" spans="1:54" hidden="1" x14ac:dyDescent="0.2">
      <c r="A667" s="362"/>
      <c r="B667" s="290"/>
      <c r="C667" s="298"/>
      <c r="D667" s="301"/>
      <c r="E667" s="301"/>
      <c r="F667" s="301"/>
      <c r="G667" s="301"/>
      <c r="H667" s="301"/>
      <c r="I667" s="304"/>
      <c r="J667" s="307"/>
      <c r="K667" s="307"/>
      <c r="L667" s="330"/>
      <c r="M667" s="263"/>
      <c r="N667" s="263"/>
      <c r="O667" s="327"/>
      <c r="P667" s="310"/>
      <c r="Q667" s="266"/>
      <c r="R667" s="260"/>
      <c r="S667" s="257"/>
      <c r="T667" s="254"/>
      <c r="U667" s="248"/>
      <c r="V667" s="254"/>
      <c r="W667" s="254"/>
      <c r="X667" s="254"/>
      <c r="Y667" s="276"/>
      <c r="Z667" s="91"/>
      <c r="AA667" s="92"/>
      <c r="AB667" s="92"/>
      <c r="AC667" s="92"/>
      <c r="AD667" s="93"/>
      <c r="AE667" s="94">
        <f t="shared" si="106"/>
        <v>0</v>
      </c>
      <c r="AF667" s="93"/>
      <c r="AG667" s="93"/>
      <c r="AH667" s="93"/>
      <c r="AI667" s="93"/>
      <c r="AJ667" s="93"/>
      <c r="AK667" s="93"/>
      <c r="AL667" s="94">
        <f>IFERROR(VLOOKUP(AF667,Criterios!$M$3:$N$6,2,FALSE),0) + IFERROR(VLOOKUP(AG667,Criterios!$O$3:$P$6,2,FALSE),0) + IFERROR(VLOOKUP(AH667,Criterios!$Q$3:$R$7,2,FALSE),0) + IFERROR(VLOOKUP(AI667,Criterios!$S$3:$T$6,2,FALSE),0) + IFERROR(VLOOKUP(AJ667,Criterios!$U$3:$V$5,2,FALSE),0) + IFERROR(VLOOKUP(AK667,Criterios!$W$3:$X$8,2,FALSE),0)</f>
        <v>0</v>
      </c>
      <c r="AM667" s="96" t="str">
        <f>IF(AND(AL667&gt;=Criterios!$AB$8,AL667&lt;Criterios!$AA$8),"Pobre",IF(AND(AL667&gt;=Criterios!$AB$7,AL667&lt;Criterios!$AA$7),"Insatisfactorio",IF(AND(AL667&gt;=Criterios!$AB$6,AL667&lt;Criterios!$AA$6),"Regular",IF(AND(AL667&gt;=Criterios!$AB$5,AL667&lt;Criterios!$AA$5),"Bueno",IF(AND(AL667&gt;=Criterios!$AB$4,AL667&lt;=Criterios!$AA$4),"Excelente",MID(Criterios!$Y$3,1,1))))))</f>
        <v/>
      </c>
      <c r="AN667" s="278"/>
      <c r="AO667" s="280"/>
      <c r="AP667" s="282"/>
      <c r="AQ667" s="273"/>
      <c r="AR667" s="273"/>
      <c r="AS667" s="273"/>
      <c r="AT667" s="273"/>
      <c r="AU667" s="284"/>
      <c r="AV667" s="88" t="s">
        <v>170</v>
      </c>
      <c r="AW667" s="106" t="str">
        <f>IF(AND(T664=1,V664=2),IF(AND(AQ664=1,AS664=2),"RiRr","Ri"),IF(AND(AQ664=1,AS664=2),"Rr",""))</f>
        <v/>
      </c>
      <c r="AX667" s="106" t="str">
        <f>IF(AND(T664=2,V664=2),IF(AND(AQ664=2,AS664=2),"RiRr","Ri"),IF(AND(AQ664=2,AS664=2),"Rr",""))</f>
        <v/>
      </c>
      <c r="AY667" s="101" t="str">
        <f>IF(AND(T664=3,V664=2),IF(AND(AQ664=3,AS664=2),"RiRr","Ri"),IF(AND(AQ664=3,AS664=2),"Rr",""))</f>
        <v/>
      </c>
      <c r="AZ667" s="102" t="str">
        <f>IF(AND(T664=4,V664=2),IF(AND(AQ664=4,AS664=2),"RiRr","Ri"),IF(AND(AQ664=4,AS664=2),"Rr",""))</f>
        <v/>
      </c>
      <c r="BA667" s="103" t="str">
        <f>IF(AND(T664=5,V664=2),IF(AND(AQ664=5,AS664=2),"RiRr","Ri"),IF(AND(AQ664=5,AS664=2),"Rr",""))</f>
        <v/>
      </c>
      <c r="BB667" s="105"/>
    </row>
    <row r="668" spans="1:54" hidden="1" x14ac:dyDescent="0.2">
      <c r="A668" s="362"/>
      <c r="B668" s="290"/>
      <c r="C668" s="298"/>
      <c r="D668" s="301"/>
      <c r="E668" s="301"/>
      <c r="F668" s="301"/>
      <c r="G668" s="301"/>
      <c r="H668" s="301"/>
      <c r="I668" s="304"/>
      <c r="J668" s="307"/>
      <c r="K668" s="307"/>
      <c r="L668" s="330"/>
      <c r="M668" s="263"/>
      <c r="N668" s="263"/>
      <c r="O668" s="327"/>
      <c r="P668" s="310"/>
      <c r="Q668" s="266"/>
      <c r="R668" s="260"/>
      <c r="S668" s="257"/>
      <c r="T668" s="254"/>
      <c r="U668" s="248"/>
      <c r="V668" s="254"/>
      <c r="W668" s="254"/>
      <c r="X668" s="254"/>
      <c r="Y668" s="276"/>
      <c r="Z668" s="91"/>
      <c r="AA668" s="92"/>
      <c r="AB668" s="92"/>
      <c r="AC668" s="92"/>
      <c r="AD668" s="93"/>
      <c r="AE668" s="94">
        <f t="shared" si="106"/>
        <v>0</v>
      </c>
      <c r="AF668" s="93"/>
      <c r="AG668" s="93"/>
      <c r="AH668" s="93"/>
      <c r="AI668" s="93"/>
      <c r="AJ668" s="93"/>
      <c r="AK668" s="93"/>
      <c r="AL668" s="94">
        <f>IFERROR(VLOOKUP(AF668,Criterios!$M$3:$N$6,2,FALSE),0) + IFERROR(VLOOKUP(AG668,Criterios!$O$3:$P$6,2,FALSE),0) + IFERROR(VLOOKUP(AH668,Criterios!$Q$3:$R$7,2,FALSE),0) + IFERROR(VLOOKUP(AI668,Criterios!$S$3:$T$6,2,FALSE),0) + IFERROR(VLOOKUP(AJ668,Criterios!$U$3:$V$5,2,FALSE),0) + IFERROR(VLOOKUP(AK668,Criterios!$W$3:$X$8,2,FALSE),0)</f>
        <v>0</v>
      </c>
      <c r="AM668" s="96" t="str">
        <f>IF(AND(AL668&gt;=Criterios!$AB$8,AL668&lt;Criterios!$AA$8),"Pobre",IF(AND(AL668&gt;=Criterios!$AB$7,AL668&lt;Criterios!$AA$7),"Insatisfactorio",IF(AND(AL668&gt;=Criterios!$AB$6,AL668&lt;Criterios!$AA$6),"Regular",IF(AND(AL668&gt;=Criterios!$AB$5,AL668&lt;Criterios!$AA$5),"Bueno",IF(AND(AL668&gt;=Criterios!$AB$4,AL668&lt;=Criterios!$AA$4),"Excelente",MID(Criterios!$Y$3,1,1))))))</f>
        <v/>
      </c>
      <c r="AN668" s="278"/>
      <c r="AO668" s="280"/>
      <c r="AP668" s="282"/>
      <c r="AQ668" s="273"/>
      <c r="AR668" s="273"/>
      <c r="AS668" s="273"/>
      <c r="AT668" s="273"/>
      <c r="AU668" s="284"/>
      <c r="AV668" s="88" t="s">
        <v>752</v>
      </c>
      <c r="AW668" s="106" t="str">
        <f>IF(AND(T664=1,V664=1),IF(AND(AQ664=1,AS664=1),"RiRr","Ri"),IF(AND(AQ664=1,AS664=1),"Rr",""))</f>
        <v/>
      </c>
      <c r="AX668" s="106" t="str">
        <f>IF(AND(T664=2,V664=1),IF(AND(AQ664=2,AS664=1),"RiRr","Ri"),IF(AND(AQ664=2,AS664=1),"Rr",""))</f>
        <v/>
      </c>
      <c r="AY668" s="101" t="str">
        <f>IF(AND(T664=3,V664=1),IF(AND(AQ664=3,AS664=1),"RiRr","Ri"),IF(AND(AQ664=3,AS664=1),"Rr",""))</f>
        <v/>
      </c>
      <c r="AZ668" s="102" t="str">
        <f>IF(AND(T664=4,V664=1),IF(AND(AQ664=4,AS664=1),"RiRr","Ri"),IF(AND(AQ664=4,AS664=1),"Rr",""))</f>
        <v/>
      </c>
      <c r="BA668" s="102" t="str">
        <f>IF(AND(T664=5,V664=1),IF(AND(AQ664=5,AS664=1),"RiRr","Ri"),IF(AND(AQ664=5,AS664=1),"Rr",""))</f>
        <v/>
      </c>
      <c r="BB668" s="105"/>
    </row>
    <row r="669" spans="1:54" ht="15.75" hidden="1" customHeight="1" thickBot="1" x14ac:dyDescent="0.25">
      <c r="A669" s="363"/>
      <c r="B669" s="291"/>
      <c r="C669" s="299"/>
      <c r="D669" s="302"/>
      <c r="E669" s="302"/>
      <c r="F669" s="302"/>
      <c r="G669" s="302"/>
      <c r="H669" s="302"/>
      <c r="I669" s="305"/>
      <c r="J669" s="308"/>
      <c r="K669" s="308"/>
      <c r="L669" s="331"/>
      <c r="M669" s="264"/>
      <c r="N669" s="264"/>
      <c r="O669" s="328"/>
      <c r="P669" s="311"/>
      <c r="Q669" s="267"/>
      <c r="R669" s="261"/>
      <c r="S669" s="258"/>
      <c r="T669" s="255"/>
      <c r="U669" s="249"/>
      <c r="V669" s="255"/>
      <c r="W669" s="255"/>
      <c r="X669" s="255"/>
      <c r="Y669" s="277"/>
      <c r="Z669" s="108"/>
      <c r="AA669" s="109"/>
      <c r="AB669" s="109"/>
      <c r="AC669" s="109"/>
      <c r="AD669" s="110"/>
      <c r="AE669" s="111">
        <f t="shared" si="106"/>
        <v>0</v>
      </c>
      <c r="AF669" s="110"/>
      <c r="AG669" s="110"/>
      <c r="AH669" s="110"/>
      <c r="AI669" s="110"/>
      <c r="AJ669" s="110"/>
      <c r="AK669" s="110"/>
      <c r="AL669" s="111">
        <f>IFERROR(VLOOKUP(AF669,Criterios!$M$3:$N$6,2,FALSE),0) + IFERROR(VLOOKUP(AG669,Criterios!$O$3:$P$6,2,FALSE),0) + IFERROR(VLOOKUP(AH669,Criterios!$Q$3:$R$7,2,FALSE),0) + IFERROR(VLOOKUP(AI669,Criterios!$S$3:$T$6,2,FALSE),0) + IFERROR(VLOOKUP(AJ669,Criterios!$U$3:$V$5,2,FALSE),0) + IFERROR(VLOOKUP(AK669,Criterios!$W$3:$X$8,2,FALSE),0)</f>
        <v>0</v>
      </c>
      <c r="AM669" s="112" t="str">
        <f>IF(AND(AL669&gt;=Criterios!$AB$8,AL669&lt;Criterios!$AA$8),"Pobre",IF(AND(AL669&gt;=Criterios!$AB$7,AL669&lt;Criterios!$AA$7),"Insatisfactorio",IF(AND(AL669&gt;=Criterios!$AB$6,AL669&lt;Criterios!$AA$6),"Regular",IF(AND(AL669&gt;=Criterios!$AB$5,AL669&lt;Criterios!$AA$5),"Bueno",IF(AND(AL669&gt;=Criterios!$AB$4,AL669&lt;=Criterios!$AA$4),"Excelente",MID(Criterios!$Y$3,1,1))))))</f>
        <v/>
      </c>
      <c r="AN669" s="279"/>
      <c r="AO669" s="281"/>
      <c r="AP669" s="283"/>
      <c r="AQ669" s="274"/>
      <c r="AR669" s="274"/>
      <c r="AS669" s="274"/>
      <c r="AT669" s="274"/>
      <c r="AU669" s="285"/>
      <c r="AW669" s="88" t="s">
        <v>123</v>
      </c>
      <c r="AX669" s="88" t="s">
        <v>124</v>
      </c>
      <c r="AY669" s="88" t="s">
        <v>125</v>
      </c>
      <c r="AZ669" s="88" t="s">
        <v>126</v>
      </c>
      <c r="BA669" s="88" t="s">
        <v>127</v>
      </c>
      <c r="BB669" s="113"/>
    </row>
    <row r="670" spans="1:54" ht="16.5" hidden="1" thickTop="1" x14ac:dyDescent="0.2">
      <c r="A670" s="361"/>
      <c r="B670" s="289"/>
      <c r="C670" s="297"/>
      <c r="D670" s="300"/>
      <c r="E670" s="300"/>
      <c r="F670" s="300"/>
      <c r="G670" s="300"/>
      <c r="H670" s="300"/>
      <c r="I670" s="303"/>
      <c r="J670" s="306"/>
      <c r="K670" s="306"/>
      <c r="L670" s="329"/>
      <c r="M670" s="262"/>
      <c r="N670" s="262"/>
      <c r="O670" s="326" t="s">
        <v>420</v>
      </c>
      <c r="P670" s="338"/>
      <c r="Q670" s="295"/>
      <c r="R670" s="259"/>
      <c r="S670" s="256"/>
      <c r="T670" s="253">
        <f>(IFERROR(VLOOKUP(S670,Criterios!$E$3:$F$8,2,FALSE),0))</f>
        <v>0</v>
      </c>
      <c r="U670" s="247"/>
      <c r="V670" s="253">
        <f>(IFERROR(VLOOKUP(U670,Criterios!$H$3:$I$8,2,FALSE),0))</f>
        <v>0</v>
      </c>
      <c r="W670" s="253">
        <f>(IFERROR(VLOOKUP(S670,Criterios!$E$3:$F$8,2,FALSE),0)) * (IFERROR(VLOOKUP(U670,Criterios!$H$3:$I$8,2,FALSE),0))</f>
        <v>0</v>
      </c>
      <c r="X670" s="253">
        <f>IFERROR(INDEX(Colorimetría!$D$4:$H$8,MATCH(V670,Colorimetría!$C$4:$C$8,0),MATCH(T670,Colorimetría!$D$3:$H$3,0)),0)</f>
        <v>0</v>
      </c>
      <c r="Y670" s="296"/>
      <c r="Z670" s="91"/>
      <c r="AA670" s="92"/>
      <c r="AB670" s="92"/>
      <c r="AC670" s="92"/>
      <c r="AD670" s="93"/>
      <c r="AE670" s="94">
        <f>IF(OR(AD670="Preventivo",AD670="Preventivo - Detectivo"),"Probabilidad",IF(OR(AD670="Detectivo - Correctivo",AD670="Correctivo"),"Impacto",0))</f>
        <v>0</v>
      </c>
      <c r="AF670" s="93"/>
      <c r="AG670" s="93"/>
      <c r="AH670" s="93"/>
      <c r="AI670" s="93"/>
      <c r="AJ670" s="93"/>
      <c r="AK670" s="93"/>
      <c r="AL670" s="95">
        <f>IFERROR(VLOOKUP(AF670,Criterios!$M$3:$N$6,2,FALSE),0) + IFERROR(VLOOKUP(AG670,Criterios!$O$3:$P$6,2,FALSE),0) + IFERROR(VLOOKUP(AH670,Criterios!$Q$3:$R$7,2,FALSE),0) + IFERROR(VLOOKUP(AI670,Criterios!$S$3:$T$6,2,FALSE),0) + IFERROR(VLOOKUP(AJ670,Criterios!$U$3:$V$5,2,FALSE),0) + IFERROR(VLOOKUP(AK670,Criterios!$W$3:$X$8,2,FALSE),0)</f>
        <v>0</v>
      </c>
      <c r="AM670" s="96" t="str">
        <f>IF(AND(AL670&gt;=Criterios!$AB$8,AL670&lt;Criterios!$AA$8),"Pobre",IF(AND(AL670&gt;=Criterios!$AB$7,AL670&lt;Criterios!$AA$7),"Insatisfactorio",IF(AND(AL670&gt;=Criterios!$AB$6,AL670&lt;Criterios!$AA$6),"Regular",IF(AND(AL670&gt;=Criterios!$AB$5,AL670&lt;Criterios!$AA$5),"Bueno",IF(AND(AL670&gt;=Criterios!$AB$4,AL670&lt;=Criterios!$AA$4),"Excelente",MID(Criterios!$Y$3,1,1))))))</f>
        <v/>
      </c>
      <c r="AN670" s="278">
        <f>(IFERROR(AVERAGEIFS(AL670:AL675,AE670:AE675,"Impacto"),0))/100</f>
        <v>0</v>
      </c>
      <c r="AO670" s="280">
        <f>(IFERROR(AVERAGEIFS(AL670:AL675,AE670:AE675,"Probabilidad"),0))/100</f>
        <v>0</v>
      </c>
      <c r="AP670" s="282" t="str">
        <f>IF(AN670=0,MID(S670,1,15),IF(T670 - AN670*T670&lt;1,VLOOKUP(1,Criterios!$D$4:$E$8,2,FALSE),IF(ROUND(T670 -( T670*AN670),0)=0,VLOOKUP(1,Criterios!$D$4:$E$8,2,FALSE),VLOOKUP(ROUND(T670 -( T670*AN670),0),Criterios!$D$4:$E$8,2,FALSE))))</f>
        <v/>
      </c>
      <c r="AQ670" s="273">
        <f>(IFERROR(VLOOKUP(AP670,Criterios!$E$3:$F$8,2,FALSE),0))</f>
        <v>0</v>
      </c>
      <c r="AR670" s="273" t="str">
        <f>IF(AO670=0,MID(U670,1,15),IF(V670 - AO670*V670&lt;1,VLOOKUP(1,Criterios!$G$4:$H$8,2,FALSE),IF(ROUND(V670 -(V670*AO670),0)=0,VLOOKUP(1,Criterios!$G$4:$H$8,2,FALSE),VLOOKUP(ROUND(V670 -( V670*AO670),0),Criterios!$G$4:$H$8,2,FALSE))))</f>
        <v/>
      </c>
      <c r="AS670" s="273">
        <f>(IFERROR(VLOOKUP(AR670,Criterios!$H$3:$I$8,2,FALSE),0))</f>
        <v>0</v>
      </c>
      <c r="AT670" s="273">
        <f>(IFERROR(VLOOKUP(AP670,Criterios!$E$3:$F$8,2,FALSE),0)) * (IFERROR(VLOOKUP(AR670,Criterios!$H$3:$I$8,2,FALSE),0))</f>
        <v>0</v>
      </c>
      <c r="AU670" s="284">
        <f>IFERROR(INDEX(Colorimetría!$D$4:$H$8,MATCH(AS670,Colorimetría!$C$4:$C$8,0),MATCH(AQ670,Colorimetría!$D$3:$H$3,0)),0)</f>
        <v>0</v>
      </c>
      <c r="AV670" s="88" t="s">
        <v>169</v>
      </c>
      <c r="AW670" s="97" t="str">
        <f>IF(AND(T670=1,V670=5),IF(AND(AQ670=1,AS670=5),"RiRr","Ri"),IF(AND(AQ670=1,AS670=5),"Rr",""))</f>
        <v/>
      </c>
      <c r="AX670" s="97" t="str">
        <f>IF(AND(T670=2,V670=5),IF(AND(AQ670=2,AS670=5),"RiRr","Ri"),IF(AND(AQ670=2,AS670=5),"Rr",""))</f>
        <v/>
      </c>
      <c r="AY670" s="98" t="str">
        <f>IF(AND(T670=3,V670=5),IF(AND(AQ670=3,AS670=5),"RiRr","Ri"),IF(AND(AQ670=3,AS670=5),"Rr",""))</f>
        <v/>
      </c>
      <c r="AZ670" s="98" t="str">
        <f>IF(AND(T670=4,V670=5),IF(AND(AQ670=4,AS670=5),"RiRr","Ri"),IF(AND(AQ670=4,AS670=5),"Rr",""))</f>
        <v/>
      </c>
      <c r="BA670" s="98" t="str">
        <f>IF(AND(T670=5,V670=5),IF(AND(AQ670=5,AS670=5),"RiRr","Ri"),IF(AND(AQ670=5,AS670=5),"Rr",""))</f>
        <v/>
      </c>
      <c r="BB670" s="100"/>
    </row>
    <row r="671" spans="1:54" hidden="1" x14ac:dyDescent="0.2">
      <c r="A671" s="362"/>
      <c r="B671" s="290"/>
      <c r="C671" s="298"/>
      <c r="D671" s="301"/>
      <c r="E671" s="301"/>
      <c r="F671" s="301"/>
      <c r="G671" s="301"/>
      <c r="H671" s="301"/>
      <c r="I671" s="304"/>
      <c r="J671" s="307"/>
      <c r="K671" s="307"/>
      <c r="L671" s="330"/>
      <c r="M671" s="263"/>
      <c r="N671" s="263"/>
      <c r="O671" s="327"/>
      <c r="P671" s="310"/>
      <c r="Q671" s="266"/>
      <c r="R671" s="260"/>
      <c r="S671" s="257"/>
      <c r="T671" s="254"/>
      <c r="U671" s="248"/>
      <c r="V671" s="254"/>
      <c r="W671" s="254"/>
      <c r="X671" s="254"/>
      <c r="Y671" s="276"/>
      <c r="Z671" s="91"/>
      <c r="AA671" s="92"/>
      <c r="AB671" s="92"/>
      <c r="AC671" s="92"/>
      <c r="AD671" s="93"/>
      <c r="AE671" s="94">
        <f t="shared" ref="AE671:AE675" si="107">IF(OR(AD671="Preventivo",AD671="Preventivo - Detectivo"),"Probabilidad",IF(OR(AD671="Detectivo - Correctivo",AD671="Correctivo"),"Impacto",0))</f>
        <v>0</v>
      </c>
      <c r="AF671" s="93"/>
      <c r="AG671" s="93"/>
      <c r="AH671" s="93"/>
      <c r="AI671" s="93"/>
      <c r="AJ671" s="93"/>
      <c r="AK671" s="93"/>
      <c r="AL671" s="95">
        <f>IFERROR(VLOOKUP(AF671,Criterios!$M$3:$N$6,2,FALSE),0) + IFERROR(VLOOKUP(AG671,Criterios!$O$3:$P$6,2,FALSE),0) + IFERROR(VLOOKUP(AH671,Criterios!$Q$3:$R$7,2,FALSE),0) + IFERROR(VLOOKUP(AI671,Criterios!$S$3:$T$6,2,FALSE),0) + IFERROR(VLOOKUP(AJ671,Criterios!$U$3:$V$5,2,FALSE),0) + IFERROR(VLOOKUP(AK671,Criterios!$W$3:$X$8,2,FALSE),0)</f>
        <v>0</v>
      </c>
      <c r="AM671" s="96" t="str">
        <f>IF(AND(AL671&gt;=Criterios!$AB$8,AL671&lt;Criterios!$AA$8),"Pobre",IF(AND(AL671&gt;=Criterios!$AB$7,AL671&lt;Criterios!$AA$7),"Insatisfactorio",IF(AND(AL671&gt;=Criterios!$AB$6,AL671&lt;Criterios!$AA$6),"Regular",IF(AND(AL671&gt;=Criterios!$AB$5,AL671&lt;Criterios!$AA$5),"Bueno",IF(AND(AL671&gt;=Criterios!$AB$4,AL671&lt;=Criterios!$AA$4),"Excelente",MID(Criterios!$Y$3,1,1))))))</f>
        <v/>
      </c>
      <c r="AN671" s="278"/>
      <c r="AO671" s="280"/>
      <c r="AP671" s="282"/>
      <c r="AQ671" s="273"/>
      <c r="AR671" s="273"/>
      <c r="AS671" s="273"/>
      <c r="AT671" s="273"/>
      <c r="AU671" s="284"/>
      <c r="AV671" s="88" t="s">
        <v>122</v>
      </c>
      <c r="AW671" s="101" t="str">
        <f>IF(AND(T670=1,V670=4),IF(AND(AQ670=1,AS670=4),"RiRr","Ri"),IF(AND(AQ670=1,AS670=4),"Rr",""))</f>
        <v/>
      </c>
      <c r="AX671" s="102" t="str">
        <f>IF(AND(T670=2,V670=4),IF(AND(AQ670=2,AS670=4),"RiRr","Ri"),IF(AND(AQ670=2,AS670=4),"Rr",""))</f>
        <v/>
      </c>
      <c r="AY671" s="102" t="str">
        <f>IF(AND(T670=3,V670=4),IF(AND(AQ670=3,AS670=4),"RiRr","Ri"),IF(AND(AQ670=3,AS670=4),"Rr",""))</f>
        <v/>
      </c>
      <c r="AZ671" s="103" t="str">
        <f>IF(AND(T670=4,V670=4),IF(AND(AQ670=4,AS670=4),"RiRr","Ri"),IF(AND(AQ670=4,AS670=4),"Rr",""))</f>
        <v/>
      </c>
      <c r="BA671" s="103" t="str">
        <f>IF(AND(T670=5,V670=4),IF(AND(AQ670=5,AS670=4),"RiRr","Ri"),IF(AND(AQ670=5,AS670=4),"Rr",""))</f>
        <v/>
      </c>
      <c r="BB671" s="105"/>
    </row>
    <row r="672" spans="1:54" hidden="1" x14ac:dyDescent="0.2">
      <c r="A672" s="362"/>
      <c r="B672" s="290"/>
      <c r="C672" s="298"/>
      <c r="D672" s="301"/>
      <c r="E672" s="301"/>
      <c r="F672" s="301"/>
      <c r="G672" s="301"/>
      <c r="H672" s="301"/>
      <c r="I672" s="304"/>
      <c r="J672" s="307"/>
      <c r="K672" s="307"/>
      <c r="L672" s="330"/>
      <c r="M672" s="263"/>
      <c r="N672" s="263"/>
      <c r="O672" s="327"/>
      <c r="P672" s="310"/>
      <c r="Q672" s="266"/>
      <c r="R672" s="260"/>
      <c r="S672" s="257"/>
      <c r="T672" s="254"/>
      <c r="U672" s="248"/>
      <c r="V672" s="254"/>
      <c r="W672" s="254"/>
      <c r="X672" s="254"/>
      <c r="Y672" s="276"/>
      <c r="Z672" s="91"/>
      <c r="AA672" s="92"/>
      <c r="AB672" s="92"/>
      <c r="AC672" s="92"/>
      <c r="AD672" s="93"/>
      <c r="AE672" s="94">
        <f t="shared" si="107"/>
        <v>0</v>
      </c>
      <c r="AF672" s="93"/>
      <c r="AG672" s="93"/>
      <c r="AH672" s="93"/>
      <c r="AI672" s="93"/>
      <c r="AJ672" s="93"/>
      <c r="AK672" s="93"/>
      <c r="AL672" s="95">
        <f>IFERROR(VLOOKUP(AF672,Criterios!$M$3:$N$6,2,FALSE),0) + IFERROR(VLOOKUP(AG672,Criterios!$O$3:$P$6,2,FALSE),0) + IFERROR(VLOOKUP(AH672,Criterios!$Q$3:$R$7,2,FALSE),0) + IFERROR(VLOOKUP(AI672,Criterios!$S$3:$T$6,2,FALSE),0) + IFERROR(VLOOKUP(AJ672,Criterios!$U$3:$V$5,2,FALSE),0) + IFERROR(VLOOKUP(AK672,Criterios!$W$3:$X$8,2,FALSE),0)</f>
        <v>0</v>
      </c>
      <c r="AM672" s="96" t="str">
        <f>IF(AND(AL672&gt;=Criterios!$AB$8,AL672&lt;Criterios!$AA$8),"Pobre",IF(AND(AL672&gt;=Criterios!$AB$7,AL672&lt;Criterios!$AA$7),"Insatisfactorio",IF(AND(AL672&gt;=Criterios!$AB$6,AL672&lt;Criterios!$AA$6),"Regular",IF(AND(AL672&gt;=Criterios!$AB$5,AL672&lt;Criterios!$AA$5),"Bueno",IF(AND(AL672&gt;=Criterios!$AB$4,AL672&lt;=Criterios!$AA$4),"Excelente",MID(Criterios!$Y$3,1,1))))))</f>
        <v/>
      </c>
      <c r="AN672" s="278"/>
      <c r="AO672" s="280"/>
      <c r="AP672" s="282"/>
      <c r="AQ672" s="273"/>
      <c r="AR672" s="273"/>
      <c r="AS672" s="273"/>
      <c r="AT672" s="273"/>
      <c r="AU672" s="284"/>
      <c r="AV672" s="88" t="s">
        <v>125</v>
      </c>
      <c r="AW672" s="106" t="str">
        <f>IF(AND(T670=1,V670=3),IF(AND(AQ670=1,AS670=3),"RiRr","Ri"),IF(AND(AQ670=1,AS670=3),"Rr",""))</f>
        <v/>
      </c>
      <c r="AX672" s="101" t="str">
        <f>IF(AND(T670=2,V670=3),IF(AND(AQ670=2,AS670=3),"RiRr","Ri"),IF(AND(AQ670=2,AS670=3),"Rr",""))</f>
        <v/>
      </c>
      <c r="AY672" s="102" t="str">
        <f>IF(AND(T670=3,V670=3),IF(AND(AQ670=3,AS670=3),"RiRr","Ri"),IF(AND(AQ670=3,AS670=3),"Rr",""))</f>
        <v/>
      </c>
      <c r="AZ672" s="103" t="str">
        <f>IF(AND(T670=4,V670=3),IF(AND(AQ670=4,AS670=3),"RiRr","Ri"),IF(AND(AQ670=4,AS670=3),"Rr",""))</f>
        <v/>
      </c>
      <c r="BA672" s="103" t="str">
        <f>IF(AND(T670=5,V670=3),IF(AND(AQ670=5,AS670=3),"RiRr","Ri"),IF(AND(AQ670=5,AS670=3),"Rr",""))</f>
        <v/>
      </c>
      <c r="BB672" s="105"/>
    </row>
    <row r="673" spans="1:54" hidden="1" x14ac:dyDescent="0.2">
      <c r="A673" s="362"/>
      <c r="B673" s="290"/>
      <c r="C673" s="298"/>
      <c r="D673" s="301"/>
      <c r="E673" s="301"/>
      <c r="F673" s="301"/>
      <c r="G673" s="301"/>
      <c r="H673" s="301"/>
      <c r="I673" s="304"/>
      <c r="J673" s="307"/>
      <c r="K673" s="307"/>
      <c r="L673" s="330"/>
      <c r="M673" s="263"/>
      <c r="N673" s="263"/>
      <c r="O673" s="327"/>
      <c r="P673" s="310"/>
      <c r="Q673" s="266"/>
      <c r="R673" s="260"/>
      <c r="S673" s="257"/>
      <c r="T673" s="254"/>
      <c r="U673" s="248"/>
      <c r="V673" s="254"/>
      <c r="W673" s="254"/>
      <c r="X673" s="254"/>
      <c r="Y673" s="276"/>
      <c r="Z673" s="91"/>
      <c r="AA673" s="92"/>
      <c r="AB673" s="92"/>
      <c r="AC673" s="92"/>
      <c r="AD673" s="93"/>
      <c r="AE673" s="94">
        <f t="shared" si="107"/>
        <v>0</v>
      </c>
      <c r="AF673" s="93"/>
      <c r="AG673" s="93"/>
      <c r="AH673" s="93"/>
      <c r="AI673" s="93"/>
      <c r="AJ673" s="93"/>
      <c r="AK673" s="93"/>
      <c r="AL673" s="94">
        <f>IFERROR(VLOOKUP(AF673,Criterios!$M$3:$N$6,2,FALSE),0) + IFERROR(VLOOKUP(AG673,Criterios!$O$3:$P$6,2,FALSE),0) + IFERROR(VLOOKUP(AH673,Criterios!$Q$3:$R$7,2,FALSE),0) + IFERROR(VLOOKUP(AI673,Criterios!$S$3:$T$6,2,FALSE),0) + IFERROR(VLOOKUP(AJ673,Criterios!$U$3:$V$5,2,FALSE),0) + IFERROR(VLOOKUP(AK673,Criterios!$W$3:$X$8,2,FALSE),0)</f>
        <v>0</v>
      </c>
      <c r="AM673" s="96" t="str">
        <f>IF(AND(AL673&gt;=Criterios!$AB$8,AL673&lt;Criterios!$AA$8),"Pobre",IF(AND(AL673&gt;=Criterios!$AB$7,AL673&lt;Criterios!$AA$7),"Insatisfactorio",IF(AND(AL673&gt;=Criterios!$AB$6,AL673&lt;Criterios!$AA$6),"Regular",IF(AND(AL673&gt;=Criterios!$AB$5,AL673&lt;Criterios!$AA$5),"Bueno",IF(AND(AL673&gt;=Criterios!$AB$4,AL673&lt;=Criterios!$AA$4),"Excelente",MID(Criterios!$Y$3,1,1))))))</f>
        <v/>
      </c>
      <c r="AN673" s="278"/>
      <c r="AO673" s="280"/>
      <c r="AP673" s="282"/>
      <c r="AQ673" s="273"/>
      <c r="AR673" s="273"/>
      <c r="AS673" s="273"/>
      <c r="AT673" s="273"/>
      <c r="AU673" s="284"/>
      <c r="AV673" s="88" t="s">
        <v>170</v>
      </c>
      <c r="AW673" s="106" t="str">
        <f>IF(AND(T670=1,V670=2),IF(AND(AQ670=1,AS670=2),"RiRr","Ri"),IF(AND(AQ670=1,AS670=2),"Rr",""))</f>
        <v/>
      </c>
      <c r="AX673" s="106" t="str">
        <f>IF(AND(T670=2,V670=2),IF(AND(AQ670=2,AS670=2),"RiRr","Ri"),IF(AND(AQ670=2,AS670=2),"Rr",""))</f>
        <v/>
      </c>
      <c r="AY673" s="101" t="str">
        <f>IF(AND(T670=3,V670=2),IF(AND(AQ670=3,AS670=2),"RiRr","Ri"),IF(AND(AQ670=3,AS670=2),"Rr",""))</f>
        <v/>
      </c>
      <c r="AZ673" s="102" t="str">
        <f>IF(AND(T670=4,V670=2),IF(AND(AQ670=4,AS670=2),"RiRr","Ri"),IF(AND(AQ670=4,AS670=2),"Rr",""))</f>
        <v/>
      </c>
      <c r="BA673" s="103" t="str">
        <f>IF(AND(T670=5,V670=2),IF(AND(AQ670=5,AS670=2),"RiRr","Ri"),IF(AND(AQ670=5,AS670=2),"Rr",""))</f>
        <v/>
      </c>
      <c r="BB673" s="105"/>
    </row>
    <row r="674" spans="1:54" hidden="1" x14ac:dyDescent="0.2">
      <c r="A674" s="362"/>
      <c r="B674" s="290"/>
      <c r="C674" s="298"/>
      <c r="D674" s="301"/>
      <c r="E674" s="301"/>
      <c r="F674" s="301"/>
      <c r="G674" s="301"/>
      <c r="H674" s="301"/>
      <c r="I674" s="304"/>
      <c r="J674" s="307"/>
      <c r="K674" s="307"/>
      <c r="L674" s="330"/>
      <c r="M674" s="263"/>
      <c r="N674" s="263"/>
      <c r="O674" s="327"/>
      <c r="P674" s="310"/>
      <c r="Q674" s="266"/>
      <c r="R674" s="260"/>
      <c r="S674" s="257"/>
      <c r="T674" s="254"/>
      <c r="U674" s="248"/>
      <c r="V674" s="254"/>
      <c r="W674" s="254"/>
      <c r="X674" s="254"/>
      <c r="Y674" s="276"/>
      <c r="Z674" s="91"/>
      <c r="AA674" s="92"/>
      <c r="AB674" s="92"/>
      <c r="AC674" s="92"/>
      <c r="AD674" s="93"/>
      <c r="AE674" s="94">
        <f t="shared" si="107"/>
        <v>0</v>
      </c>
      <c r="AF674" s="93"/>
      <c r="AG674" s="93"/>
      <c r="AH674" s="93"/>
      <c r="AI674" s="93"/>
      <c r="AJ674" s="93"/>
      <c r="AK674" s="93"/>
      <c r="AL674" s="94">
        <f>IFERROR(VLOOKUP(AF674,Criterios!$M$3:$N$6,2,FALSE),0) + IFERROR(VLOOKUP(AG674,Criterios!$O$3:$P$6,2,FALSE),0) + IFERROR(VLOOKUP(AH674,Criterios!$Q$3:$R$7,2,FALSE),0) + IFERROR(VLOOKUP(AI674,Criterios!$S$3:$T$6,2,FALSE),0) + IFERROR(VLOOKUP(AJ674,Criterios!$U$3:$V$5,2,FALSE),0) + IFERROR(VLOOKUP(AK674,Criterios!$W$3:$X$8,2,FALSE),0)</f>
        <v>0</v>
      </c>
      <c r="AM674" s="96" t="str">
        <f>IF(AND(AL674&gt;=Criterios!$AB$8,AL674&lt;Criterios!$AA$8),"Pobre",IF(AND(AL674&gt;=Criterios!$AB$7,AL674&lt;Criterios!$AA$7),"Insatisfactorio",IF(AND(AL674&gt;=Criterios!$AB$6,AL674&lt;Criterios!$AA$6),"Regular",IF(AND(AL674&gt;=Criterios!$AB$5,AL674&lt;Criterios!$AA$5),"Bueno",IF(AND(AL674&gt;=Criterios!$AB$4,AL674&lt;=Criterios!$AA$4),"Excelente",MID(Criterios!$Y$3,1,1))))))</f>
        <v/>
      </c>
      <c r="AN674" s="278"/>
      <c r="AO674" s="280"/>
      <c r="AP674" s="282"/>
      <c r="AQ674" s="273"/>
      <c r="AR674" s="273"/>
      <c r="AS674" s="273"/>
      <c r="AT674" s="273"/>
      <c r="AU674" s="284"/>
      <c r="AV674" s="88" t="s">
        <v>752</v>
      </c>
      <c r="AW674" s="106" t="str">
        <f>IF(AND(T670=1,V670=1),IF(AND(AQ670=1,AS670=1),"RiRr","Ri"),IF(AND(AQ670=1,AS670=1),"Rr",""))</f>
        <v/>
      </c>
      <c r="AX674" s="106" t="str">
        <f>IF(AND(T670=2,V670=1),IF(AND(AQ670=2,AS670=1),"RiRr","Ri"),IF(AND(AQ670=2,AS670=1),"Rr",""))</f>
        <v/>
      </c>
      <c r="AY674" s="101" t="str">
        <f>IF(AND(T670=3,V670=1),IF(AND(AQ670=3,AS670=1),"RiRr","Ri"),IF(AND(AQ670=3,AS670=1),"Rr",""))</f>
        <v/>
      </c>
      <c r="AZ674" s="102" t="str">
        <f>IF(AND(T670=4,V670=1),IF(AND(AQ670=4,AS670=1),"RiRr","Ri"),IF(AND(AQ670=4,AS670=1),"Rr",""))</f>
        <v/>
      </c>
      <c r="BA674" s="102" t="str">
        <f>IF(AND(T670=5,V670=1),IF(AND(AQ670=5,AS670=1),"RiRr","Ri"),IF(AND(AQ670=5,AS670=1),"Rr",""))</f>
        <v/>
      </c>
      <c r="BB674" s="105"/>
    </row>
    <row r="675" spans="1:54" ht="15.75" hidden="1" customHeight="1" thickBot="1" x14ac:dyDescent="0.25">
      <c r="A675" s="363"/>
      <c r="B675" s="291"/>
      <c r="C675" s="299"/>
      <c r="D675" s="302"/>
      <c r="E675" s="302"/>
      <c r="F675" s="302"/>
      <c r="G675" s="302"/>
      <c r="H675" s="302"/>
      <c r="I675" s="305"/>
      <c r="J675" s="308"/>
      <c r="K675" s="308"/>
      <c r="L675" s="331"/>
      <c r="M675" s="264"/>
      <c r="N675" s="264"/>
      <c r="O675" s="328"/>
      <c r="P675" s="311"/>
      <c r="Q675" s="267"/>
      <c r="R675" s="261"/>
      <c r="S675" s="258"/>
      <c r="T675" s="255"/>
      <c r="U675" s="249"/>
      <c r="V675" s="255"/>
      <c r="W675" s="255"/>
      <c r="X675" s="255"/>
      <c r="Y675" s="277"/>
      <c r="Z675" s="108"/>
      <c r="AA675" s="109"/>
      <c r="AB675" s="109"/>
      <c r="AC675" s="109"/>
      <c r="AD675" s="110"/>
      <c r="AE675" s="111">
        <f t="shared" si="107"/>
        <v>0</v>
      </c>
      <c r="AF675" s="110"/>
      <c r="AG675" s="110"/>
      <c r="AH675" s="110"/>
      <c r="AI675" s="110"/>
      <c r="AJ675" s="110"/>
      <c r="AK675" s="110"/>
      <c r="AL675" s="111">
        <f>IFERROR(VLOOKUP(AF675,Criterios!$M$3:$N$6,2,FALSE),0) + IFERROR(VLOOKUP(AG675,Criterios!$O$3:$P$6,2,FALSE),0) + IFERROR(VLOOKUP(AH675,Criterios!$Q$3:$R$7,2,FALSE),0) + IFERROR(VLOOKUP(AI675,Criterios!$S$3:$T$6,2,FALSE),0) + IFERROR(VLOOKUP(AJ675,Criterios!$U$3:$V$5,2,FALSE),0) + IFERROR(VLOOKUP(AK675,Criterios!$W$3:$X$8,2,FALSE),0)</f>
        <v>0</v>
      </c>
      <c r="AM675" s="112" t="str">
        <f>IF(AND(AL675&gt;=Criterios!$AB$8,AL675&lt;Criterios!$AA$8),"Pobre",IF(AND(AL675&gt;=Criterios!$AB$7,AL675&lt;Criterios!$AA$7),"Insatisfactorio",IF(AND(AL675&gt;=Criterios!$AB$6,AL675&lt;Criterios!$AA$6),"Regular",IF(AND(AL675&gt;=Criterios!$AB$5,AL675&lt;Criterios!$AA$5),"Bueno",IF(AND(AL675&gt;=Criterios!$AB$4,AL675&lt;=Criterios!$AA$4),"Excelente",MID(Criterios!$Y$3,1,1))))))</f>
        <v/>
      </c>
      <c r="AN675" s="279"/>
      <c r="AO675" s="281"/>
      <c r="AP675" s="283"/>
      <c r="AQ675" s="274"/>
      <c r="AR675" s="274"/>
      <c r="AS675" s="274"/>
      <c r="AT675" s="274"/>
      <c r="AU675" s="285"/>
      <c r="AW675" s="88" t="s">
        <v>123</v>
      </c>
      <c r="AX675" s="88" t="s">
        <v>124</v>
      </c>
      <c r="AY675" s="88" t="s">
        <v>125</v>
      </c>
      <c r="AZ675" s="88" t="s">
        <v>126</v>
      </c>
      <c r="BA675" s="88" t="s">
        <v>127</v>
      </c>
      <c r="BB675" s="113"/>
    </row>
    <row r="676" spans="1:54" ht="16.5" hidden="1" thickTop="1" x14ac:dyDescent="0.2">
      <c r="A676" s="361"/>
      <c r="B676" s="289"/>
      <c r="C676" s="297"/>
      <c r="D676" s="300"/>
      <c r="E676" s="300"/>
      <c r="F676" s="300"/>
      <c r="G676" s="300"/>
      <c r="H676" s="300"/>
      <c r="I676" s="303"/>
      <c r="J676" s="306"/>
      <c r="K676" s="306"/>
      <c r="L676" s="329"/>
      <c r="M676" s="262"/>
      <c r="N676" s="262"/>
      <c r="O676" s="326" t="s">
        <v>421</v>
      </c>
      <c r="P676" s="338"/>
      <c r="Q676" s="295"/>
      <c r="R676" s="259"/>
      <c r="S676" s="256"/>
      <c r="T676" s="253">
        <f>(IFERROR(VLOOKUP(S676,Criterios!$E$3:$F$8,2,FALSE),0))</f>
        <v>0</v>
      </c>
      <c r="U676" s="247"/>
      <c r="V676" s="253">
        <f>(IFERROR(VLOOKUP(U676,Criterios!$H$3:$I$8,2,FALSE),0))</f>
        <v>0</v>
      </c>
      <c r="W676" s="253">
        <f>(IFERROR(VLOOKUP(S676,Criterios!$E$3:$F$8,2,FALSE),0)) * (IFERROR(VLOOKUP(U676,Criterios!$H$3:$I$8,2,FALSE),0))</f>
        <v>0</v>
      </c>
      <c r="X676" s="253">
        <f>IFERROR(INDEX(Colorimetría!$D$4:$H$8,MATCH(V676,Colorimetría!$C$4:$C$8,0),MATCH(T676,Colorimetría!$D$3:$H$3,0)),0)</f>
        <v>0</v>
      </c>
      <c r="Y676" s="296"/>
      <c r="Z676" s="91"/>
      <c r="AA676" s="92"/>
      <c r="AB676" s="92"/>
      <c r="AC676" s="92"/>
      <c r="AD676" s="93"/>
      <c r="AE676" s="94">
        <f>IF(OR(AD676="Preventivo",AD676="Preventivo - Detectivo"),"Probabilidad",IF(OR(AD676="Detectivo - Correctivo",AD676="Correctivo"),"Impacto",0))</f>
        <v>0</v>
      </c>
      <c r="AF676" s="93"/>
      <c r="AG676" s="93"/>
      <c r="AH676" s="93"/>
      <c r="AI676" s="93"/>
      <c r="AJ676" s="93"/>
      <c r="AK676" s="93"/>
      <c r="AL676" s="95">
        <f>IFERROR(VLOOKUP(AF676,Criterios!$M$3:$N$6,2,FALSE),0) + IFERROR(VLOOKUP(AG676,Criterios!$O$3:$P$6,2,FALSE),0) + IFERROR(VLOOKUP(AH676,Criterios!$Q$3:$R$7,2,FALSE),0) + IFERROR(VLOOKUP(AI676,Criterios!$S$3:$T$6,2,FALSE),0) + IFERROR(VLOOKUP(AJ676,Criterios!$U$3:$V$5,2,FALSE),0) + IFERROR(VLOOKUP(AK676,Criterios!$W$3:$X$8,2,FALSE),0)</f>
        <v>0</v>
      </c>
      <c r="AM676" s="96" t="str">
        <f>IF(AND(AL676&gt;=Criterios!$AB$8,AL676&lt;Criterios!$AA$8),"Pobre",IF(AND(AL676&gt;=Criterios!$AB$7,AL676&lt;Criterios!$AA$7),"Insatisfactorio",IF(AND(AL676&gt;=Criterios!$AB$6,AL676&lt;Criterios!$AA$6),"Regular",IF(AND(AL676&gt;=Criterios!$AB$5,AL676&lt;Criterios!$AA$5),"Bueno",IF(AND(AL676&gt;=Criterios!$AB$4,AL676&lt;=Criterios!$AA$4),"Excelente",MID(Criterios!$Y$3,1,1))))))</f>
        <v/>
      </c>
      <c r="AN676" s="278">
        <f>(IFERROR(AVERAGEIFS(AL676:AL681,AE676:AE681,"Impacto"),0))/100</f>
        <v>0</v>
      </c>
      <c r="AO676" s="280">
        <f>(IFERROR(AVERAGEIFS(AL676:AL681,AE676:AE681,"Probabilidad"),0))/100</f>
        <v>0</v>
      </c>
      <c r="AP676" s="282" t="str">
        <f>IF(AN676=0,MID(S676,1,15),IF(T676 - AN676*T676&lt;1,VLOOKUP(1,Criterios!$D$4:$E$8,2,FALSE),IF(ROUND(T676 -( T676*AN676),0)=0,VLOOKUP(1,Criterios!$D$4:$E$8,2,FALSE),VLOOKUP(ROUND(T676 -( T676*AN676),0),Criterios!$D$4:$E$8,2,FALSE))))</f>
        <v/>
      </c>
      <c r="AQ676" s="273">
        <f>(IFERROR(VLOOKUP(AP676,Criterios!$E$3:$F$8,2,FALSE),0))</f>
        <v>0</v>
      </c>
      <c r="AR676" s="273" t="str">
        <f>IF(AO676=0,MID(U676,1,15),IF(V676 - AO676*V676&lt;1,VLOOKUP(1,Criterios!$G$4:$H$8,2,FALSE),IF(ROUND(V676 -(V676*AO676),0)=0,VLOOKUP(1,Criterios!$G$4:$H$8,2,FALSE),VLOOKUP(ROUND(V676 -( V676*AO676),0),Criterios!$G$4:$H$8,2,FALSE))))</f>
        <v/>
      </c>
      <c r="AS676" s="273">
        <f>(IFERROR(VLOOKUP(AR676,Criterios!$H$3:$I$8,2,FALSE),0))</f>
        <v>0</v>
      </c>
      <c r="AT676" s="273">
        <f>(IFERROR(VLOOKUP(AP676,Criterios!$E$3:$F$8,2,FALSE),0)) * (IFERROR(VLOOKUP(AR676,Criterios!$H$3:$I$8,2,FALSE),0))</f>
        <v>0</v>
      </c>
      <c r="AU676" s="284">
        <f>IFERROR(INDEX(Colorimetría!$D$4:$H$8,MATCH(AS676,Colorimetría!$C$4:$C$8,0),MATCH(AQ676,Colorimetría!$D$3:$H$3,0)),0)</f>
        <v>0</v>
      </c>
      <c r="AV676" s="88" t="s">
        <v>169</v>
      </c>
      <c r="AW676" s="97" t="str">
        <f>IF(AND(T676=1,V676=5),IF(AND(AQ676=1,AS676=5),"RiRr","Ri"),IF(AND(AQ676=1,AS676=5),"Rr",""))</f>
        <v/>
      </c>
      <c r="AX676" s="97" t="str">
        <f>IF(AND(T676=2,V676=5),IF(AND(AQ676=2,AS676=5),"RiRr","Ri"),IF(AND(AQ676=2,AS676=5),"Rr",""))</f>
        <v/>
      </c>
      <c r="AY676" s="98" t="str">
        <f>IF(AND(T676=3,V676=5),IF(AND(AQ676=3,AS676=5),"RiRr","Ri"),IF(AND(AQ676=3,AS676=5),"Rr",""))</f>
        <v/>
      </c>
      <c r="AZ676" s="98" t="str">
        <f>IF(AND(T676=4,V676=5),IF(AND(AQ676=4,AS676=5),"RiRr","Ri"),IF(AND(AQ676=4,AS676=5),"Rr",""))</f>
        <v/>
      </c>
      <c r="BA676" s="98" t="str">
        <f>IF(AND(T676=5,V676=5),IF(AND(AQ676=5,AS676=5),"RiRr","Ri"),IF(AND(AQ676=5,AS676=5),"Rr",""))</f>
        <v/>
      </c>
      <c r="BB676" s="100"/>
    </row>
    <row r="677" spans="1:54" hidden="1" x14ac:dyDescent="0.2">
      <c r="A677" s="362"/>
      <c r="B677" s="290"/>
      <c r="C677" s="298"/>
      <c r="D677" s="301"/>
      <c r="E677" s="301"/>
      <c r="F677" s="301"/>
      <c r="G677" s="301"/>
      <c r="H677" s="301"/>
      <c r="I677" s="304"/>
      <c r="J677" s="307"/>
      <c r="K677" s="307"/>
      <c r="L677" s="330"/>
      <c r="M677" s="263"/>
      <c r="N677" s="263"/>
      <c r="O677" s="327"/>
      <c r="P677" s="310"/>
      <c r="Q677" s="266"/>
      <c r="R677" s="260"/>
      <c r="S677" s="257"/>
      <c r="T677" s="254"/>
      <c r="U677" s="248"/>
      <c r="V677" s="254"/>
      <c r="W677" s="254"/>
      <c r="X677" s="254"/>
      <c r="Y677" s="276"/>
      <c r="Z677" s="91"/>
      <c r="AA677" s="92"/>
      <c r="AB677" s="92"/>
      <c r="AC677" s="92"/>
      <c r="AD677" s="93"/>
      <c r="AE677" s="94">
        <f t="shared" ref="AE677:AE681" si="108">IF(OR(AD677="Preventivo",AD677="Preventivo - Detectivo"),"Probabilidad",IF(OR(AD677="Detectivo - Correctivo",AD677="Correctivo"),"Impacto",0))</f>
        <v>0</v>
      </c>
      <c r="AF677" s="93"/>
      <c r="AG677" s="93"/>
      <c r="AH677" s="93"/>
      <c r="AI677" s="93"/>
      <c r="AJ677" s="93"/>
      <c r="AK677" s="93"/>
      <c r="AL677" s="95">
        <f>IFERROR(VLOOKUP(AF677,Criterios!$M$3:$N$6,2,FALSE),0) + IFERROR(VLOOKUP(AG677,Criterios!$O$3:$P$6,2,FALSE),0) + IFERROR(VLOOKUP(AH677,Criterios!$Q$3:$R$7,2,FALSE),0) + IFERROR(VLOOKUP(AI677,Criterios!$S$3:$T$6,2,FALSE),0) + IFERROR(VLOOKUP(AJ677,Criterios!$U$3:$V$5,2,FALSE),0) + IFERROR(VLOOKUP(AK677,Criterios!$W$3:$X$8,2,FALSE),0)</f>
        <v>0</v>
      </c>
      <c r="AM677" s="96" t="str">
        <f>IF(AND(AL677&gt;=Criterios!$AB$8,AL677&lt;Criterios!$AA$8),"Pobre",IF(AND(AL677&gt;=Criterios!$AB$7,AL677&lt;Criterios!$AA$7),"Insatisfactorio",IF(AND(AL677&gt;=Criterios!$AB$6,AL677&lt;Criterios!$AA$6),"Regular",IF(AND(AL677&gt;=Criterios!$AB$5,AL677&lt;Criterios!$AA$5),"Bueno",IF(AND(AL677&gt;=Criterios!$AB$4,AL677&lt;=Criterios!$AA$4),"Excelente",MID(Criterios!$Y$3,1,1))))))</f>
        <v/>
      </c>
      <c r="AN677" s="278"/>
      <c r="AO677" s="280"/>
      <c r="AP677" s="282"/>
      <c r="AQ677" s="273"/>
      <c r="AR677" s="273"/>
      <c r="AS677" s="273"/>
      <c r="AT677" s="273"/>
      <c r="AU677" s="284"/>
      <c r="AV677" s="88" t="s">
        <v>122</v>
      </c>
      <c r="AW677" s="101" t="str">
        <f>IF(AND(T676=1,V676=4),IF(AND(AQ676=1,AS676=4),"RiRr","Ri"),IF(AND(AQ676=1,AS676=4),"Rr",""))</f>
        <v/>
      </c>
      <c r="AX677" s="102" t="str">
        <f>IF(AND(T676=2,V676=4),IF(AND(AQ676=2,AS676=4),"RiRr","Ri"),IF(AND(AQ676=2,AS676=4),"Rr",""))</f>
        <v/>
      </c>
      <c r="AY677" s="102" t="str">
        <f>IF(AND(T676=3,V676=4),IF(AND(AQ676=3,AS676=4),"RiRr","Ri"),IF(AND(AQ676=3,AS676=4),"Rr",""))</f>
        <v/>
      </c>
      <c r="AZ677" s="103" t="str">
        <f>IF(AND(T676=4,V676=4),IF(AND(AQ676=4,AS676=4),"RiRr","Ri"),IF(AND(AQ676=4,AS676=4),"Rr",""))</f>
        <v/>
      </c>
      <c r="BA677" s="103" t="str">
        <f>IF(AND(T676=5,V676=4),IF(AND(AQ676=5,AS676=4),"RiRr","Ri"),IF(AND(AQ676=5,AS676=4),"Rr",""))</f>
        <v/>
      </c>
      <c r="BB677" s="105"/>
    </row>
    <row r="678" spans="1:54" hidden="1" x14ac:dyDescent="0.2">
      <c r="A678" s="362"/>
      <c r="B678" s="290"/>
      <c r="C678" s="298"/>
      <c r="D678" s="301"/>
      <c r="E678" s="301"/>
      <c r="F678" s="301"/>
      <c r="G678" s="301"/>
      <c r="H678" s="301"/>
      <c r="I678" s="304"/>
      <c r="J678" s="307"/>
      <c r="K678" s="307"/>
      <c r="L678" s="330"/>
      <c r="M678" s="263"/>
      <c r="N678" s="263"/>
      <c r="O678" s="327"/>
      <c r="P678" s="310"/>
      <c r="Q678" s="266"/>
      <c r="R678" s="260"/>
      <c r="S678" s="257"/>
      <c r="T678" s="254"/>
      <c r="U678" s="248"/>
      <c r="V678" s="254"/>
      <c r="W678" s="254"/>
      <c r="X678" s="254"/>
      <c r="Y678" s="276"/>
      <c r="Z678" s="91"/>
      <c r="AA678" s="92"/>
      <c r="AB678" s="92"/>
      <c r="AC678" s="92"/>
      <c r="AD678" s="93"/>
      <c r="AE678" s="94">
        <f t="shared" si="108"/>
        <v>0</v>
      </c>
      <c r="AF678" s="93"/>
      <c r="AG678" s="93"/>
      <c r="AH678" s="93"/>
      <c r="AI678" s="93"/>
      <c r="AJ678" s="93"/>
      <c r="AK678" s="93"/>
      <c r="AL678" s="95">
        <f>IFERROR(VLOOKUP(AF678,Criterios!$M$3:$N$6,2,FALSE),0) + IFERROR(VLOOKUP(AG678,Criterios!$O$3:$P$6,2,FALSE),0) + IFERROR(VLOOKUP(AH678,Criterios!$Q$3:$R$7,2,FALSE),0) + IFERROR(VLOOKUP(AI678,Criterios!$S$3:$T$6,2,FALSE),0) + IFERROR(VLOOKUP(AJ678,Criterios!$U$3:$V$5,2,FALSE),0) + IFERROR(VLOOKUP(AK678,Criterios!$W$3:$X$8,2,FALSE),0)</f>
        <v>0</v>
      </c>
      <c r="AM678" s="96" t="str">
        <f>IF(AND(AL678&gt;=Criterios!$AB$8,AL678&lt;Criterios!$AA$8),"Pobre",IF(AND(AL678&gt;=Criterios!$AB$7,AL678&lt;Criterios!$AA$7),"Insatisfactorio",IF(AND(AL678&gt;=Criterios!$AB$6,AL678&lt;Criterios!$AA$6),"Regular",IF(AND(AL678&gt;=Criterios!$AB$5,AL678&lt;Criterios!$AA$5),"Bueno",IF(AND(AL678&gt;=Criterios!$AB$4,AL678&lt;=Criterios!$AA$4),"Excelente",MID(Criterios!$Y$3,1,1))))))</f>
        <v/>
      </c>
      <c r="AN678" s="278"/>
      <c r="AO678" s="280"/>
      <c r="AP678" s="282"/>
      <c r="AQ678" s="273"/>
      <c r="AR678" s="273"/>
      <c r="AS678" s="273"/>
      <c r="AT678" s="273"/>
      <c r="AU678" s="284"/>
      <c r="AV678" s="88" t="s">
        <v>125</v>
      </c>
      <c r="AW678" s="106" t="str">
        <f>IF(AND(T676=1,V676=3),IF(AND(AQ676=1,AS676=3),"RiRr","Ri"),IF(AND(AQ676=1,AS676=3),"Rr",""))</f>
        <v/>
      </c>
      <c r="AX678" s="101" t="str">
        <f>IF(AND(T676=2,V676=3),IF(AND(AQ676=2,AS676=3),"RiRr","Ri"),IF(AND(AQ676=2,AS676=3),"Rr",""))</f>
        <v/>
      </c>
      <c r="AY678" s="102" t="str">
        <f>IF(AND(T676=3,V676=3),IF(AND(AQ676=3,AS676=3),"RiRr","Ri"),IF(AND(AQ676=3,AS676=3),"Rr",""))</f>
        <v/>
      </c>
      <c r="AZ678" s="103" t="str">
        <f>IF(AND(T676=4,V676=3),IF(AND(AQ676=4,AS676=3),"RiRr","Ri"),IF(AND(AQ676=4,AS676=3),"Rr",""))</f>
        <v/>
      </c>
      <c r="BA678" s="103" t="str">
        <f>IF(AND(T676=5,V676=3),IF(AND(AQ676=5,AS676=3),"RiRr","Ri"),IF(AND(AQ676=5,AS676=3),"Rr",""))</f>
        <v/>
      </c>
      <c r="BB678" s="105"/>
    </row>
    <row r="679" spans="1:54" hidden="1" x14ac:dyDescent="0.2">
      <c r="A679" s="362"/>
      <c r="B679" s="290"/>
      <c r="C679" s="298"/>
      <c r="D679" s="301"/>
      <c r="E679" s="301"/>
      <c r="F679" s="301"/>
      <c r="G679" s="301"/>
      <c r="H679" s="301"/>
      <c r="I679" s="304"/>
      <c r="J679" s="307"/>
      <c r="K679" s="307"/>
      <c r="L679" s="330"/>
      <c r="M679" s="263"/>
      <c r="N679" s="263"/>
      <c r="O679" s="327"/>
      <c r="P679" s="310"/>
      <c r="Q679" s="266"/>
      <c r="R679" s="260"/>
      <c r="S679" s="257"/>
      <c r="T679" s="254"/>
      <c r="U679" s="248"/>
      <c r="V679" s="254"/>
      <c r="W679" s="254"/>
      <c r="X679" s="254"/>
      <c r="Y679" s="276"/>
      <c r="Z679" s="91"/>
      <c r="AA679" s="92"/>
      <c r="AB679" s="92"/>
      <c r="AC679" s="92"/>
      <c r="AD679" s="93"/>
      <c r="AE679" s="94">
        <f t="shared" si="108"/>
        <v>0</v>
      </c>
      <c r="AF679" s="93"/>
      <c r="AG679" s="93"/>
      <c r="AH679" s="93"/>
      <c r="AI679" s="93"/>
      <c r="AJ679" s="93"/>
      <c r="AK679" s="93"/>
      <c r="AL679" s="94">
        <f>IFERROR(VLOOKUP(AF679,Criterios!$M$3:$N$6,2,FALSE),0) + IFERROR(VLOOKUP(AG679,Criterios!$O$3:$P$6,2,FALSE),0) + IFERROR(VLOOKUP(AH679,Criterios!$Q$3:$R$7,2,FALSE),0) + IFERROR(VLOOKUP(AI679,Criterios!$S$3:$T$6,2,FALSE),0) + IFERROR(VLOOKUP(AJ679,Criterios!$U$3:$V$5,2,FALSE),0) + IFERROR(VLOOKUP(AK679,Criterios!$W$3:$X$8,2,FALSE),0)</f>
        <v>0</v>
      </c>
      <c r="AM679" s="96" t="str">
        <f>IF(AND(AL679&gt;=Criterios!$AB$8,AL679&lt;Criterios!$AA$8),"Pobre",IF(AND(AL679&gt;=Criterios!$AB$7,AL679&lt;Criterios!$AA$7),"Insatisfactorio",IF(AND(AL679&gt;=Criterios!$AB$6,AL679&lt;Criterios!$AA$6),"Regular",IF(AND(AL679&gt;=Criterios!$AB$5,AL679&lt;Criterios!$AA$5),"Bueno",IF(AND(AL679&gt;=Criterios!$AB$4,AL679&lt;=Criterios!$AA$4),"Excelente",MID(Criterios!$Y$3,1,1))))))</f>
        <v/>
      </c>
      <c r="AN679" s="278"/>
      <c r="AO679" s="280"/>
      <c r="AP679" s="282"/>
      <c r="AQ679" s="273"/>
      <c r="AR679" s="273"/>
      <c r="AS679" s="273"/>
      <c r="AT679" s="273"/>
      <c r="AU679" s="284"/>
      <c r="AV679" s="88" t="s">
        <v>170</v>
      </c>
      <c r="AW679" s="106" t="str">
        <f>IF(AND(T676=1,V676=2),IF(AND(AQ676=1,AS676=2),"RiRr","Ri"),IF(AND(AQ676=1,AS676=2),"Rr",""))</f>
        <v/>
      </c>
      <c r="AX679" s="106" t="str">
        <f>IF(AND(T676=2,V676=2),IF(AND(AQ676=2,AS676=2),"RiRr","Ri"),IF(AND(AQ676=2,AS676=2),"Rr",""))</f>
        <v/>
      </c>
      <c r="AY679" s="101" t="str">
        <f>IF(AND(T676=3,V676=2),IF(AND(AQ676=3,AS676=2),"RiRr","Ri"),IF(AND(AQ676=3,AS676=2),"Rr",""))</f>
        <v/>
      </c>
      <c r="AZ679" s="102" t="str">
        <f>IF(AND(T676=4,V676=2),IF(AND(AQ676=4,AS676=2),"RiRr","Ri"),IF(AND(AQ676=4,AS676=2),"Rr",""))</f>
        <v/>
      </c>
      <c r="BA679" s="103" t="str">
        <f>IF(AND(T676=5,V676=2),IF(AND(AQ676=5,AS676=2),"RiRr","Ri"),IF(AND(AQ676=5,AS676=2),"Rr",""))</f>
        <v/>
      </c>
      <c r="BB679" s="105"/>
    </row>
    <row r="680" spans="1:54" hidden="1" x14ac:dyDescent="0.2">
      <c r="A680" s="362"/>
      <c r="B680" s="290"/>
      <c r="C680" s="298"/>
      <c r="D680" s="301"/>
      <c r="E680" s="301"/>
      <c r="F680" s="301"/>
      <c r="G680" s="301"/>
      <c r="H680" s="301"/>
      <c r="I680" s="304"/>
      <c r="J680" s="307"/>
      <c r="K680" s="307"/>
      <c r="L680" s="330"/>
      <c r="M680" s="263"/>
      <c r="N680" s="263"/>
      <c r="O680" s="327"/>
      <c r="P680" s="310"/>
      <c r="Q680" s="266"/>
      <c r="R680" s="260"/>
      <c r="S680" s="257"/>
      <c r="T680" s="254"/>
      <c r="U680" s="248"/>
      <c r="V680" s="254"/>
      <c r="W680" s="254"/>
      <c r="X680" s="254"/>
      <c r="Y680" s="276"/>
      <c r="Z680" s="91"/>
      <c r="AA680" s="92"/>
      <c r="AB680" s="92"/>
      <c r="AC680" s="92"/>
      <c r="AD680" s="93"/>
      <c r="AE680" s="94">
        <f t="shared" si="108"/>
        <v>0</v>
      </c>
      <c r="AF680" s="93"/>
      <c r="AG680" s="93"/>
      <c r="AH680" s="93"/>
      <c r="AI680" s="93"/>
      <c r="AJ680" s="93"/>
      <c r="AK680" s="93"/>
      <c r="AL680" s="94">
        <f>IFERROR(VLOOKUP(AF680,Criterios!$M$3:$N$6,2,FALSE),0) + IFERROR(VLOOKUP(AG680,Criterios!$O$3:$P$6,2,FALSE),0) + IFERROR(VLOOKUP(AH680,Criterios!$Q$3:$R$7,2,FALSE),0) + IFERROR(VLOOKUP(AI680,Criterios!$S$3:$T$6,2,FALSE),0) + IFERROR(VLOOKUP(AJ680,Criterios!$U$3:$V$5,2,FALSE),0) + IFERROR(VLOOKUP(AK680,Criterios!$W$3:$X$8,2,FALSE),0)</f>
        <v>0</v>
      </c>
      <c r="AM680" s="96" t="str">
        <f>IF(AND(AL680&gt;=Criterios!$AB$8,AL680&lt;Criterios!$AA$8),"Pobre",IF(AND(AL680&gt;=Criterios!$AB$7,AL680&lt;Criterios!$AA$7),"Insatisfactorio",IF(AND(AL680&gt;=Criterios!$AB$6,AL680&lt;Criterios!$AA$6),"Regular",IF(AND(AL680&gt;=Criterios!$AB$5,AL680&lt;Criterios!$AA$5),"Bueno",IF(AND(AL680&gt;=Criterios!$AB$4,AL680&lt;=Criterios!$AA$4),"Excelente",MID(Criterios!$Y$3,1,1))))))</f>
        <v/>
      </c>
      <c r="AN680" s="278"/>
      <c r="AO680" s="280"/>
      <c r="AP680" s="282"/>
      <c r="AQ680" s="273"/>
      <c r="AR680" s="273"/>
      <c r="AS680" s="273"/>
      <c r="AT680" s="273"/>
      <c r="AU680" s="284"/>
      <c r="AV680" s="88" t="s">
        <v>752</v>
      </c>
      <c r="AW680" s="106" t="str">
        <f>IF(AND(T676=1,V676=1),IF(AND(AQ676=1,AS676=1),"RiRr","Ri"),IF(AND(AQ676=1,AS676=1),"Rr",""))</f>
        <v/>
      </c>
      <c r="AX680" s="106" t="str">
        <f>IF(AND(T676=2,V676=1),IF(AND(AQ676=2,AS676=1),"RiRr","Ri"),IF(AND(AQ676=2,AS676=1),"Rr",""))</f>
        <v/>
      </c>
      <c r="AY680" s="101" t="str">
        <f>IF(AND(T676=3,V676=1),IF(AND(AQ676=3,AS676=1),"RiRr","Ri"),IF(AND(AQ676=3,AS676=1),"Rr",""))</f>
        <v/>
      </c>
      <c r="AZ680" s="102" t="str">
        <f>IF(AND(T676=4,V676=1),IF(AND(AQ676=4,AS676=1),"RiRr","Ri"),IF(AND(AQ676=4,AS676=1),"Rr",""))</f>
        <v/>
      </c>
      <c r="BA680" s="102" t="str">
        <f>IF(AND(T676=5,V676=1),IF(AND(AQ676=5,AS676=1),"RiRr","Ri"),IF(AND(AQ676=5,AS676=1),"Rr",""))</f>
        <v/>
      </c>
      <c r="BB680" s="105"/>
    </row>
    <row r="681" spans="1:54" ht="15.75" hidden="1" customHeight="1" thickBot="1" x14ac:dyDescent="0.25">
      <c r="A681" s="363"/>
      <c r="B681" s="291"/>
      <c r="C681" s="299"/>
      <c r="D681" s="302"/>
      <c r="E681" s="302"/>
      <c r="F681" s="302"/>
      <c r="G681" s="302"/>
      <c r="H681" s="302"/>
      <c r="I681" s="305"/>
      <c r="J681" s="308"/>
      <c r="K681" s="308"/>
      <c r="L681" s="331"/>
      <c r="M681" s="264"/>
      <c r="N681" s="264"/>
      <c r="O681" s="328"/>
      <c r="P681" s="311"/>
      <c r="Q681" s="267"/>
      <c r="R681" s="261"/>
      <c r="S681" s="258"/>
      <c r="T681" s="255"/>
      <c r="U681" s="249"/>
      <c r="V681" s="255"/>
      <c r="W681" s="255"/>
      <c r="X681" s="255"/>
      <c r="Y681" s="277"/>
      <c r="Z681" s="108"/>
      <c r="AA681" s="109"/>
      <c r="AB681" s="109"/>
      <c r="AC681" s="109"/>
      <c r="AD681" s="110"/>
      <c r="AE681" s="111">
        <f t="shared" si="108"/>
        <v>0</v>
      </c>
      <c r="AF681" s="110"/>
      <c r="AG681" s="110"/>
      <c r="AH681" s="110"/>
      <c r="AI681" s="110"/>
      <c r="AJ681" s="110"/>
      <c r="AK681" s="110"/>
      <c r="AL681" s="111">
        <f>IFERROR(VLOOKUP(AF681,Criterios!$M$3:$N$6,2,FALSE),0) + IFERROR(VLOOKUP(AG681,Criterios!$O$3:$P$6,2,FALSE),0) + IFERROR(VLOOKUP(AH681,Criterios!$Q$3:$R$7,2,FALSE),0) + IFERROR(VLOOKUP(AI681,Criterios!$S$3:$T$6,2,FALSE),0) + IFERROR(VLOOKUP(AJ681,Criterios!$U$3:$V$5,2,FALSE),0) + IFERROR(VLOOKUP(AK681,Criterios!$W$3:$X$8,2,FALSE),0)</f>
        <v>0</v>
      </c>
      <c r="AM681" s="112" t="str">
        <f>IF(AND(AL681&gt;=Criterios!$AB$8,AL681&lt;Criterios!$AA$8),"Pobre",IF(AND(AL681&gt;=Criterios!$AB$7,AL681&lt;Criterios!$AA$7),"Insatisfactorio",IF(AND(AL681&gt;=Criterios!$AB$6,AL681&lt;Criterios!$AA$6),"Regular",IF(AND(AL681&gt;=Criterios!$AB$5,AL681&lt;Criterios!$AA$5),"Bueno",IF(AND(AL681&gt;=Criterios!$AB$4,AL681&lt;=Criterios!$AA$4),"Excelente",MID(Criterios!$Y$3,1,1))))))</f>
        <v/>
      </c>
      <c r="AN681" s="279"/>
      <c r="AO681" s="281"/>
      <c r="AP681" s="283"/>
      <c r="AQ681" s="274"/>
      <c r="AR681" s="274"/>
      <c r="AS681" s="274"/>
      <c r="AT681" s="274"/>
      <c r="AU681" s="285"/>
      <c r="AW681" s="88" t="s">
        <v>123</v>
      </c>
      <c r="AX681" s="88" t="s">
        <v>124</v>
      </c>
      <c r="AY681" s="88" t="s">
        <v>125</v>
      </c>
      <c r="AZ681" s="88" t="s">
        <v>126</v>
      </c>
      <c r="BA681" s="88" t="s">
        <v>127</v>
      </c>
      <c r="BB681" s="113"/>
    </row>
    <row r="682" spans="1:54" ht="16.5" hidden="1" thickTop="1" x14ac:dyDescent="0.2">
      <c r="A682" s="361"/>
      <c r="B682" s="289"/>
      <c r="C682" s="297"/>
      <c r="D682" s="300"/>
      <c r="E682" s="300"/>
      <c r="F682" s="300"/>
      <c r="G682" s="300"/>
      <c r="H682" s="300"/>
      <c r="I682" s="303"/>
      <c r="J682" s="306"/>
      <c r="K682" s="306"/>
      <c r="L682" s="329"/>
      <c r="M682" s="262"/>
      <c r="N682" s="262"/>
      <c r="O682" s="326" t="s">
        <v>422</v>
      </c>
      <c r="P682" s="338"/>
      <c r="Q682" s="295"/>
      <c r="R682" s="259"/>
      <c r="S682" s="256"/>
      <c r="T682" s="253">
        <f>(IFERROR(VLOOKUP(S682,Criterios!$E$3:$F$8,2,FALSE),0))</f>
        <v>0</v>
      </c>
      <c r="U682" s="247"/>
      <c r="V682" s="253">
        <f>(IFERROR(VLOOKUP(U682,Criterios!$H$3:$I$8,2,FALSE),0))</f>
        <v>0</v>
      </c>
      <c r="W682" s="253">
        <f>(IFERROR(VLOOKUP(S682,Criterios!$E$3:$F$8,2,FALSE),0)) * (IFERROR(VLOOKUP(U682,Criterios!$H$3:$I$8,2,FALSE),0))</f>
        <v>0</v>
      </c>
      <c r="X682" s="253">
        <f>IFERROR(INDEX(Colorimetría!$D$4:$H$8,MATCH(V682,Colorimetría!$C$4:$C$8,0),MATCH(T682,Colorimetría!$D$3:$H$3,0)),0)</f>
        <v>0</v>
      </c>
      <c r="Y682" s="296"/>
      <c r="Z682" s="91"/>
      <c r="AA682" s="92"/>
      <c r="AB682" s="92"/>
      <c r="AC682" s="92"/>
      <c r="AD682" s="93"/>
      <c r="AE682" s="94">
        <f>IF(OR(AD682="Preventivo",AD682="Preventivo - Detectivo"),"Probabilidad",IF(OR(AD682="Detectivo - Correctivo",AD682="Correctivo"),"Impacto",0))</f>
        <v>0</v>
      </c>
      <c r="AF682" s="93"/>
      <c r="AG682" s="93"/>
      <c r="AH682" s="93"/>
      <c r="AI682" s="93"/>
      <c r="AJ682" s="93"/>
      <c r="AK682" s="93"/>
      <c r="AL682" s="95">
        <f>IFERROR(VLOOKUP(AF682,Criterios!$M$3:$N$6,2,FALSE),0) + IFERROR(VLOOKUP(AG682,Criterios!$O$3:$P$6,2,FALSE),0) + IFERROR(VLOOKUP(AH682,Criterios!$Q$3:$R$7,2,FALSE),0) + IFERROR(VLOOKUP(AI682,Criterios!$S$3:$T$6,2,FALSE),0) + IFERROR(VLOOKUP(AJ682,Criterios!$U$3:$V$5,2,FALSE),0) + IFERROR(VLOOKUP(AK682,Criterios!$W$3:$X$8,2,FALSE),0)</f>
        <v>0</v>
      </c>
      <c r="AM682" s="96" t="str">
        <f>IF(AND(AL682&gt;=Criterios!$AB$8,AL682&lt;Criterios!$AA$8),"Pobre",IF(AND(AL682&gt;=Criterios!$AB$7,AL682&lt;Criterios!$AA$7),"Insatisfactorio",IF(AND(AL682&gt;=Criterios!$AB$6,AL682&lt;Criterios!$AA$6),"Regular",IF(AND(AL682&gt;=Criterios!$AB$5,AL682&lt;Criterios!$AA$5),"Bueno",IF(AND(AL682&gt;=Criterios!$AB$4,AL682&lt;=Criterios!$AA$4),"Excelente",MID(Criterios!$Y$3,1,1))))))</f>
        <v/>
      </c>
      <c r="AN682" s="278">
        <f>(IFERROR(AVERAGEIFS(AL682:AL687,AE682:AE687,"Impacto"),0))/100</f>
        <v>0</v>
      </c>
      <c r="AO682" s="280">
        <f>(IFERROR(AVERAGEIFS(AL682:AL687,AE682:AE687,"Probabilidad"),0))/100</f>
        <v>0</v>
      </c>
      <c r="AP682" s="282" t="str">
        <f>IF(AN682=0,MID(S682,1,15),IF(T682 - AN682*T682&lt;1,VLOOKUP(1,Criterios!$D$4:$E$8,2,FALSE),IF(ROUND(T682 -( T682*AN682),0)=0,VLOOKUP(1,Criterios!$D$4:$E$8,2,FALSE),VLOOKUP(ROUND(T682 -( T682*AN682),0),Criterios!$D$4:$E$8,2,FALSE))))</f>
        <v/>
      </c>
      <c r="AQ682" s="273">
        <f>(IFERROR(VLOOKUP(AP682,Criterios!$E$3:$F$8,2,FALSE),0))</f>
        <v>0</v>
      </c>
      <c r="AR682" s="273" t="str">
        <f>IF(AO682=0,MID(U682,1,15),IF(V682 - AO682*V682&lt;1,VLOOKUP(1,Criterios!$G$4:$H$8,2,FALSE),IF(ROUND(V682 -(V682*AO682),0)=0,VLOOKUP(1,Criterios!$G$4:$H$8,2,FALSE),VLOOKUP(ROUND(V682 -( V682*AO682),0),Criterios!$G$4:$H$8,2,FALSE))))</f>
        <v/>
      </c>
      <c r="AS682" s="273">
        <f>(IFERROR(VLOOKUP(AR682,Criterios!$H$3:$I$8,2,FALSE),0))</f>
        <v>0</v>
      </c>
      <c r="AT682" s="273">
        <f>(IFERROR(VLOOKUP(AP682,Criterios!$E$3:$F$8,2,FALSE),0)) * (IFERROR(VLOOKUP(AR682,Criterios!$H$3:$I$8,2,FALSE),0))</f>
        <v>0</v>
      </c>
      <c r="AU682" s="284">
        <f>IFERROR(INDEX(Colorimetría!$D$4:$H$8,MATCH(AS682,Colorimetría!$C$4:$C$8,0),MATCH(AQ682,Colorimetría!$D$3:$H$3,0)),0)</f>
        <v>0</v>
      </c>
      <c r="AV682" s="88" t="s">
        <v>169</v>
      </c>
      <c r="AW682" s="97" t="str">
        <f>IF(AND(T682=1,V682=5),IF(AND(AQ682=1,AS682=5),"RiRr","Ri"),IF(AND(AQ682=1,AS682=5),"Rr",""))</f>
        <v/>
      </c>
      <c r="AX682" s="97" t="str">
        <f>IF(AND(T682=2,V682=5),IF(AND(AQ682=2,AS682=5),"RiRr","Ri"),IF(AND(AQ682=2,AS682=5),"Rr",""))</f>
        <v/>
      </c>
      <c r="AY682" s="98" t="str">
        <f>IF(AND(T682=3,V682=5),IF(AND(AQ682=3,AS682=5),"RiRr","Ri"),IF(AND(AQ682=3,AS682=5),"Rr",""))</f>
        <v/>
      </c>
      <c r="AZ682" s="98" t="str">
        <f>IF(AND(T682=4,V682=5),IF(AND(AQ682=4,AS682=5),"RiRr","Ri"),IF(AND(AQ682=4,AS682=5),"Rr",""))</f>
        <v/>
      </c>
      <c r="BA682" s="98" t="str">
        <f>IF(AND(T682=5,V682=5),IF(AND(AQ682=5,AS682=5),"RiRr","Ri"),IF(AND(AQ682=5,AS682=5),"Rr",""))</f>
        <v/>
      </c>
      <c r="BB682" s="100"/>
    </row>
    <row r="683" spans="1:54" hidden="1" x14ac:dyDescent="0.2">
      <c r="A683" s="362"/>
      <c r="B683" s="290"/>
      <c r="C683" s="298"/>
      <c r="D683" s="301"/>
      <c r="E683" s="301"/>
      <c r="F683" s="301"/>
      <c r="G683" s="301"/>
      <c r="H683" s="301"/>
      <c r="I683" s="304"/>
      <c r="J683" s="307"/>
      <c r="K683" s="307"/>
      <c r="L683" s="330"/>
      <c r="M683" s="263"/>
      <c r="N683" s="263"/>
      <c r="O683" s="327"/>
      <c r="P683" s="310"/>
      <c r="Q683" s="266"/>
      <c r="R683" s="260"/>
      <c r="S683" s="257"/>
      <c r="T683" s="254"/>
      <c r="U683" s="248"/>
      <c r="V683" s="254"/>
      <c r="W683" s="254"/>
      <c r="X683" s="254"/>
      <c r="Y683" s="276"/>
      <c r="Z683" s="91"/>
      <c r="AA683" s="92"/>
      <c r="AB683" s="92"/>
      <c r="AC683" s="92"/>
      <c r="AD683" s="93"/>
      <c r="AE683" s="94">
        <f t="shared" ref="AE683:AE687" si="109">IF(OR(AD683="Preventivo",AD683="Preventivo - Detectivo"),"Probabilidad",IF(OR(AD683="Detectivo - Correctivo",AD683="Correctivo"),"Impacto",0))</f>
        <v>0</v>
      </c>
      <c r="AF683" s="93"/>
      <c r="AG683" s="93"/>
      <c r="AH683" s="93"/>
      <c r="AI683" s="93"/>
      <c r="AJ683" s="93"/>
      <c r="AK683" s="93"/>
      <c r="AL683" s="95">
        <f>IFERROR(VLOOKUP(AF683,Criterios!$M$3:$N$6,2,FALSE),0) + IFERROR(VLOOKUP(AG683,Criterios!$O$3:$P$6,2,FALSE),0) + IFERROR(VLOOKUP(AH683,Criterios!$Q$3:$R$7,2,FALSE),0) + IFERROR(VLOOKUP(AI683,Criterios!$S$3:$T$6,2,FALSE),0) + IFERROR(VLOOKUP(AJ683,Criterios!$U$3:$V$5,2,FALSE),0) + IFERROR(VLOOKUP(AK683,Criterios!$W$3:$X$8,2,FALSE),0)</f>
        <v>0</v>
      </c>
      <c r="AM683" s="96" t="str">
        <f>IF(AND(AL683&gt;=Criterios!$AB$8,AL683&lt;Criterios!$AA$8),"Pobre",IF(AND(AL683&gt;=Criterios!$AB$7,AL683&lt;Criterios!$AA$7),"Insatisfactorio",IF(AND(AL683&gt;=Criterios!$AB$6,AL683&lt;Criterios!$AA$6),"Regular",IF(AND(AL683&gt;=Criterios!$AB$5,AL683&lt;Criterios!$AA$5),"Bueno",IF(AND(AL683&gt;=Criterios!$AB$4,AL683&lt;=Criterios!$AA$4),"Excelente",MID(Criterios!$Y$3,1,1))))))</f>
        <v/>
      </c>
      <c r="AN683" s="278"/>
      <c r="AO683" s="280"/>
      <c r="AP683" s="282"/>
      <c r="AQ683" s="273"/>
      <c r="AR683" s="273"/>
      <c r="AS683" s="273"/>
      <c r="AT683" s="273"/>
      <c r="AU683" s="284"/>
      <c r="AV683" s="88" t="s">
        <v>122</v>
      </c>
      <c r="AW683" s="101" t="str">
        <f>IF(AND(T682=1,V682=4),IF(AND(AQ682=1,AS682=4),"RiRr","Ri"),IF(AND(AQ682=1,AS682=4),"Rr",""))</f>
        <v/>
      </c>
      <c r="AX683" s="102" t="str">
        <f>IF(AND(T682=2,V682=4),IF(AND(AQ682=2,AS682=4),"RiRr","Ri"),IF(AND(AQ682=2,AS682=4),"Rr",""))</f>
        <v/>
      </c>
      <c r="AY683" s="102" t="str">
        <f>IF(AND(T682=3,V682=4),IF(AND(AQ682=3,AS682=4),"RiRr","Ri"),IF(AND(AQ682=3,AS682=4),"Rr",""))</f>
        <v/>
      </c>
      <c r="AZ683" s="103" t="str">
        <f>IF(AND(T682=4,V682=4),IF(AND(AQ682=4,AS682=4),"RiRr","Ri"),IF(AND(AQ682=4,AS682=4),"Rr",""))</f>
        <v/>
      </c>
      <c r="BA683" s="103" t="str">
        <f>IF(AND(T682=5,V682=4),IF(AND(AQ682=5,AS682=4),"RiRr","Ri"),IF(AND(AQ682=5,AS682=4),"Rr",""))</f>
        <v/>
      </c>
      <c r="BB683" s="105"/>
    </row>
    <row r="684" spans="1:54" hidden="1" x14ac:dyDescent="0.2">
      <c r="A684" s="362"/>
      <c r="B684" s="290"/>
      <c r="C684" s="298"/>
      <c r="D684" s="301"/>
      <c r="E684" s="301"/>
      <c r="F684" s="301"/>
      <c r="G684" s="301"/>
      <c r="H684" s="301"/>
      <c r="I684" s="304"/>
      <c r="J684" s="307"/>
      <c r="K684" s="307"/>
      <c r="L684" s="330"/>
      <c r="M684" s="263"/>
      <c r="N684" s="263"/>
      <c r="O684" s="327"/>
      <c r="P684" s="310"/>
      <c r="Q684" s="266"/>
      <c r="R684" s="260"/>
      <c r="S684" s="257"/>
      <c r="T684" s="254"/>
      <c r="U684" s="248"/>
      <c r="V684" s="254"/>
      <c r="W684" s="254"/>
      <c r="X684" s="254"/>
      <c r="Y684" s="276"/>
      <c r="Z684" s="91"/>
      <c r="AA684" s="92"/>
      <c r="AB684" s="92"/>
      <c r="AC684" s="92"/>
      <c r="AD684" s="93"/>
      <c r="AE684" s="94">
        <f t="shared" si="109"/>
        <v>0</v>
      </c>
      <c r="AF684" s="93"/>
      <c r="AG684" s="93"/>
      <c r="AH684" s="93"/>
      <c r="AI684" s="93"/>
      <c r="AJ684" s="93"/>
      <c r="AK684" s="93"/>
      <c r="AL684" s="95">
        <f>IFERROR(VLOOKUP(AF684,Criterios!$M$3:$N$6,2,FALSE),0) + IFERROR(VLOOKUP(AG684,Criterios!$O$3:$P$6,2,FALSE),0) + IFERROR(VLOOKUP(AH684,Criterios!$Q$3:$R$7,2,FALSE),0) + IFERROR(VLOOKUP(AI684,Criterios!$S$3:$T$6,2,FALSE),0) + IFERROR(VLOOKUP(AJ684,Criterios!$U$3:$V$5,2,FALSE),0) + IFERROR(VLOOKUP(AK684,Criterios!$W$3:$X$8,2,FALSE),0)</f>
        <v>0</v>
      </c>
      <c r="AM684" s="96" t="str">
        <f>IF(AND(AL684&gt;=Criterios!$AB$8,AL684&lt;Criterios!$AA$8),"Pobre",IF(AND(AL684&gt;=Criterios!$AB$7,AL684&lt;Criterios!$AA$7),"Insatisfactorio",IF(AND(AL684&gt;=Criterios!$AB$6,AL684&lt;Criterios!$AA$6),"Regular",IF(AND(AL684&gt;=Criterios!$AB$5,AL684&lt;Criterios!$AA$5),"Bueno",IF(AND(AL684&gt;=Criterios!$AB$4,AL684&lt;=Criterios!$AA$4),"Excelente",MID(Criterios!$Y$3,1,1))))))</f>
        <v/>
      </c>
      <c r="AN684" s="278"/>
      <c r="AO684" s="280"/>
      <c r="AP684" s="282"/>
      <c r="AQ684" s="273"/>
      <c r="AR684" s="273"/>
      <c r="AS684" s="273"/>
      <c r="AT684" s="273"/>
      <c r="AU684" s="284"/>
      <c r="AV684" s="88" t="s">
        <v>125</v>
      </c>
      <c r="AW684" s="106" t="str">
        <f>IF(AND(T682=1,V682=3),IF(AND(AQ682=1,AS682=3),"RiRr","Ri"),IF(AND(AQ682=1,AS682=3),"Rr",""))</f>
        <v/>
      </c>
      <c r="AX684" s="101" t="str">
        <f>IF(AND(T682=2,V682=3),IF(AND(AQ682=2,AS682=3),"RiRr","Ri"),IF(AND(AQ682=2,AS682=3),"Rr",""))</f>
        <v/>
      </c>
      <c r="AY684" s="102" t="str">
        <f>IF(AND(T682=3,V682=3),IF(AND(AQ682=3,AS682=3),"RiRr","Ri"),IF(AND(AQ682=3,AS682=3),"Rr",""))</f>
        <v/>
      </c>
      <c r="AZ684" s="103" t="str">
        <f>IF(AND(T682=4,V682=3),IF(AND(AQ682=4,AS682=3),"RiRr","Ri"),IF(AND(AQ682=4,AS682=3),"Rr",""))</f>
        <v/>
      </c>
      <c r="BA684" s="103" t="str">
        <f>IF(AND(T682=5,V682=3),IF(AND(AQ682=5,AS682=3),"RiRr","Ri"),IF(AND(AQ682=5,AS682=3),"Rr",""))</f>
        <v/>
      </c>
      <c r="BB684" s="105"/>
    </row>
    <row r="685" spans="1:54" hidden="1" x14ac:dyDescent="0.2">
      <c r="A685" s="362"/>
      <c r="B685" s="290"/>
      <c r="C685" s="298"/>
      <c r="D685" s="301"/>
      <c r="E685" s="301"/>
      <c r="F685" s="301"/>
      <c r="G685" s="301"/>
      <c r="H685" s="301"/>
      <c r="I685" s="304"/>
      <c r="J685" s="307"/>
      <c r="K685" s="307"/>
      <c r="L685" s="330"/>
      <c r="M685" s="263"/>
      <c r="N685" s="263"/>
      <c r="O685" s="327"/>
      <c r="P685" s="310"/>
      <c r="Q685" s="266"/>
      <c r="R685" s="260"/>
      <c r="S685" s="257"/>
      <c r="T685" s="254"/>
      <c r="U685" s="248"/>
      <c r="V685" s="254"/>
      <c r="W685" s="254"/>
      <c r="X685" s="254"/>
      <c r="Y685" s="276"/>
      <c r="Z685" s="91"/>
      <c r="AA685" s="92"/>
      <c r="AB685" s="92"/>
      <c r="AC685" s="92"/>
      <c r="AD685" s="93"/>
      <c r="AE685" s="94">
        <f t="shared" si="109"/>
        <v>0</v>
      </c>
      <c r="AF685" s="93"/>
      <c r="AG685" s="93"/>
      <c r="AH685" s="93"/>
      <c r="AI685" s="93"/>
      <c r="AJ685" s="93"/>
      <c r="AK685" s="93"/>
      <c r="AL685" s="94">
        <f>IFERROR(VLOOKUP(AF685,Criterios!$M$3:$N$6,2,FALSE),0) + IFERROR(VLOOKUP(AG685,Criterios!$O$3:$P$6,2,FALSE),0) + IFERROR(VLOOKUP(AH685,Criterios!$Q$3:$R$7,2,FALSE),0) + IFERROR(VLOOKUP(AI685,Criterios!$S$3:$T$6,2,FALSE),0) + IFERROR(VLOOKUP(AJ685,Criterios!$U$3:$V$5,2,FALSE),0) + IFERROR(VLOOKUP(AK685,Criterios!$W$3:$X$8,2,FALSE),0)</f>
        <v>0</v>
      </c>
      <c r="AM685" s="96" t="str">
        <f>IF(AND(AL685&gt;=Criterios!$AB$8,AL685&lt;Criterios!$AA$8),"Pobre",IF(AND(AL685&gt;=Criterios!$AB$7,AL685&lt;Criterios!$AA$7),"Insatisfactorio",IF(AND(AL685&gt;=Criterios!$AB$6,AL685&lt;Criterios!$AA$6),"Regular",IF(AND(AL685&gt;=Criterios!$AB$5,AL685&lt;Criterios!$AA$5),"Bueno",IF(AND(AL685&gt;=Criterios!$AB$4,AL685&lt;=Criterios!$AA$4),"Excelente",MID(Criterios!$Y$3,1,1))))))</f>
        <v/>
      </c>
      <c r="AN685" s="278"/>
      <c r="AO685" s="280"/>
      <c r="AP685" s="282"/>
      <c r="AQ685" s="273"/>
      <c r="AR685" s="273"/>
      <c r="AS685" s="273"/>
      <c r="AT685" s="273"/>
      <c r="AU685" s="284"/>
      <c r="AV685" s="88" t="s">
        <v>170</v>
      </c>
      <c r="AW685" s="106" t="str">
        <f>IF(AND(T682=1,V682=2),IF(AND(AQ682=1,AS682=2),"RiRr","Ri"),IF(AND(AQ682=1,AS682=2),"Rr",""))</f>
        <v/>
      </c>
      <c r="AX685" s="106" t="str">
        <f>IF(AND(T682=2,V682=2),IF(AND(AQ682=2,AS682=2),"RiRr","Ri"),IF(AND(AQ682=2,AS682=2),"Rr",""))</f>
        <v/>
      </c>
      <c r="AY685" s="101" t="str">
        <f>IF(AND(T682=3,V682=2),IF(AND(AQ682=3,AS682=2),"RiRr","Ri"),IF(AND(AQ682=3,AS682=2),"Rr",""))</f>
        <v/>
      </c>
      <c r="AZ685" s="102" t="str">
        <f>IF(AND(T682=4,V682=2),IF(AND(AQ682=4,AS682=2),"RiRr","Ri"),IF(AND(AQ682=4,AS682=2),"Rr",""))</f>
        <v/>
      </c>
      <c r="BA685" s="103" t="str">
        <f>IF(AND(T682=5,V682=2),IF(AND(AQ682=5,AS682=2),"RiRr","Ri"),IF(AND(AQ682=5,AS682=2),"Rr",""))</f>
        <v/>
      </c>
      <c r="BB685" s="105"/>
    </row>
    <row r="686" spans="1:54" hidden="1" x14ac:dyDescent="0.2">
      <c r="A686" s="362"/>
      <c r="B686" s="290"/>
      <c r="C686" s="298"/>
      <c r="D686" s="301"/>
      <c r="E686" s="301"/>
      <c r="F686" s="301"/>
      <c r="G686" s="301"/>
      <c r="H686" s="301"/>
      <c r="I686" s="304"/>
      <c r="J686" s="307"/>
      <c r="K686" s="307"/>
      <c r="L686" s="330"/>
      <c r="M686" s="263"/>
      <c r="N686" s="263"/>
      <c r="O686" s="327"/>
      <c r="P686" s="310"/>
      <c r="Q686" s="266"/>
      <c r="R686" s="260"/>
      <c r="S686" s="257"/>
      <c r="T686" s="254"/>
      <c r="U686" s="248"/>
      <c r="V686" s="254"/>
      <c r="W686" s="254"/>
      <c r="X686" s="254"/>
      <c r="Y686" s="276"/>
      <c r="Z686" s="91"/>
      <c r="AA686" s="92"/>
      <c r="AB686" s="92"/>
      <c r="AC686" s="92"/>
      <c r="AD686" s="93"/>
      <c r="AE686" s="94">
        <f t="shared" si="109"/>
        <v>0</v>
      </c>
      <c r="AF686" s="93"/>
      <c r="AG686" s="93"/>
      <c r="AH686" s="93"/>
      <c r="AI686" s="93"/>
      <c r="AJ686" s="93"/>
      <c r="AK686" s="93"/>
      <c r="AL686" s="94">
        <f>IFERROR(VLOOKUP(AF686,Criterios!$M$3:$N$6,2,FALSE),0) + IFERROR(VLOOKUP(AG686,Criterios!$O$3:$P$6,2,FALSE),0) + IFERROR(VLOOKUP(AH686,Criterios!$Q$3:$R$7,2,FALSE),0) + IFERROR(VLOOKUP(AI686,Criterios!$S$3:$T$6,2,FALSE),0) + IFERROR(VLOOKUP(AJ686,Criterios!$U$3:$V$5,2,FALSE),0) + IFERROR(VLOOKUP(AK686,Criterios!$W$3:$X$8,2,FALSE),0)</f>
        <v>0</v>
      </c>
      <c r="AM686" s="96" t="str">
        <f>IF(AND(AL686&gt;=Criterios!$AB$8,AL686&lt;Criterios!$AA$8),"Pobre",IF(AND(AL686&gt;=Criterios!$AB$7,AL686&lt;Criterios!$AA$7),"Insatisfactorio",IF(AND(AL686&gt;=Criterios!$AB$6,AL686&lt;Criterios!$AA$6),"Regular",IF(AND(AL686&gt;=Criterios!$AB$5,AL686&lt;Criterios!$AA$5),"Bueno",IF(AND(AL686&gt;=Criterios!$AB$4,AL686&lt;=Criterios!$AA$4),"Excelente",MID(Criterios!$Y$3,1,1))))))</f>
        <v/>
      </c>
      <c r="AN686" s="278"/>
      <c r="AO686" s="280"/>
      <c r="AP686" s="282"/>
      <c r="AQ686" s="273"/>
      <c r="AR686" s="273"/>
      <c r="AS686" s="273"/>
      <c r="AT686" s="273"/>
      <c r="AU686" s="284"/>
      <c r="AV686" s="88" t="s">
        <v>752</v>
      </c>
      <c r="AW686" s="106" t="str">
        <f>IF(AND(T682=1,V682=1),IF(AND(AQ682=1,AS682=1),"RiRr","Ri"),IF(AND(AQ682=1,AS682=1),"Rr",""))</f>
        <v/>
      </c>
      <c r="AX686" s="106" t="str">
        <f>IF(AND(T682=2,V682=1),IF(AND(AQ682=2,AS682=1),"RiRr","Ri"),IF(AND(AQ682=2,AS682=1),"Rr",""))</f>
        <v/>
      </c>
      <c r="AY686" s="101" t="str">
        <f>IF(AND(T682=3,V682=1),IF(AND(AQ682=3,AS682=1),"RiRr","Ri"),IF(AND(AQ682=3,AS682=1),"Rr",""))</f>
        <v/>
      </c>
      <c r="AZ686" s="102" t="str">
        <f>IF(AND(T682=4,V682=1),IF(AND(AQ682=4,AS682=1),"RiRr","Ri"),IF(AND(AQ682=4,AS682=1),"Rr",""))</f>
        <v/>
      </c>
      <c r="BA686" s="102" t="str">
        <f>IF(AND(T682=5,V682=1),IF(AND(AQ682=5,AS682=1),"RiRr","Ri"),IF(AND(AQ682=5,AS682=1),"Rr",""))</f>
        <v/>
      </c>
      <c r="BB686" s="105"/>
    </row>
    <row r="687" spans="1:54" ht="15.75" hidden="1" customHeight="1" thickBot="1" x14ac:dyDescent="0.25">
      <c r="A687" s="363"/>
      <c r="B687" s="291"/>
      <c r="C687" s="299"/>
      <c r="D687" s="302"/>
      <c r="E687" s="302"/>
      <c r="F687" s="302"/>
      <c r="G687" s="302"/>
      <c r="H687" s="302"/>
      <c r="I687" s="305"/>
      <c r="J687" s="308"/>
      <c r="K687" s="308"/>
      <c r="L687" s="331"/>
      <c r="M687" s="264"/>
      <c r="N687" s="264"/>
      <c r="O687" s="328"/>
      <c r="P687" s="311"/>
      <c r="Q687" s="267"/>
      <c r="R687" s="261"/>
      <c r="S687" s="258"/>
      <c r="T687" s="255"/>
      <c r="U687" s="249"/>
      <c r="V687" s="255"/>
      <c r="W687" s="255"/>
      <c r="X687" s="255"/>
      <c r="Y687" s="277"/>
      <c r="Z687" s="108"/>
      <c r="AA687" s="109"/>
      <c r="AB687" s="109"/>
      <c r="AC687" s="109"/>
      <c r="AD687" s="110"/>
      <c r="AE687" s="111">
        <f t="shared" si="109"/>
        <v>0</v>
      </c>
      <c r="AF687" s="110"/>
      <c r="AG687" s="110"/>
      <c r="AH687" s="110"/>
      <c r="AI687" s="110"/>
      <c r="AJ687" s="110"/>
      <c r="AK687" s="110"/>
      <c r="AL687" s="111">
        <f>IFERROR(VLOOKUP(AF687,Criterios!$M$3:$N$6,2,FALSE),0) + IFERROR(VLOOKUP(AG687,Criterios!$O$3:$P$6,2,FALSE),0) + IFERROR(VLOOKUP(AH687,Criterios!$Q$3:$R$7,2,FALSE),0) + IFERROR(VLOOKUP(AI687,Criterios!$S$3:$T$6,2,FALSE),0) + IFERROR(VLOOKUP(AJ687,Criterios!$U$3:$V$5,2,FALSE),0) + IFERROR(VLOOKUP(AK687,Criterios!$W$3:$X$8,2,FALSE),0)</f>
        <v>0</v>
      </c>
      <c r="AM687" s="112" t="str">
        <f>IF(AND(AL687&gt;=Criterios!$AB$8,AL687&lt;Criterios!$AA$8),"Pobre",IF(AND(AL687&gt;=Criterios!$AB$7,AL687&lt;Criterios!$AA$7),"Insatisfactorio",IF(AND(AL687&gt;=Criterios!$AB$6,AL687&lt;Criterios!$AA$6),"Regular",IF(AND(AL687&gt;=Criterios!$AB$5,AL687&lt;Criterios!$AA$5),"Bueno",IF(AND(AL687&gt;=Criterios!$AB$4,AL687&lt;=Criterios!$AA$4),"Excelente",MID(Criterios!$Y$3,1,1))))))</f>
        <v/>
      </c>
      <c r="AN687" s="279"/>
      <c r="AO687" s="281"/>
      <c r="AP687" s="283"/>
      <c r="AQ687" s="274"/>
      <c r="AR687" s="274"/>
      <c r="AS687" s="274"/>
      <c r="AT687" s="274"/>
      <c r="AU687" s="285"/>
      <c r="AW687" s="88" t="s">
        <v>123</v>
      </c>
      <c r="AX687" s="88" t="s">
        <v>124</v>
      </c>
      <c r="AY687" s="88" t="s">
        <v>125</v>
      </c>
      <c r="AZ687" s="88" t="s">
        <v>126</v>
      </c>
      <c r="BA687" s="88" t="s">
        <v>127</v>
      </c>
      <c r="BB687" s="113"/>
    </row>
    <row r="688" spans="1:54" ht="16.5" hidden="1" thickTop="1" x14ac:dyDescent="0.2">
      <c r="A688" s="361"/>
      <c r="B688" s="289"/>
      <c r="C688" s="297"/>
      <c r="D688" s="300"/>
      <c r="E688" s="300"/>
      <c r="F688" s="300"/>
      <c r="G688" s="300"/>
      <c r="H688" s="300"/>
      <c r="I688" s="303"/>
      <c r="J688" s="306"/>
      <c r="K688" s="306"/>
      <c r="L688" s="329"/>
      <c r="M688" s="262"/>
      <c r="N688" s="262"/>
      <c r="O688" s="326" t="s">
        <v>423</v>
      </c>
      <c r="P688" s="338"/>
      <c r="Q688" s="295"/>
      <c r="R688" s="259"/>
      <c r="S688" s="256"/>
      <c r="T688" s="253">
        <f>(IFERROR(VLOOKUP(S688,Criterios!$E$3:$F$8,2,FALSE),0))</f>
        <v>0</v>
      </c>
      <c r="U688" s="247"/>
      <c r="V688" s="253">
        <f>(IFERROR(VLOOKUP(U688,Criterios!$H$3:$I$8,2,FALSE),0))</f>
        <v>0</v>
      </c>
      <c r="W688" s="253">
        <f>(IFERROR(VLOOKUP(S688,Criterios!$E$3:$F$8,2,FALSE),0)) * (IFERROR(VLOOKUP(U688,Criterios!$H$3:$I$8,2,FALSE),0))</f>
        <v>0</v>
      </c>
      <c r="X688" s="253">
        <f>IFERROR(INDEX(Colorimetría!$D$4:$H$8,MATCH(V688,Colorimetría!$C$4:$C$8,0),MATCH(T688,Colorimetría!$D$3:$H$3,0)),0)</f>
        <v>0</v>
      </c>
      <c r="Y688" s="296"/>
      <c r="Z688" s="91"/>
      <c r="AA688" s="92"/>
      <c r="AB688" s="92"/>
      <c r="AC688" s="92"/>
      <c r="AD688" s="93"/>
      <c r="AE688" s="94">
        <f>IF(OR(AD688="Preventivo",AD688="Preventivo - Detectivo"),"Probabilidad",IF(OR(AD688="Detectivo - Correctivo",AD688="Correctivo"),"Impacto",0))</f>
        <v>0</v>
      </c>
      <c r="AF688" s="93"/>
      <c r="AG688" s="93"/>
      <c r="AH688" s="93"/>
      <c r="AI688" s="93"/>
      <c r="AJ688" s="93"/>
      <c r="AK688" s="93"/>
      <c r="AL688" s="95">
        <f>IFERROR(VLOOKUP(AF688,Criterios!$M$3:$N$6,2,FALSE),0) + IFERROR(VLOOKUP(AG688,Criterios!$O$3:$P$6,2,FALSE),0) + IFERROR(VLOOKUP(AH688,Criterios!$Q$3:$R$7,2,FALSE),0) + IFERROR(VLOOKUP(AI688,Criterios!$S$3:$T$6,2,FALSE),0) + IFERROR(VLOOKUP(AJ688,Criterios!$U$3:$V$5,2,FALSE),0) + IFERROR(VLOOKUP(AK688,Criterios!$W$3:$X$8,2,FALSE),0)</f>
        <v>0</v>
      </c>
      <c r="AM688" s="96" t="str">
        <f>IF(AND(AL688&gt;=Criterios!$AB$8,AL688&lt;Criterios!$AA$8),"Pobre",IF(AND(AL688&gt;=Criterios!$AB$7,AL688&lt;Criterios!$AA$7),"Insatisfactorio",IF(AND(AL688&gt;=Criterios!$AB$6,AL688&lt;Criterios!$AA$6),"Regular",IF(AND(AL688&gt;=Criterios!$AB$5,AL688&lt;Criterios!$AA$5),"Bueno",IF(AND(AL688&gt;=Criterios!$AB$4,AL688&lt;=Criterios!$AA$4),"Excelente",MID(Criterios!$Y$3,1,1))))))</f>
        <v/>
      </c>
      <c r="AN688" s="278">
        <f>(IFERROR(AVERAGEIFS(AL688:AL693,AE688:AE693,"Impacto"),0))/100</f>
        <v>0</v>
      </c>
      <c r="AO688" s="280">
        <f>(IFERROR(AVERAGEIFS(AL688:AL693,AE688:AE693,"Probabilidad"),0))/100</f>
        <v>0</v>
      </c>
      <c r="AP688" s="282" t="str">
        <f>IF(AN688=0,MID(S688,1,15),IF(T688 - AN688*T688&lt;1,VLOOKUP(1,Criterios!$D$4:$E$8,2,FALSE),IF(ROUND(T688 -( T688*AN688),0)=0,VLOOKUP(1,Criterios!$D$4:$E$8,2,FALSE),VLOOKUP(ROUND(T688 -( T688*AN688),0),Criterios!$D$4:$E$8,2,FALSE))))</f>
        <v/>
      </c>
      <c r="AQ688" s="273">
        <f>(IFERROR(VLOOKUP(AP688,Criterios!$E$3:$F$8,2,FALSE),0))</f>
        <v>0</v>
      </c>
      <c r="AR688" s="273" t="str">
        <f>IF(AO688=0,MID(U688,1,15),IF(V688 - AO688*V688&lt;1,VLOOKUP(1,Criterios!$G$4:$H$8,2,FALSE),IF(ROUND(V688 -(V688*AO688),0)=0,VLOOKUP(1,Criterios!$G$4:$H$8,2,FALSE),VLOOKUP(ROUND(V688 -( V688*AO688),0),Criterios!$G$4:$H$8,2,FALSE))))</f>
        <v/>
      </c>
      <c r="AS688" s="273">
        <f>(IFERROR(VLOOKUP(AR688,Criterios!$H$3:$I$8,2,FALSE),0))</f>
        <v>0</v>
      </c>
      <c r="AT688" s="273">
        <f>(IFERROR(VLOOKUP(AP688,Criterios!$E$3:$F$8,2,FALSE),0)) * (IFERROR(VLOOKUP(AR688,Criterios!$H$3:$I$8,2,FALSE),0))</f>
        <v>0</v>
      </c>
      <c r="AU688" s="284">
        <f>IFERROR(INDEX(Colorimetría!$D$4:$H$8,MATCH(AS688,Colorimetría!$C$4:$C$8,0),MATCH(AQ688,Colorimetría!$D$3:$H$3,0)),0)</f>
        <v>0</v>
      </c>
      <c r="AV688" s="88" t="s">
        <v>169</v>
      </c>
      <c r="AW688" s="97" t="str">
        <f>IF(AND(T688=1,V688=5),IF(AND(AQ688=1,AS688=5),"RiRr","Ri"),IF(AND(AQ688=1,AS688=5),"Rr",""))</f>
        <v/>
      </c>
      <c r="AX688" s="97" t="str">
        <f>IF(AND(T688=2,V688=5),IF(AND(AQ688=2,AS688=5),"RiRr","Ri"),IF(AND(AQ688=2,AS688=5),"Rr",""))</f>
        <v/>
      </c>
      <c r="AY688" s="98" t="str">
        <f>IF(AND(T688=3,V688=5),IF(AND(AQ688=3,AS688=5),"RiRr","Ri"),IF(AND(AQ688=3,AS688=5),"Rr",""))</f>
        <v/>
      </c>
      <c r="AZ688" s="98" t="str">
        <f>IF(AND(T688=4,V688=5),IF(AND(AQ688=4,AS688=5),"RiRr","Ri"),IF(AND(AQ688=4,AS688=5),"Rr",""))</f>
        <v/>
      </c>
      <c r="BA688" s="98" t="str">
        <f>IF(AND(T688=5,V688=5),IF(AND(AQ688=5,AS688=5),"RiRr","Ri"),IF(AND(AQ688=5,AS688=5),"Rr",""))</f>
        <v/>
      </c>
      <c r="BB688" s="100"/>
    </row>
    <row r="689" spans="1:54" hidden="1" x14ac:dyDescent="0.2">
      <c r="A689" s="362"/>
      <c r="B689" s="290"/>
      <c r="C689" s="298"/>
      <c r="D689" s="301"/>
      <c r="E689" s="301"/>
      <c r="F689" s="301"/>
      <c r="G689" s="301"/>
      <c r="H689" s="301"/>
      <c r="I689" s="304"/>
      <c r="J689" s="307"/>
      <c r="K689" s="307"/>
      <c r="L689" s="330"/>
      <c r="M689" s="263"/>
      <c r="N689" s="263"/>
      <c r="O689" s="327"/>
      <c r="P689" s="310"/>
      <c r="Q689" s="266"/>
      <c r="R689" s="260"/>
      <c r="S689" s="257"/>
      <c r="T689" s="254"/>
      <c r="U689" s="248"/>
      <c r="V689" s="254"/>
      <c r="W689" s="254"/>
      <c r="X689" s="254"/>
      <c r="Y689" s="276"/>
      <c r="Z689" s="91"/>
      <c r="AA689" s="92"/>
      <c r="AB689" s="92"/>
      <c r="AC689" s="92"/>
      <c r="AD689" s="93"/>
      <c r="AE689" s="94">
        <f t="shared" ref="AE689:AE693" si="110">IF(OR(AD689="Preventivo",AD689="Preventivo - Detectivo"),"Probabilidad",IF(OR(AD689="Detectivo - Correctivo",AD689="Correctivo"),"Impacto",0))</f>
        <v>0</v>
      </c>
      <c r="AF689" s="93"/>
      <c r="AG689" s="93"/>
      <c r="AH689" s="93"/>
      <c r="AI689" s="93"/>
      <c r="AJ689" s="93"/>
      <c r="AK689" s="93"/>
      <c r="AL689" s="95">
        <f>IFERROR(VLOOKUP(AF689,Criterios!$M$3:$N$6,2,FALSE),0) + IFERROR(VLOOKUP(AG689,Criterios!$O$3:$P$6,2,FALSE),0) + IFERROR(VLOOKUP(AH689,Criterios!$Q$3:$R$7,2,FALSE),0) + IFERROR(VLOOKUP(AI689,Criterios!$S$3:$T$6,2,FALSE),0) + IFERROR(VLOOKUP(AJ689,Criterios!$U$3:$V$5,2,FALSE),0) + IFERROR(VLOOKUP(AK689,Criterios!$W$3:$X$8,2,FALSE),0)</f>
        <v>0</v>
      </c>
      <c r="AM689" s="96" t="str">
        <f>IF(AND(AL689&gt;=Criterios!$AB$8,AL689&lt;Criterios!$AA$8),"Pobre",IF(AND(AL689&gt;=Criterios!$AB$7,AL689&lt;Criterios!$AA$7),"Insatisfactorio",IF(AND(AL689&gt;=Criterios!$AB$6,AL689&lt;Criterios!$AA$6),"Regular",IF(AND(AL689&gt;=Criterios!$AB$5,AL689&lt;Criterios!$AA$5),"Bueno",IF(AND(AL689&gt;=Criterios!$AB$4,AL689&lt;=Criterios!$AA$4),"Excelente",MID(Criterios!$Y$3,1,1))))))</f>
        <v/>
      </c>
      <c r="AN689" s="278"/>
      <c r="AO689" s="280"/>
      <c r="AP689" s="282"/>
      <c r="AQ689" s="273"/>
      <c r="AR689" s="273"/>
      <c r="AS689" s="273"/>
      <c r="AT689" s="273"/>
      <c r="AU689" s="284"/>
      <c r="AV689" s="88" t="s">
        <v>122</v>
      </c>
      <c r="AW689" s="101" t="str">
        <f>IF(AND(T688=1,V688=4),IF(AND(AQ688=1,AS688=4),"RiRr","Ri"),IF(AND(AQ688=1,AS688=4),"Rr",""))</f>
        <v/>
      </c>
      <c r="AX689" s="102" t="str">
        <f>IF(AND(T688=2,V688=4),IF(AND(AQ688=2,AS688=4),"RiRr","Ri"),IF(AND(AQ688=2,AS688=4),"Rr",""))</f>
        <v/>
      </c>
      <c r="AY689" s="102" t="str">
        <f>IF(AND(T688=3,V688=4),IF(AND(AQ688=3,AS688=4),"RiRr","Ri"),IF(AND(AQ688=3,AS688=4),"Rr",""))</f>
        <v/>
      </c>
      <c r="AZ689" s="103" t="str">
        <f>IF(AND(T688=4,V688=4),IF(AND(AQ688=4,AS688=4),"RiRr","Ri"),IF(AND(AQ688=4,AS688=4),"Rr",""))</f>
        <v/>
      </c>
      <c r="BA689" s="103" t="str">
        <f>IF(AND(T688=5,V688=4),IF(AND(AQ688=5,AS688=4),"RiRr","Ri"),IF(AND(AQ688=5,AS688=4),"Rr",""))</f>
        <v/>
      </c>
      <c r="BB689" s="105"/>
    </row>
    <row r="690" spans="1:54" hidden="1" x14ac:dyDescent="0.2">
      <c r="A690" s="362"/>
      <c r="B690" s="290"/>
      <c r="C690" s="298"/>
      <c r="D690" s="301"/>
      <c r="E690" s="301"/>
      <c r="F690" s="301"/>
      <c r="G690" s="301"/>
      <c r="H690" s="301"/>
      <c r="I690" s="304"/>
      <c r="J690" s="307"/>
      <c r="K690" s="307"/>
      <c r="L690" s="330"/>
      <c r="M690" s="263"/>
      <c r="N690" s="263"/>
      <c r="O690" s="327"/>
      <c r="P690" s="310"/>
      <c r="Q690" s="266"/>
      <c r="R690" s="260"/>
      <c r="S690" s="257"/>
      <c r="T690" s="254"/>
      <c r="U690" s="248"/>
      <c r="V690" s="254"/>
      <c r="W690" s="254"/>
      <c r="X690" s="254"/>
      <c r="Y690" s="276"/>
      <c r="Z690" s="91"/>
      <c r="AA690" s="92"/>
      <c r="AB690" s="92"/>
      <c r="AC690" s="92"/>
      <c r="AD690" s="93"/>
      <c r="AE690" s="94">
        <f t="shared" si="110"/>
        <v>0</v>
      </c>
      <c r="AF690" s="93"/>
      <c r="AG690" s="93"/>
      <c r="AH690" s="93"/>
      <c r="AI690" s="93"/>
      <c r="AJ690" s="93"/>
      <c r="AK690" s="93"/>
      <c r="AL690" s="95">
        <f>IFERROR(VLOOKUP(AF690,Criterios!$M$3:$N$6,2,FALSE),0) + IFERROR(VLOOKUP(AG690,Criterios!$O$3:$P$6,2,FALSE),0) + IFERROR(VLOOKUP(AH690,Criterios!$Q$3:$R$7,2,FALSE),0) + IFERROR(VLOOKUP(AI690,Criterios!$S$3:$T$6,2,FALSE),0) + IFERROR(VLOOKUP(AJ690,Criterios!$U$3:$V$5,2,FALSE),0) + IFERROR(VLOOKUP(AK690,Criterios!$W$3:$X$8,2,FALSE),0)</f>
        <v>0</v>
      </c>
      <c r="AM690" s="96" t="str">
        <f>IF(AND(AL690&gt;=Criterios!$AB$8,AL690&lt;Criterios!$AA$8),"Pobre",IF(AND(AL690&gt;=Criterios!$AB$7,AL690&lt;Criterios!$AA$7),"Insatisfactorio",IF(AND(AL690&gt;=Criterios!$AB$6,AL690&lt;Criterios!$AA$6),"Regular",IF(AND(AL690&gt;=Criterios!$AB$5,AL690&lt;Criterios!$AA$5),"Bueno",IF(AND(AL690&gt;=Criterios!$AB$4,AL690&lt;=Criterios!$AA$4),"Excelente",MID(Criterios!$Y$3,1,1))))))</f>
        <v/>
      </c>
      <c r="AN690" s="278"/>
      <c r="AO690" s="280"/>
      <c r="AP690" s="282"/>
      <c r="AQ690" s="273"/>
      <c r="AR690" s="273"/>
      <c r="AS690" s="273"/>
      <c r="AT690" s="273"/>
      <c r="AU690" s="284"/>
      <c r="AV690" s="88" t="s">
        <v>125</v>
      </c>
      <c r="AW690" s="106" t="str">
        <f>IF(AND(T688=1,V688=3),IF(AND(AQ688=1,AS688=3),"RiRr","Ri"),IF(AND(AQ688=1,AS688=3),"Rr",""))</f>
        <v/>
      </c>
      <c r="AX690" s="101" t="str">
        <f>IF(AND(T688=2,V688=3),IF(AND(AQ688=2,AS688=3),"RiRr","Ri"),IF(AND(AQ688=2,AS688=3),"Rr",""))</f>
        <v/>
      </c>
      <c r="AY690" s="102" t="str">
        <f>IF(AND(T688=3,V688=3),IF(AND(AQ688=3,AS688=3),"RiRr","Ri"),IF(AND(AQ688=3,AS688=3),"Rr",""))</f>
        <v/>
      </c>
      <c r="AZ690" s="103" t="str">
        <f>IF(AND(T688=4,V688=3),IF(AND(AQ688=4,AS688=3),"RiRr","Ri"),IF(AND(AQ688=4,AS688=3),"Rr",""))</f>
        <v/>
      </c>
      <c r="BA690" s="103" t="str">
        <f>IF(AND(T688=5,V688=3),IF(AND(AQ688=5,AS688=3),"RiRr","Ri"),IF(AND(AQ688=5,AS688=3),"Rr",""))</f>
        <v/>
      </c>
      <c r="BB690" s="105"/>
    </row>
    <row r="691" spans="1:54" hidden="1" x14ac:dyDescent="0.2">
      <c r="A691" s="362"/>
      <c r="B691" s="290"/>
      <c r="C691" s="298"/>
      <c r="D691" s="301"/>
      <c r="E691" s="301"/>
      <c r="F691" s="301"/>
      <c r="G691" s="301"/>
      <c r="H691" s="301"/>
      <c r="I691" s="304"/>
      <c r="J691" s="307"/>
      <c r="K691" s="307"/>
      <c r="L691" s="330"/>
      <c r="M691" s="263"/>
      <c r="N691" s="263"/>
      <c r="O691" s="327"/>
      <c r="P691" s="310"/>
      <c r="Q691" s="266"/>
      <c r="R691" s="260"/>
      <c r="S691" s="257"/>
      <c r="T691" s="254"/>
      <c r="U691" s="248"/>
      <c r="V691" s="254"/>
      <c r="W691" s="254"/>
      <c r="X691" s="254"/>
      <c r="Y691" s="276"/>
      <c r="Z691" s="91"/>
      <c r="AA691" s="92"/>
      <c r="AB691" s="92"/>
      <c r="AC691" s="92"/>
      <c r="AD691" s="93"/>
      <c r="AE691" s="94">
        <f t="shared" si="110"/>
        <v>0</v>
      </c>
      <c r="AF691" s="93"/>
      <c r="AG691" s="93"/>
      <c r="AH691" s="93"/>
      <c r="AI691" s="93"/>
      <c r="AJ691" s="93"/>
      <c r="AK691" s="93"/>
      <c r="AL691" s="94">
        <f>IFERROR(VLOOKUP(AF691,Criterios!$M$3:$N$6,2,FALSE),0) + IFERROR(VLOOKUP(AG691,Criterios!$O$3:$P$6,2,FALSE),0) + IFERROR(VLOOKUP(AH691,Criterios!$Q$3:$R$7,2,FALSE),0) + IFERROR(VLOOKUP(AI691,Criterios!$S$3:$T$6,2,FALSE),0) + IFERROR(VLOOKUP(AJ691,Criterios!$U$3:$V$5,2,FALSE),0) + IFERROR(VLOOKUP(AK691,Criterios!$W$3:$X$8,2,FALSE),0)</f>
        <v>0</v>
      </c>
      <c r="AM691" s="96" t="str">
        <f>IF(AND(AL691&gt;=Criterios!$AB$8,AL691&lt;Criterios!$AA$8),"Pobre",IF(AND(AL691&gt;=Criterios!$AB$7,AL691&lt;Criterios!$AA$7),"Insatisfactorio",IF(AND(AL691&gt;=Criterios!$AB$6,AL691&lt;Criterios!$AA$6),"Regular",IF(AND(AL691&gt;=Criterios!$AB$5,AL691&lt;Criterios!$AA$5),"Bueno",IF(AND(AL691&gt;=Criterios!$AB$4,AL691&lt;=Criterios!$AA$4),"Excelente",MID(Criterios!$Y$3,1,1))))))</f>
        <v/>
      </c>
      <c r="AN691" s="278"/>
      <c r="AO691" s="280"/>
      <c r="AP691" s="282"/>
      <c r="AQ691" s="273"/>
      <c r="AR691" s="273"/>
      <c r="AS691" s="273"/>
      <c r="AT691" s="273"/>
      <c r="AU691" s="284"/>
      <c r="AV691" s="88" t="s">
        <v>170</v>
      </c>
      <c r="AW691" s="106" t="str">
        <f>IF(AND(T688=1,V688=2),IF(AND(AQ688=1,AS688=2),"RiRr","Ri"),IF(AND(AQ688=1,AS688=2),"Rr",""))</f>
        <v/>
      </c>
      <c r="AX691" s="106" t="str">
        <f>IF(AND(T688=2,V688=2),IF(AND(AQ688=2,AS688=2),"RiRr","Ri"),IF(AND(AQ688=2,AS688=2),"Rr",""))</f>
        <v/>
      </c>
      <c r="AY691" s="101" t="str">
        <f>IF(AND(T688=3,V688=2),IF(AND(AQ688=3,AS688=2),"RiRr","Ri"),IF(AND(AQ688=3,AS688=2),"Rr",""))</f>
        <v/>
      </c>
      <c r="AZ691" s="102" t="str">
        <f>IF(AND(T688=4,V688=2),IF(AND(AQ688=4,AS688=2),"RiRr","Ri"),IF(AND(AQ688=4,AS688=2),"Rr",""))</f>
        <v/>
      </c>
      <c r="BA691" s="103" t="str">
        <f>IF(AND(T688=5,V688=2),IF(AND(AQ688=5,AS688=2),"RiRr","Ri"),IF(AND(AQ688=5,AS688=2),"Rr",""))</f>
        <v/>
      </c>
      <c r="BB691" s="105"/>
    </row>
    <row r="692" spans="1:54" hidden="1" x14ac:dyDescent="0.2">
      <c r="A692" s="362"/>
      <c r="B692" s="290"/>
      <c r="C692" s="298"/>
      <c r="D692" s="301"/>
      <c r="E692" s="301"/>
      <c r="F692" s="301"/>
      <c r="G692" s="301"/>
      <c r="H692" s="301"/>
      <c r="I692" s="304"/>
      <c r="J692" s="307"/>
      <c r="K692" s="307"/>
      <c r="L692" s="330"/>
      <c r="M692" s="263"/>
      <c r="N692" s="263"/>
      <c r="O692" s="327"/>
      <c r="P692" s="310"/>
      <c r="Q692" s="266"/>
      <c r="R692" s="260"/>
      <c r="S692" s="257"/>
      <c r="T692" s="254"/>
      <c r="U692" s="248"/>
      <c r="V692" s="254"/>
      <c r="W692" s="254"/>
      <c r="X692" s="254"/>
      <c r="Y692" s="276"/>
      <c r="Z692" s="91"/>
      <c r="AA692" s="92"/>
      <c r="AB692" s="92"/>
      <c r="AC692" s="92"/>
      <c r="AD692" s="93"/>
      <c r="AE692" s="94">
        <f t="shared" si="110"/>
        <v>0</v>
      </c>
      <c r="AF692" s="93"/>
      <c r="AG692" s="93"/>
      <c r="AH692" s="93"/>
      <c r="AI692" s="93"/>
      <c r="AJ692" s="93"/>
      <c r="AK692" s="93"/>
      <c r="AL692" s="94">
        <f>IFERROR(VLOOKUP(AF692,Criterios!$M$3:$N$6,2,FALSE),0) + IFERROR(VLOOKUP(AG692,Criterios!$O$3:$P$6,2,FALSE),0) + IFERROR(VLOOKUP(AH692,Criterios!$Q$3:$R$7,2,FALSE),0) + IFERROR(VLOOKUP(AI692,Criterios!$S$3:$T$6,2,FALSE),0) + IFERROR(VLOOKUP(AJ692,Criterios!$U$3:$V$5,2,FALSE),0) + IFERROR(VLOOKUP(AK692,Criterios!$W$3:$X$8,2,FALSE),0)</f>
        <v>0</v>
      </c>
      <c r="AM692" s="96" t="str">
        <f>IF(AND(AL692&gt;=Criterios!$AB$8,AL692&lt;Criterios!$AA$8),"Pobre",IF(AND(AL692&gt;=Criterios!$AB$7,AL692&lt;Criterios!$AA$7),"Insatisfactorio",IF(AND(AL692&gt;=Criterios!$AB$6,AL692&lt;Criterios!$AA$6),"Regular",IF(AND(AL692&gt;=Criterios!$AB$5,AL692&lt;Criterios!$AA$5),"Bueno",IF(AND(AL692&gt;=Criterios!$AB$4,AL692&lt;=Criterios!$AA$4),"Excelente",MID(Criterios!$Y$3,1,1))))))</f>
        <v/>
      </c>
      <c r="AN692" s="278"/>
      <c r="AO692" s="280"/>
      <c r="AP692" s="282"/>
      <c r="AQ692" s="273"/>
      <c r="AR692" s="273"/>
      <c r="AS692" s="273"/>
      <c r="AT692" s="273"/>
      <c r="AU692" s="284"/>
      <c r="AV692" s="88" t="s">
        <v>752</v>
      </c>
      <c r="AW692" s="106" t="str">
        <f>IF(AND(T688=1,V688=1),IF(AND(AQ688=1,AS688=1),"RiRr","Ri"),IF(AND(AQ688=1,AS688=1),"Rr",""))</f>
        <v/>
      </c>
      <c r="AX692" s="106" t="str">
        <f>IF(AND(T688=2,V688=1),IF(AND(AQ688=2,AS688=1),"RiRr","Ri"),IF(AND(AQ688=2,AS688=1),"Rr",""))</f>
        <v/>
      </c>
      <c r="AY692" s="101" t="str">
        <f>IF(AND(T688=3,V688=1),IF(AND(AQ688=3,AS688=1),"RiRr","Ri"),IF(AND(AQ688=3,AS688=1),"Rr",""))</f>
        <v/>
      </c>
      <c r="AZ692" s="102" t="str">
        <f>IF(AND(T688=4,V688=1),IF(AND(AQ688=4,AS688=1),"RiRr","Ri"),IF(AND(AQ688=4,AS688=1),"Rr",""))</f>
        <v/>
      </c>
      <c r="BA692" s="102" t="str">
        <f>IF(AND(T688=5,V688=1),IF(AND(AQ688=5,AS688=1),"RiRr","Ri"),IF(AND(AQ688=5,AS688=1),"Rr",""))</f>
        <v/>
      </c>
      <c r="BB692" s="105"/>
    </row>
    <row r="693" spans="1:54" ht="15.75" hidden="1" customHeight="1" thickBot="1" x14ac:dyDescent="0.25">
      <c r="A693" s="363"/>
      <c r="B693" s="291"/>
      <c r="C693" s="299"/>
      <c r="D693" s="302"/>
      <c r="E693" s="302"/>
      <c r="F693" s="302"/>
      <c r="G693" s="302"/>
      <c r="H693" s="302"/>
      <c r="I693" s="305"/>
      <c r="J693" s="308"/>
      <c r="K693" s="308"/>
      <c r="L693" s="331"/>
      <c r="M693" s="264"/>
      <c r="N693" s="264"/>
      <c r="O693" s="328"/>
      <c r="P693" s="311"/>
      <c r="Q693" s="267"/>
      <c r="R693" s="261"/>
      <c r="S693" s="258"/>
      <c r="T693" s="255"/>
      <c r="U693" s="249"/>
      <c r="V693" s="255"/>
      <c r="W693" s="255"/>
      <c r="X693" s="255"/>
      <c r="Y693" s="277"/>
      <c r="Z693" s="108"/>
      <c r="AA693" s="109"/>
      <c r="AB693" s="109"/>
      <c r="AC693" s="109"/>
      <c r="AD693" s="110"/>
      <c r="AE693" s="111">
        <f t="shared" si="110"/>
        <v>0</v>
      </c>
      <c r="AF693" s="110"/>
      <c r="AG693" s="110"/>
      <c r="AH693" s="110"/>
      <c r="AI693" s="110"/>
      <c r="AJ693" s="110"/>
      <c r="AK693" s="110"/>
      <c r="AL693" s="111">
        <f>IFERROR(VLOOKUP(AF693,Criterios!$M$3:$N$6,2,FALSE),0) + IFERROR(VLOOKUP(AG693,Criterios!$O$3:$P$6,2,FALSE),0) + IFERROR(VLOOKUP(AH693,Criterios!$Q$3:$R$7,2,FALSE),0) + IFERROR(VLOOKUP(AI693,Criterios!$S$3:$T$6,2,FALSE),0) + IFERROR(VLOOKUP(AJ693,Criterios!$U$3:$V$5,2,FALSE),0) + IFERROR(VLOOKUP(AK693,Criterios!$W$3:$X$8,2,FALSE),0)</f>
        <v>0</v>
      </c>
      <c r="AM693" s="112" t="str">
        <f>IF(AND(AL693&gt;=Criterios!$AB$8,AL693&lt;Criterios!$AA$8),"Pobre",IF(AND(AL693&gt;=Criterios!$AB$7,AL693&lt;Criterios!$AA$7),"Insatisfactorio",IF(AND(AL693&gt;=Criterios!$AB$6,AL693&lt;Criterios!$AA$6),"Regular",IF(AND(AL693&gt;=Criterios!$AB$5,AL693&lt;Criterios!$AA$5),"Bueno",IF(AND(AL693&gt;=Criterios!$AB$4,AL693&lt;=Criterios!$AA$4),"Excelente",MID(Criterios!$Y$3,1,1))))))</f>
        <v/>
      </c>
      <c r="AN693" s="279"/>
      <c r="AO693" s="281"/>
      <c r="AP693" s="283"/>
      <c r="AQ693" s="274"/>
      <c r="AR693" s="274"/>
      <c r="AS693" s="274"/>
      <c r="AT693" s="274"/>
      <c r="AU693" s="285"/>
      <c r="AW693" s="88" t="s">
        <v>123</v>
      </c>
      <c r="AX693" s="88" t="s">
        <v>124</v>
      </c>
      <c r="AY693" s="88" t="s">
        <v>125</v>
      </c>
      <c r="AZ693" s="88" t="s">
        <v>126</v>
      </c>
      <c r="BA693" s="88" t="s">
        <v>127</v>
      </c>
      <c r="BB693" s="113"/>
    </row>
    <row r="694" spans="1:54" ht="16.5" hidden="1" thickTop="1" x14ac:dyDescent="0.2">
      <c r="A694" s="361"/>
      <c r="B694" s="289"/>
      <c r="C694" s="297"/>
      <c r="D694" s="300"/>
      <c r="E694" s="300"/>
      <c r="F694" s="300"/>
      <c r="G694" s="300"/>
      <c r="H694" s="300"/>
      <c r="I694" s="303"/>
      <c r="J694" s="306"/>
      <c r="K694" s="306"/>
      <c r="L694" s="329"/>
      <c r="M694" s="262"/>
      <c r="N694" s="262"/>
      <c r="O694" s="326" t="s">
        <v>424</v>
      </c>
      <c r="P694" s="338"/>
      <c r="Q694" s="295"/>
      <c r="R694" s="259"/>
      <c r="S694" s="256"/>
      <c r="T694" s="253">
        <f>(IFERROR(VLOOKUP(S694,Criterios!$E$3:$F$8,2,FALSE),0))</f>
        <v>0</v>
      </c>
      <c r="U694" s="247"/>
      <c r="V694" s="253">
        <f>(IFERROR(VLOOKUP(U694,Criterios!$H$3:$I$8,2,FALSE),0))</f>
        <v>0</v>
      </c>
      <c r="W694" s="253">
        <f>(IFERROR(VLOOKUP(S694,Criterios!$E$3:$F$8,2,FALSE),0)) * (IFERROR(VLOOKUP(U694,Criterios!$H$3:$I$8,2,FALSE),0))</f>
        <v>0</v>
      </c>
      <c r="X694" s="253">
        <f>IFERROR(INDEX(Colorimetría!$D$4:$H$8,MATCH(V694,Colorimetría!$C$4:$C$8,0),MATCH(T694,Colorimetría!$D$3:$H$3,0)),0)</f>
        <v>0</v>
      </c>
      <c r="Y694" s="296"/>
      <c r="Z694" s="91"/>
      <c r="AA694" s="92"/>
      <c r="AB694" s="92"/>
      <c r="AC694" s="92"/>
      <c r="AD694" s="93"/>
      <c r="AE694" s="94">
        <f>IF(OR(AD694="Preventivo",AD694="Preventivo - Detectivo"),"Probabilidad",IF(OR(AD694="Detectivo - Correctivo",AD694="Correctivo"),"Impacto",0))</f>
        <v>0</v>
      </c>
      <c r="AF694" s="93"/>
      <c r="AG694" s="93"/>
      <c r="AH694" s="93"/>
      <c r="AI694" s="93"/>
      <c r="AJ694" s="93"/>
      <c r="AK694" s="93"/>
      <c r="AL694" s="95">
        <f>IFERROR(VLOOKUP(AF694,Criterios!$M$3:$N$6,2,FALSE),0) + IFERROR(VLOOKUP(AG694,Criterios!$O$3:$P$6,2,FALSE),0) + IFERROR(VLOOKUP(AH694,Criterios!$Q$3:$R$7,2,FALSE),0) + IFERROR(VLOOKUP(AI694,Criterios!$S$3:$T$6,2,FALSE),0) + IFERROR(VLOOKUP(AJ694,Criterios!$U$3:$V$5,2,FALSE),0) + IFERROR(VLOOKUP(AK694,Criterios!$W$3:$X$8,2,FALSE),0)</f>
        <v>0</v>
      </c>
      <c r="AM694" s="96" t="str">
        <f>IF(AND(AL694&gt;=Criterios!$AB$8,AL694&lt;Criterios!$AA$8),"Pobre",IF(AND(AL694&gt;=Criterios!$AB$7,AL694&lt;Criterios!$AA$7),"Insatisfactorio",IF(AND(AL694&gt;=Criterios!$AB$6,AL694&lt;Criterios!$AA$6),"Regular",IF(AND(AL694&gt;=Criterios!$AB$5,AL694&lt;Criterios!$AA$5),"Bueno",IF(AND(AL694&gt;=Criterios!$AB$4,AL694&lt;=Criterios!$AA$4),"Excelente",MID(Criterios!$Y$3,1,1))))))</f>
        <v/>
      </c>
      <c r="AN694" s="278">
        <f>(IFERROR(AVERAGEIFS(AL694:AL699,AE694:AE699,"Impacto"),0))/100</f>
        <v>0</v>
      </c>
      <c r="AO694" s="280">
        <f>(IFERROR(AVERAGEIFS(AL694:AL699,AE694:AE699,"Probabilidad"),0))/100</f>
        <v>0</v>
      </c>
      <c r="AP694" s="282" t="str">
        <f>IF(AN694=0,MID(S694,1,15),IF(T694 - AN694*T694&lt;1,VLOOKUP(1,Criterios!$D$4:$E$8,2,FALSE),IF(ROUND(T694 -( T694*AN694),0)=0,VLOOKUP(1,Criterios!$D$4:$E$8,2,FALSE),VLOOKUP(ROUND(T694 -( T694*AN694),0),Criterios!$D$4:$E$8,2,FALSE))))</f>
        <v/>
      </c>
      <c r="AQ694" s="273">
        <f>(IFERROR(VLOOKUP(AP694,Criterios!$E$3:$F$8,2,FALSE),0))</f>
        <v>0</v>
      </c>
      <c r="AR694" s="273" t="str">
        <f>IF(AO694=0,MID(U694,1,15),IF(V694 - AO694*V694&lt;1,VLOOKUP(1,Criterios!$G$4:$H$8,2,FALSE),IF(ROUND(V694 -(V694*AO694),0)=0,VLOOKUP(1,Criterios!$G$4:$H$8,2,FALSE),VLOOKUP(ROUND(V694 -( V694*AO694),0),Criterios!$G$4:$H$8,2,FALSE))))</f>
        <v/>
      </c>
      <c r="AS694" s="273">
        <f>(IFERROR(VLOOKUP(AR694,Criterios!$H$3:$I$8,2,FALSE),0))</f>
        <v>0</v>
      </c>
      <c r="AT694" s="273">
        <f>(IFERROR(VLOOKUP(AP694,Criterios!$E$3:$F$8,2,FALSE),0)) * (IFERROR(VLOOKUP(AR694,Criterios!$H$3:$I$8,2,FALSE),0))</f>
        <v>0</v>
      </c>
      <c r="AU694" s="284">
        <f>IFERROR(INDEX(Colorimetría!$D$4:$H$8,MATCH(AS694,Colorimetría!$C$4:$C$8,0),MATCH(AQ694,Colorimetría!$D$3:$H$3,0)),0)</f>
        <v>0</v>
      </c>
      <c r="AV694" s="88" t="s">
        <v>169</v>
      </c>
      <c r="AW694" s="97" t="str">
        <f>IF(AND(T694=1,V694=5),IF(AND(AQ694=1,AS694=5),"RiRr","Ri"),IF(AND(AQ694=1,AS694=5),"Rr",""))</f>
        <v/>
      </c>
      <c r="AX694" s="97" t="str">
        <f>IF(AND(T694=2,V694=5),IF(AND(AQ694=2,AS694=5),"RiRr","Ri"),IF(AND(AQ694=2,AS694=5),"Rr",""))</f>
        <v/>
      </c>
      <c r="AY694" s="98" t="str">
        <f>IF(AND(T694=3,V694=5),IF(AND(AQ694=3,AS694=5),"RiRr","Ri"),IF(AND(AQ694=3,AS694=5),"Rr",""))</f>
        <v/>
      </c>
      <c r="AZ694" s="98" t="str">
        <f>IF(AND(T694=4,V694=5),IF(AND(AQ694=4,AS694=5),"RiRr","Ri"),IF(AND(AQ694=4,AS694=5),"Rr",""))</f>
        <v/>
      </c>
      <c r="BA694" s="98" t="str">
        <f>IF(AND(T694=5,V694=5),IF(AND(AQ694=5,AS694=5),"RiRr","Ri"),IF(AND(AQ694=5,AS694=5),"Rr",""))</f>
        <v/>
      </c>
      <c r="BB694" s="100"/>
    </row>
    <row r="695" spans="1:54" hidden="1" x14ac:dyDescent="0.2">
      <c r="A695" s="362"/>
      <c r="B695" s="290"/>
      <c r="C695" s="298"/>
      <c r="D695" s="301"/>
      <c r="E695" s="301"/>
      <c r="F695" s="301"/>
      <c r="G695" s="301"/>
      <c r="H695" s="301"/>
      <c r="I695" s="304"/>
      <c r="J695" s="307"/>
      <c r="K695" s="307"/>
      <c r="L695" s="330"/>
      <c r="M695" s="263"/>
      <c r="N695" s="263"/>
      <c r="O695" s="327"/>
      <c r="P695" s="310"/>
      <c r="Q695" s="266"/>
      <c r="R695" s="260"/>
      <c r="S695" s="257"/>
      <c r="T695" s="254"/>
      <c r="U695" s="248"/>
      <c r="V695" s="254"/>
      <c r="W695" s="254"/>
      <c r="X695" s="254"/>
      <c r="Y695" s="276"/>
      <c r="Z695" s="91"/>
      <c r="AA695" s="92"/>
      <c r="AB695" s="92"/>
      <c r="AC695" s="92"/>
      <c r="AD695" s="93"/>
      <c r="AE695" s="94">
        <f t="shared" ref="AE695:AE699" si="111">IF(OR(AD695="Preventivo",AD695="Preventivo - Detectivo"),"Probabilidad",IF(OR(AD695="Detectivo - Correctivo",AD695="Correctivo"),"Impacto",0))</f>
        <v>0</v>
      </c>
      <c r="AF695" s="93"/>
      <c r="AG695" s="93"/>
      <c r="AH695" s="93"/>
      <c r="AI695" s="93"/>
      <c r="AJ695" s="93"/>
      <c r="AK695" s="93"/>
      <c r="AL695" s="95">
        <f>IFERROR(VLOOKUP(AF695,Criterios!$M$3:$N$6,2,FALSE),0) + IFERROR(VLOOKUP(AG695,Criterios!$O$3:$P$6,2,FALSE),0) + IFERROR(VLOOKUP(AH695,Criterios!$Q$3:$R$7,2,FALSE),0) + IFERROR(VLOOKUP(AI695,Criterios!$S$3:$T$6,2,FALSE),0) + IFERROR(VLOOKUP(AJ695,Criterios!$U$3:$V$5,2,FALSE),0) + IFERROR(VLOOKUP(AK695,Criterios!$W$3:$X$8,2,FALSE),0)</f>
        <v>0</v>
      </c>
      <c r="AM695" s="96" t="str">
        <f>IF(AND(AL695&gt;=Criterios!$AB$8,AL695&lt;Criterios!$AA$8),"Pobre",IF(AND(AL695&gt;=Criterios!$AB$7,AL695&lt;Criterios!$AA$7),"Insatisfactorio",IF(AND(AL695&gt;=Criterios!$AB$6,AL695&lt;Criterios!$AA$6),"Regular",IF(AND(AL695&gt;=Criterios!$AB$5,AL695&lt;Criterios!$AA$5),"Bueno",IF(AND(AL695&gt;=Criterios!$AB$4,AL695&lt;=Criterios!$AA$4),"Excelente",MID(Criterios!$Y$3,1,1))))))</f>
        <v/>
      </c>
      <c r="AN695" s="278"/>
      <c r="AO695" s="280"/>
      <c r="AP695" s="282"/>
      <c r="AQ695" s="273"/>
      <c r="AR695" s="273"/>
      <c r="AS695" s="273"/>
      <c r="AT695" s="273"/>
      <c r="AU695" s="284"/>
      <c r="AV695" s="88" t="s">
        <v>122</v>
      </c>
      <c r="AW695" s="101" t="str">
        <f>IF(AND(T694=1,V694=4),IF(AND(AQ694=1,AS694=4),"RiRr","Ri"),IF(AND(AQ694=1,AS694=4),"Rr",""))</f>
        <v/>
      </c>
      <c r="AX695" s="102" t="str">
        <f>IF(AND(T694=2,V694=4),IF(AND(AQ694=2,AS694=4),"RiRr","Ri"),IF(AND(AQ694=2,AS694=4),"Rr",""))</f>
        <v/>
      </c>
      <c r="AY695" s="102" t="str">
        <f>IF(AND(T694=3,V694=4),IF(AND(AQ694=3,AS694=4),"RiRr","Ri"),IF(AND(AQ694=3,AS694=4),"Rr",""))</f>
        <v/>
      </c>
      <c r="AZ695" s="103" t="str">
        <f>IF(AND(T694=4,V694=4),IF(AND(AQ694=4,AS694=4),"RiRr","Ri"),IF(AND(AQ694=4,AS694=4),"Rr",""))</f>
        <v/>
      </c>
      <c r="BA695" s="103" t="str">
        <f>IF(AND(T694=5,V694=4),IF(AND(AQ694=5,AS694=4),"RiRr","Ri"),IF(AND(AQ694=5,AS694=4),"Rr",""))</f>
        <v/>
      </c>
      <c r="BB695" s="105"/>
    </row>
    <row r="696" spans="1:54" hidden="1" x14ac:dyDescent="0.2">
      <c r="A696" s="362"/>
      <c r="B696" s="290"/>
      <c r="C696" s="298"/>
      <c r="D696" s="301"/>
      <c r="E696" s="301"/>
      <c r="F696" s="301"/>
      <c r="G696" s="301"/>
      <c r="H696" s="301"/>
      <c r="I696" s="304"/>
      <c r="J696" s="307"/>
      <c r="K696" s="307"/>
      <c r="L696" s="330"/>
      <c r="M696" s="263"/>
      <c r="N696" s="263"/>
      <c r="O696" s="327"/>
      <c r="P696" s="310"/>
      <c r="Q696" s="266"/>
      <c r="R696" s="260"/>
      <c r="S696" s="257"/>
      <c r="T696" s="254"/>
      <c r="U696" s="248"/>
      <c r="V696" s="254"/>
      <c r="W696" s="254"/>
      <c r="X696" s="254"/>
      <c r="Y696" s="276"/>
      <c r="Z696" s="91"/>
      <c r="AA696" s="92"/>
      <c r="AB696" s="92"/>
      <c r="AC696" s="92"/>
      <c r="AD696" s="93"/>
      <c r="AE696" s="94">
        <f t="shared" si="111"/>
        <v>0</v>
      </c>
      <c r="AF696" s="93"/>
      <c r="AG696" s="93"/>
      <c r="AH696" s="93"/>
      <c r="AI696" s="93"/>
      <c r="AJ696" s="93"/>
      <c r="AK696" s="93"/>
      <c r="AL696" s="95">
        <f>IFERROR(VLOOKUP(AF696,Criterios!$M$3:$N$6,2,FALSE),0) + IFERROR(VLOOKUP(AG696,Criterios!$O$3:$P$6,2,FALSE),0) + IFERROR(VLOOKUP(AH696,Criterios!$Q$3:$R$7,2,FALSE),0) + IFERROR(VLOOKUP(AI696,Criterios!$S$3:$T$6,2,FALSE),0) + IFERROR(VLOOKUP(AJ696,Criterios!$U$3:$V$5,2,FALSE),0) + IFERROR(VLOOKUP(AK696,Criterios!$W$3:$X$8,2,FALSE),0)</f>
        <v>0</v>
      </c>
      <c r="AM696" s="96" t="str">
        <f>IF(AND(AL696&gt;=Criterios!$AB$8,AL696&lt;Criterios!$AA$8),"Pobre",IF(AND(AL696&gt;=Criterios!$AB$7,AL696&lt;Criterios!$AA$7),"Insatisfactorio",IF(AND(AL696&gt;=Criterios!$AB$6,AL696&lt;Criterios!$AA$6),"Regular",IF(AND(AL696&gt;=Criterios!$AB$5,AL696&lt;Criterios!$AA$5),"Bueno",IF(AND(AL696&gt;=Criterios!$AB$4,AL696&lt;=Criterios!$AA$4),"Excelente",MID(Criterios!$Y$3,1,1))))))</f>
        <v/>
      </c>
      <c r="AN696" s="278"/>
      <c r="AO696" s="280"/>
      <c r="AP696" s="282"/>
      <c r="AQ696" s="273"/>
      <c r="AR696" s="273"/>
      <c r="AS696" s="273"/>
      <c r="AT696" s="273"/>
      <c r="AU696" s="284"/>
      <c r="AV696" s="88" t="s">
        <v>125</v>
      </c>
      <c r="AW696" s="106" t="str">
        <f>IF(AND(T694=1,V694=3),IF(AND(AQ694=1,AS694=3),"RiRr","Ri"),IF(AND(AQ694=1,AS694=3),"Rr",""))</f>
        <v/>
      </c>
      <c r="AX696" s="101" t="str">
        <f>IF(AND(T694=2,V694=3),IF(AND(AQ694=2,AS694=3),"RiRr","Ri"),IF(AND(AQ694=2,AS694=3),"Rr",""))</f>
        <v/>
      </c>
      <c r="AY696" s="102" t="str">
        <f>IF(AND(T694=3,V694=3),IF(AND(AQ694=3,AS694=3),"RiRr","Ri"),IF(AND(AQ694=3,AS694=3),"Rr",""))</f>
        <v/>
      </c>
      <c r="AZ696" s="103" t="str">
        <f>IF(AND(T694=4,V694=3),IF(AND(AQ694=4,AS694=3),"RiRr","Ri"),IF(AND(AQ694=4,AS694=3),"Rr",""))</f>
        <v/>
      </c>
      <c r="BA696" s="103" t="str">
        <f>IF(AND(T694=5,V694=3),IF(AND(AQ694=5,AS694=3),"RiRr","Ri"),IF(AND(AQ694=5,AS694=3),"Rr",""))</f>
        <v/>
      </c>
      <c r="BB696" s="105"/>
    </row>
    <row r="697" spans="1:54" hidden="1" x14ac:dyDescent="0.2">
      <c r="A697" s="362"/>
      <c r="B697" s="290"/>
      <c r="C697" s="298"/>
      <c r="D697" s="301"/>
      <c r="E697" s="301"/>
      <c r="F697" s="301"/>
      <c r="G697" s="301"/>
      <c r="H697" s="301"/>
      <c r="I697" s="304"/>
      <c r="J697" s="307"/>
      <c r="K697" s="307"/>
      <c r="L697" s="330"/>
      <c r="M697" s="263"/>
      <c r="N697" s="263"/>
      <c r="O697" s="327"/>
      <c r="P697" s="310"/>
      <c r="Q697" s="266"/>
      <c r="R697" s="260"/>
      <c r="S697" s="257"/>
      <c r="T697" s="254"/>
      <c r="U697" s="248"/>
      <c r="V697" s="254"/>
      <c r="W697" s="254"/>
      <c r="X697" s="254"/>
      <c r="Y697" s="276"/>
      <c r="Z697" s="91"/>
      <c r="AA697" s="92"/>
      <c r="AB697" s="92"/>
      <c r="AC697" s="92"/>
      <c r="AD697" s="93"/>
      <c r="AE697" s="94">
        <f t="shared" si="111"/>
        <v>0</v>
      </c>
      <c r="AF697" s="93"/>
      <c r="AG697" s="93"/>
      <c r="AH697" s="93"/>
      <c r="AI697" s="93"/>
      <c r="AJ697" s="93"/>
      <c r="AK697" s="93"/>
      <c r="AL697" s="94">
        <f>IFERROR(VLOOKUP(AF697,Criterios!$M$3:$N$6,2,FALSE),0) + IFERROR(VLOOKUP(AG697,Criterios!$O$3:$P$6,2,FALSE),0) + IFERROR(VLOOKUP(AH697,Criterios!$Q$3:$R$7,2,FALSE),0) + IFERROR(VLOOKUP(AI697,Criterios!$S$3:$T$6,2,FALSE),0) + IFERROR(VLOOKUP(AJ697,Criterios!$U$3:$V$5,2,FALSE),0) + IFERROR(VLOOKUP(AK697,Criterios!$W$3:$X$8,2,FALSE),0)</f>
        <v>0</v>
      </c>
      <c r="AM697" s="96" t="str">
        <f>IF(AND(AL697&gt;=Criterios!$AB$8,AL697&lt;Criterios!$AA$8),"Pobre",IF(AND(AL697&gt;=Criterios!$AB$7,AL697&lt;Criterios!$AA$7),"Insatisfactorio",IF(AND(AL697&gt;=Criterios!$AB$6,AL697&lt;Criterios!$AA$6),"Regular",IF(AND(AL697&gt;=Criterios!$AB$5,AL697&lt;Criterios!$AA$5),"Bueno",IF(AND(AL697&gt;=Criterios!$AB$4,AL697&lt;=Criterios!$AA$4),"Excelente",MID(Criterios!$Y$3,1,1))))))</f>
        <v/>
      </c>
      <c r="AN697" s="278"/>
      <c r="AO697" s="280"/>
      <c r="AP697" s="282"/>
      <c r="AQ697" s="273"/>
      <c r="AR697" s="273"/>
      <c r="AS697" s="273"/>
      <c r="AT697" s="273"/>
      <c r="AU697" s="284"/>
      <c r="AV697" s="88" t="s">
        <v>170</v>
      </c>
      <c r="AW697" s="106" t="str">
        <f>IF(AND(T694=1,V694=2),IF(AND(AQ694=1,AS694=2),"RiRr","Ri"),IF(AND(AQ694=1,AS694=2),"Rr",""))</f>
        <v/>
      </c>
      <c r="AX697" s="106" t="str">
        <f>IF(AND(T694=2,V694=2),IF(AND(AQ694=2,AS694=2),"RiRr","Ri"),IF(AND(AQ694=2,AS694=2),"Rr",""))</f>
        <v/>
      </c>
      <c r="AY697" s="101" t="str">
        <f>IF(AND(T694=3,V694=2),IF(AND(AQ694=3,AS694=2),"RiRr","Ri"),IF(AND(AQ694=3,AS694=2),"Rr",""))</f>
        <v/>
      </c>
      <c r="AZ697" s="102" t="str">
        <f>IF(AND(T694=4,V694=2),IF(AND(AQ694=4,AS694=2),"RiRr","Ri"),IF(AND(AQ694=4,AS694=2),"Rr",""))</f>
        <v/>
      </c>
      <c r="BA697" s="103" t="str">
        <f>IF(AND(T694=5,V694=2),IF(AND(AQ694=5,AS694=2),"RiRr","Ri"),IF(AND(AQ694=5,AS694=2),"Rr",""))</f>
        <v/>
      </c>
      <c r="BB697" s="105"/>
    </row>
    <row r="698" spans="1:54" hidden="1" x14ac:dyDescent="0.2">
      <c r="A698" s="362"/>
      <c r="B698" s="290"/>
      <c r="C698" s="298"/>
      <c r="D698" s="301"/>
      <c r="E698" s="301"/>
      <c r="F698" s="301"/>
      <c r="G698" s="301"/>
      <c r="H698" s="301"/>
      <c r="I698" s="304"/>
      <c r="J698" s="307"/>
      <c r="K698" s="307"/>
      <c r="L698" s="330"/>
      <c r="M698" s="263"/>
      <c r="N698" s="263"/>
      <c r="O698" s="327"/>
      <c r="P698" s="310"/>
      <c r="Q698" s="266"/>
      <c r="R698" s="260"/>
      <c r="S698" s="257"/>
      <c r="T698" s="254"/>
      <c r="U698" s="248"/>
      <c r="V698" s="254"/>
      <c r="W698" s="254"/>
      <c r="X698" s="254"/>
      <c r="Y698" s="276"/>
      <c r="Z698" s="91"/>
      <c r="AA698" s="92"/>
      <c r="AB698" s="92"/>
      <c r="AC698" s="92"/>
      <c r="AD698" s="93"/>
      <c r="AE698" s="94">
        <f t="shared" si="111"/>
        <v>0</v>
      </c>
      <c r="AF698" s="93"/>
      <c r="AG698" s="93"/>
      <c r="AH698" s="93"/>
      <c r="AI698" s="93"/>
      <c r="AJ698" s="93"/>
      <c r="AK698" s="93"/>
      <c r="AL698" s="94">
        <f>IFERROR(VLOOKUP(AF698,Criterios!$M$3:$N$6,2,FALSE),0) + IFERROR(VLOOKUP(AG698,Criterios!$O$3:$P$6,2,FALSE),0) + IFERROR(VLOOKUP(AH698,Criterios!$Q$3:$R$7,2,FALSE),0) + IFERROR(VLOOKUP(AI698,Criterios!$S$3:$T$6,2,FALSE),0) + IFERROR(VLOOKUP(AJ698,Criterios!$U$3:$V$5,2,FALSE),0) + IFERROR(VLOOKUP(AK698,Criterios!$W$3:$X$8,2,FALSE),0)</f>
        <v>0</v>
      </c>
      <c r="AM698" s="96" t="str">
        <f>IF(AND(AL698&gt;=Criterios!$AB$8,AL698&lt;Criterios!$AA$8),"Pobre",IF(AND(AL698&gt;=Criterios!$AB$7,AL698&lt;Criterios!$AA$7),"Insatisfactorio",IF(AND(AL698&gt;=Criterios!$AB$6,AL698&lt;Criterios!$AA$6),"Regular",IF(AND(AL698&gt;=Criterios!$AB$5,AL698&lt;Criterios!$AA$5),"Bueno",IF(AND(AL698&gt;=Criterios!$AB$4,AL698&lt;=Criterios!$AA$4),"Excelente",MID(Criterios!$Y$3,1,1))))))</f>
        <v/>
      </c>
      <c r="AN698" s="278"/>
      <c r="AO698" s="280"/>
      <c r="AP698" s="282"/>
      <c r="AQ698" s="273"/>
      <c r="AR698" s="273"/>
      <c r="AS698" s="273"/>
      <c r="AT698" s="273"/>
      <c r="AU698" s="284"/>
      <c r="AV698" s="88" t="s">
        <v>752</v>
      </c>
      <c r="AW698" s="106" t="str">
        <f>IF(AND(T694=1,V694=1),IF(AND(AQ694=1,AS694=1),"RiRr","Ri"),IF(AND(AQ694=1,AS694=1),"Rr",""))</f>
        <v/>
      </c>
      <c r="AX698" s="106" t="str">
        <f>IF(AND(T694=2,V694=1),IF(AND(AQ694=2,AS694=1),"RiRr","Ri"),IF(AND(AQ694=2,AS694=1),"Rr",""))</f>
        <v/>
      </c>
      <c r="AY698" s="101" t="str">
        <f>IF(AND(T694=3,V694=1),IF(AND(AQ694=3,AS694=1),"RiRr","Ri"),IF(AND(AQ694=3,AS694=1),"Rr",""))</f>
        <v/>
      </c>
      <c r="AZ698" s="102" t="str">
        <f>IF(AND(T694=4,V694=1),IF(AND(AQ694=4,AS694=1),"RiRr","Ri"),IF(AND(AQ694=4,AS694=1),"Rr",""))</f>
        <v/>
      </c>
      <c r="BA698" s="102" t="str">
        <f>IF(AND(T694=5,V694=1),IF(AND(AQ694=5,AS694=1),"RiRr","Ri"),IF(AND(AQ694=5,AS694=1),"Rr",""))</f>
        <v/>
      </c>
      <c r="BB698" s="105"/>
    </row>
    <row r="699" spans="1:54" ht="15.75" hidden="1" customHeight="1" thickBot="1" x14ac:dyDescent="0.25">
      <c r="A699" s="363"/>
      <c r="B699" s="291"/>
      <c r="C699" s="299"/>
      <c r="D699" s="302"/>
      <c r="E699" s="302"/>
      <c r="F699" s="302"/>
      <c r="G699" s="302"/>
      <c r="H699" s="302"/>
      <c r="I699" s="305"/>
      <c r="J699" s="308"/>
      <c r="K699" s="308"/>
      <c r="L699" s="331"/>
      <c r="M699" s="264"/>
      <c r="N699" s="264"/>
      <c r="O699" s="328"/>
      <c r="P699" s="311"/>
      <c r="Q699" s="267"/>
      <c r="R699" s="261"/>
      <c r="S699" s="258"/>
      <c r="T699" s="255"/>
      <c r="U699" s="249"/>
      <c r="V699" s="255"/>
      <c r="W699" s="255"/>
      <c r="X699" s="255"/>
      <c r="Y699" s="277"/>
      <c r="Z699" s="108"/>
      <c r="AA699" s="109"/>
      <c r="AB699" s="109"/>
      <c r="AC699" s="109"/>
      <c r="AD699" s="110"/>
      <c r="AE699" s="111">
        <f t="shared" si="111"/>
        <v>0</v>
      </c>
      <c r="AF699" s="110"/>
      <c r="AG699" s="110"/>
      <c r="AH699" s="110"/>
      <c r="AI699" s="110"/>
      <c r="AJ699" s="110"/>
      <c r="AK699" s="110"/>
      <c r="AL699" s="111">
        <f>IFERROR(VLOOKUP(AF699,Criterios!$M$3:$N$6,2,FALSE),0) + IFERROR(VLOOKUP(AG699,Criterios!$O$3:$P$6,2,FALSE),0) + IFERROR(VLOOKUP(AH699,Criterios!$Q$3:$R$7,2,FALSE),0) + IFERROR(VLOOKUP(AI699,Criterios!$S$3:$T$6,2,FALSE),0) + IFERROR(VLOOKUP(AJ699,Criterios!$U$3:$V$5,2,FALSE),0) + IFERROR(VLOOKUP(AK699,Criterios!$W$3:$X$8,2,FALSE),0)</f>
        <v>0</v>
      </c>
      <c r="AM699" s="112" t="str">
        <f>IF(AND(AL699&gt;=Criterios!$AB$8,AL699&lt;Criterios!$AA$8),"Pobre",IF(AND(AL699&gt;=Criterios!$AB$7,AL699&lt;Criterios!$AA$7),"Insatisfactorio",IF(AND(AL699&gt;=Criterios!$AB$6,AL699&lt;Criterios!$AA$6),"Regular",IF(AND(AL699&gt;=Criterios!$AB$5,AL699&lt;Criterios!$AA$5),"Bueno",IF(AND(AL699&gt;=Criterios!$AB$4,AL699&lt;=Criterios!$AA$4),"Excelente",MID(Criterios!$Y$3,1,1))))))</f>
        <v/>
      </c>
      <c r="AN699" s="279"/>
      <c r="AO699" s="281"/>
      <c r="AP699" s="283"/>
      <c r="AQ699" s="274"/>
      <c r="AR699" s="274"/>
      <c r="AS699" s="274"/>
      <c r="AT699" s="274"/>
      <c r="AU699" s="285"/>
      <c r="AW699" s="88" t="s">
        <v>123</v>
      </c>
      <c r="AX699" s="88" t="s">
        <v>124</v>
      </c>
      <c r="AY699" s="88" t="s">
        <v>125</v>
      </c>
      <c r="AZ699" s="88" t="s">
        <v>126</v>
      </c>
      <c r="BA699" s="88" t="s">
        <v>127</v>
      </c>
      <c r="BB699" s="113"/>
    </row>
    <row r="700" spans="1:54" ht="16.5" hidden="1" thickTop="1" x14ac:dyDescent="0.2">
      <c r="A700" s="361"/>
      <c r="B700" s="289"/>
      <c r="C700" s="297"/>
      <c r="D700" s="300"/>
      <c r="E700" s="300"/>
      <c r="F700" s="300"/>
      <c r="G700" s="300"/>
      <c r="H700" s="300"/>
      <c r="I700" s="303"/>
      <c r="J700" s="306"/>
      <c r="K700" s="306"/>
      <c r="L700" s="329"/>
      <c r="M700" s="262"/>
      <c r="N700" s="262"/>
      <c r="O700" s="326" t="s">
        <v>425</v>
      </c>
      <c r="P700" s="338"/>
      <c r="Q700" s="295"/>
      <c r="R700" s="259"/>
      <c r="S700" s="256"/>
      <c r="T700" s="253">
        <f>(IFERROR(VLOOKUP(S700,Criterios!$E$3:$F$8,2,FALSE),0))</f>
        <v>0</v>
      </c>
      <c r="U700" s="247"/>
      <c r="V700" s="253">
        <f>(IFERROR(VLOOKUP(U700,Criterios!$H$3:$I$8,2,FALSE),0))</f>
        <v>0</v>
      </c>
      <c r="W700" s="253">
        <f>(IFERROR(VLOOKUP(S700,Criterios!$E$3:$F$8,2,FALSE),0)) * (IFERROR(VLOOKUP(U700,Criterios!$H$3:$I$8,2,FALSE),0))</f>
        <v>0</v>
      </c>
      <c r="X700" s="253">
        <f>IFERROR(INDEX(Colorimetría!$D$4:$H$8,MATCH(V700,Colorimetría!$C$4:$C$8,0),MATCH(T700,Colorimetría!$D$3:$H$3,0)),0)</f>
        <v>0</v>
      </c>
      <c r="Y700" s="296"/>
      <c r="Z700" s="91"/>
      <c r="AA700" s="92"/>
      <c r="AB700" s="92"/>
      <c r="AC700" s="92"/>
      <c r="AD700" s="93"/>
      <c r="AE700" s="94">
        <f>IF(OR(AD700="Preventivo",AD700="Preventivo - Detectivo"),"Probabilidad",IF(OR(AD700="Detectivo - Correctivo",AD700="Correctivo"),"Impacto",0))</f>
        <v>0</v>
      </c>
      <c r="AF700" s="93"/>
      <c r="AG700" s="93"/>
      <c r="AH700" s="93"/>
      <c r="AI700" s="93"/>
      <c r="AJ700" s="93"/>
      <c r="AK700" s="93"/>
      <c r="AL700" s="95">
        <f>IFERROR(VLOOKUP(AF700,Criterios!$M$3:$N$6,2,FALSE),0) + IFERROR(VLOOKUP(AG700,Criterios!$O$3:$P$6,2,FALSE),0) + IFERROR(VLOOKUP(AH700,Criterios!$Q$3:$R$7,2,FALSE),0) + IFERROR(VLOOKUP(AI700,Criterios!$S$3:$T$6,2,FALSE),0) + IFERROR(VLOOKUP(AJ700,Criterios!$U$3:$V$5,2,FALSE),0) + IFERROR(VLOOKUP(AK700,Criterios!$W$3:$X$8,2,FALSE),0)</f>
        <v>0</v>
      </c>
      <c r="AM700" s="96" t="str">
        <f>IF(AND(AL700&gt;=Criterios!$AB$8,AL700&lt;Criterios!$AA$8),"Pobre",IF(AND(AL700&gt;=Criterios!$AB$7,AL700&lt;Criterios!$AA$7),"Insatisfactorio",IF(AND(AL700&gt;=Criterios!$AB$6,AL700&lt;Criterios!$AA$6),"Regular",IF(AND(AL700&gt;=Criterios!$AB$5,AL700&lt;Criterios!$AA$5),"Bueno",IF(AND(AL700&gt;=Criterios!$AB$4,AL700&lt;=Criterios!$AA$4),"Excelente",MID(Criterios!$Y$3,1,1))))))</f>
        <v/>
      </c>
      <c r="AN700" s="278">
        <f>(IFERROR(AVERAGEIFS(AL700:AL705,AE700:AE705,"Impacto"),0))/100</f>
        <v>0</v>
      </c>
      <c r="AO700" s="280">
        <f>(IFERROR(AVERAGEIFS(AL700:AL705,AE700:AE705,"Probabilidad"),0))/100</f>
        <v>0</v>
      </c>
      <c r="AP700" s="282" t="str">
        <f>IF(AN700=0,MID(S700,1,15),IF(T700 - AN700*T700&lt;1,VLOOKUP(1,Criterios!$D$4:$E$8,2,FALSE),IF(ROUND(T700 -( T700*AN700),0)=0,VLOOKUP(1,Criterios!$D$4:$E$8,2,FALSE),VLOOKUP(ROUND(T700 -( T700*AN700),0),Criterios!$D$4:$E$8,2,FALSE))))</f>
        <v/>
      </c>
      <c r="AQ700" s="273">
        <f>(IFERROR(VLOOKUP(AP700,Criterios!$E$3:$F$8,2,FALSE),0))</f>
        <v>0</v>
      </c>
      <c r="AR700" s="273" t="str">
        <f>IF(AO700=0,MID(U700,1,15),IF(V700 - AO700*V700&lt;1,VLOOKUP(1,Criterios!$G$4:$H$8,2,FALSE),IF(ROUND(V700 -(V700*AO700),0)=0,VLOOKUP(1,Criterios!$G$4:$H$8,2,FALSE),VLOOKUP(ROUND(V700 -( V700*AO700),0),Criterios!$G$4:$H$8,2,FALSE))))</f>
        <v/>
      </c>
      <c r="AS700" s="273">
        <f>(IFERROR(VLOOKUP(AR700,Criterios!$H$3:$I$8,2,FALSE),0))</f>
        <v>0</v>
      </c>
      <c r="AT700" s="273">
        <f>(IFERROR(VLOOKUP(AP700,Criterios!$E$3:$F$8,2,FALSE),0)) * (IFERROR(VLOOKUP(AR700,Criterios!$H$3:$I$8,2,FALSE),0))</f>
        <v>0</v>
      </c>
      <c r="AU700" s="284">
        <f>IFERROR(INDEX(Colorimetría!$D$4:$H$8,MATCH(AS700,Colorimetría!$C$4:$C$8,0),MATCH(AQ700,Colorimetría!$D$3:$H$3,0)),0)</f>
        <v>0</v>
      </c>
      <c r="AV700" s="88" t="s">
        <v>169</v>
      </c>
      <c r="AW700" s="97" t="str">
        <f>IF(AND(T700=1,V700=5),IF(AND(AQ700=1,AS700=5),"RiRr","Ri"),IF(AND(AQ700=1,AS700=5),"Rr",""))</f>
        <v/>
      </c>
      <c r="AX700" s="97" t="str">
        <f>IF(AND(T700=2,V700=5),IF(AND(AQ700=2,AS700=5),"RiRr","Ri"),IF(AND(AQ700=2,AS700=5),"Rr",""))</f>
        <v/>
      </c>
      <c r="AY700" s="98" t="str">
        <f>IF(AND(T700=3,V700=5),IF(AND(AQ700=3,AS700=5),"RiRr","Ri"),IF(AND(AQ700=3,AS700=5),"Rr",""))</f>
        <v/>
      </c>
      <c r="AZ700" s="98" t="str">
        <f>IF(AND(T700=4,V700=5),IF(AND(AQ700=4,AS700=5),"RiRr","Ri"),IF(AND(AQ700=4,AS700=5),"Rr",""))</f>
        <v/>
      </c>
      <c r="BA700" s="98" t="str">
        <f>IF(AND(T700=5,V700=5),IF(AND(AQ700=5,AS700=5),"RiRr","Ri"),IF(AND(AQ700=5,AS700=5),"Rr",""))</f>
        <v/>
      </c>
      <c r="BB700" s="100"/>
    </row>
    <row r="701" spans="1:54" hidden="1" x14ac:dyDescent="0.2">
      <c r="A701" s="362"/>
      <c r="B701" s="290"/>
      <c r="C701" s="298"/>
      <c r="D701" s="301"/>
      <c r="E701" s="301"/>
      <c r="F701" s="301"/>
      <c r="G701" s="301"/>
      <c r="H701" s="301"/>
      <c r="I701" s="304"/>
      <c r="J701" s="307"/>
      <c r="K701" s="307"/>
      <c r="L701" s="330"/>
      <c r="M701" s="263"/>
      <c r="N701" s="263"/>
      <c r="O701" s="327"/>
      <c r="P701" s="310"/>
      <c r="Q701" s="266"/>
      <c r="R701" s="260"/>
      <c r="S701" s="257"/>
      <c r="T701" s="254"/>
      <c r="U701" s="248"/>
      <c r="V701" s="254"/>
      <c r="W701" s="254"/>
      <c r="X701" s="254"/>
      <c r="Y701" s="276"/>
      <c r="Z701" s="91"/>
      <c r="AA701" s="92"/>
      <c r="AB701" s="92"/>
      <c r="AC701" s="92"/>
      <c r="AD701" s="93"/>
      <c r="AE701" s="94">
        <f t="shared" ref="AE701:AE705" si="112">IF(OR(AD701="Preventivo",AD701="Preventivo - Detectivo"),"Probabilidad",IF(OR(AD701="Detectivo - Correctivo",AD701="Correctivo"),"Impacto",0))</f>
        <v>0</v>
      </c>
      <c r="AF701" s="93"/>
      <c r="AG701" s="93"/>
      <c r="AH701" s="93"/>
      <c r="AI701" s="93"/>
      <c r="AJ701" s="93"/>
      <c r="AK701" s="93"/>
      <c r="AL701" s="95">
        <f>IFERROR(VLOOKUP(AF701,Criterios!$M$3:$N$6,2,FALSE),0) + IFERROR(VLOOKUP(AG701,Criterios!$O$3:$P$6,2,FALSE),0) + IFERROR(VLOOKUP(AH701,Criterios!$Q$3:$R$7,2,FALSE),0) + IFERROR(VLOOKUP(AI701,Criterios!$S$3:$T$6,2,FALSE),0) + IFERROR(VLOOKUP(AJ701,Criterios!$U$3:$V$5,2,FALSE),0) + IFERROR(VLOOKUP(AK701,Criterios!$W$3:$X$8,2,FALSE),0)</f>
        <v>0</v>
      </c>
      <c r="AM701" s="96" t="str">
        <f>IF(AND(AL701&gt;=Criterios!$AB$8,AL701&lt;Criterios!$AA$8),"Pobre",IF(AND(AL701&gt;=Criterios!$AB$7,AL701&lt;Criterios!$AA$7),"Insatisfactorio",IF(AND(AL701&gt;=Criterios!$AB$6,AL701&lt;Criterios!$AA$6),"Regular",IF(AND(AL701&gt;=Criterios!$AB$5,AL701&lt;Criterios!$AA$5),"Bueno",IF(AND(AL701&gt;=Criterios!$AB$4,AL701&lt;=Criterios!$AA$4),"Excelente",MID(Criterios!$Y$3,1,1))))))</f>
        <v/>
      </c>
      <c r="AN701" s="278"/>
      <c r="AO701" s="280"/>
      <c r="AP701" s="282"/>
      <c r="AQ701" s="273"/>
      <c r="AR701" s="273"/>
      <c r="AS701" s="273"/>
      <c r="AT701" s="273"/>
      <c r="AU701" s="284"/>
      <c r="AV701" s="88" t="s">
        <v>122</v>
      </c>
      <c r="AW701" s="101" t="str">
        <f>IF(AND(T700=1,V700=4),IF(AND(AQ700=1,AS700=4),"RiRr","Ri"),IF(AND(AQ700=1,AS700=4),"Rr",""))</f>
        <v/>
      </c>
      <c r="AX701" s="102" t="str">
        <f>IF(AND(T700=2,V700=4),IF(AND(AQ700=2,AS700=4),"RiRr","Ri"),IF(AND(AQ700=2,AS700=4),"Rr",""))</f>
        <v/>
      </c>
      <c r="AY701" s="102" t="str">
        <f>IF(AND(T700=3,V700=4),IF(AND(AQ700=3,AS700=4),"RiRr","Ri"),IF(AND(AQ700=3,AS700=4),"Rr",""))</f>
        <v/>
      </c>
      <c r="AZ701" s="103" t="str">
        <f>IF(AND(T700=4,V700=4),IF(AND(AQ700=4,AS700=4),"RiRr","Ri"),IF(AND(AQ700=4,AS700=4),"Rr",""))</f>
        <v/>
      </c>
      <c r="BA701" s="103" t="str">
        <f>IF(AND(T700=5,V700=4),IF(AND(AQ700=5,AS700=4),"RiRr","Ri"),IF(AND(AQ700=5,AS700=4),"Rr",""))</f>
        <v/>
      </c>
      <c r="BB701" s="105"/>
    </row>
    <row r="702" spans="1:54" hidden="1" x14ac:dyDescent="0.2">
      <c r="A702" s="362"/>
      <c r="B702" s="290"/>
      <c r="C702" s="298"/>
      <c r="D702" s="301"/>
      <c r="E702" s="301"/>
      <c r="F702" s="301"/>
      <c r="G702" s="301"/>
      <c r="H702" s="301"/>
      <c r="I702" s="304"/>
      <c r="J702" s="307"/>
      <c r="K702" s="307"/>
      <c r="L702" s="330"/>
      <c r="M702" s="263"/>
      <c r="N702" s="263"/>
      <c r="O702" s="327"/>
      <c r="P702" s="310"/>
      <c r="Q702" s="266"/>
      <c r="R702" s="260"/>
      <c r="S702" s="257"/>
      <c r="T702" s="254"/>
      <c r="U702" s="248"/>
      <c r="V702" s="254"/>
      <c r="W702" s="254"/>
      <c r="X702" s="254"/>
      <c r="Y702" s="276"/>
      <c r="Z702" s="91"/>
      <c r="AA702" s="92"/>
      <c r="AB702" s="92"/>
      <c r="AC702" s="92"/>
      <c r="AD702" s="93"/>
      <c r="AE702" s="94">
        <f t="shared" si="112"/>
        <v>0</v>
      </c>
      <c r="AF702" s="93"/>
      <c r="AG702" s="93"/>
      <c r="AH702" s="93"/>
      <c r="AI702" s="93"/>
      <c r="AJ702" s="93"/>
      <c r="AK702" s="93"/>
      <c r="AL702" s="95">
        <f>IFERROR(VLOOKUP(AF702,Criterios!$M$3:$N$6,2,FALSE),0) + IFERROR(VLOOKUP(AG702,Criterios!$O$3:$P$6,2,FALSE),0) + IFERROR(VLOOKUP(AH702,Criterios!$Q$3:$R$7,2,FALSE),0) + IFERROR(VLOOKUP(AI702,Criterios!$S$3:$T$6,2,FALSE),0) + IFERROR(VLOOKUP(AJ702,Criterios!$U$3:$V$5,2,FALSE),0) + IFERROR(VLOOKUP(AK702,Criterios!$W$3:$X$8,2,FALSE),0)</f>
        <v>0</v>
      </c>
      <c r="AM702" s="96" t="str">
        <f>IF(AND(AL702&gt;=Criterios!$AB$8,AL702&lt;Criterios!$AA$8),"Pobre",IF(AND(AL702&gt;=Criterios!$AB$7,AL702&lt;Criterios!$AA$7),"Insatisfactorio",IF(AND(AL702&gt;=Criterios!$AB$6,AL702&lt;Criterios!$AA$6),"Regular",IF(AND(AL702&gt;=Criterios!$AB$5,AL702&lt;Criterios!$AA$5),"Bueno",IF(AND(AL702&gt;=Criterios!$AB$4,AL702&lt;=Criterios!$AA$4),"Excelente",MID(Criterios!$Y$3,1,1))))))</f>
        <v/>
      </c>
      <c r="AN702" s="278"/>
      <c r="AO702" s="280"/>
      <c r="AP702" s="282"/>
      <c r="AQ702" s="273"/>
      <c r="AR702" s="273"/>
      <c r="AS702" s="273"/>
      <c r="AT702" s="273"/>
      <c r="AU702" s="284"/>
      <c r="AV702" s="88" t="s">
        <v>125</v>
      </c>
      <c r="AW702" s="106" t="str">
        <f>IF(AND(T700=1,V700=3),IF(AND(AQ700=1,AS700=3),"RiRr","Ri"),IF(AND(AQ700=1,AS700=3),"Rr",""))</f>
        <v/>
      </c>
      <c r="AX702" s="101" t="str">
        <f>IF(AND(T700=2,V700=3),IF(AND(AQ700=2,AS700=3),"RiRr","Ri"),IF(AND(AQ700=2,AS700=3),"Rr",""))</f>
        <v/>
      </c>
      <c r="AY702" s="102" t="str">
        <f>IF(AND(T700=3,V700=3),IF(AND(AQ700=3,AS700=3),"RiRr","Ri"),IF(AND(AQ700=3,AS700=3),"Rr",""))</f>
        <v/>
      </c>
      <c r="AZ702" s="103" t="str">
        <f>IF(AND(T700=4,V700=3),IF(AND(AQ700=4,AS700=3),"RiRr","Ri"),IF(AND(AQ700=4,AS700=3),"Rr",""))</f>
        <v/>
      </c>
      <c r="BA702" s="103" t="str">
        <f>IF(AND(T700=5,V700=3),IF(AND(AQ700=5,AS700=3),"RiRr","Ri"),IF(AND(AQ700=5,AS700=3),"Rr",""))</f>
        <v/>
      </c>
      <c r="BB702" s="105"/>
    </row>
    <row r="703" spans="1:54" hidden="1" x14ac:dyDescent="0.2">
      <c r="A703" s="362"/>
      <c r="B703" s="290"/>
      <c r="C703" s="298"/>
      <c r="D703" s="301"/>
      <c r="E703" s="301"/>
      <c r="F703" s="301"/>
      <c r="G703" s="301"/>
      <c r="H703" s="301"/>
      <c r="I703" s="304"/>
      <c r="J703" s="307"/>
      <c r="K703" s="307"/>
      <c r="L703" s="330"/>
      <c r="M703" s="263"/>
      <c r="N703" s="263"/>
      <c r="O703" s="327"/>
      <c r="P703" s="310"/>
      <c r="Q703" s="266"/>
      <c r="R703" s="260"/>
      <c r="S703" s="257"/>
      <c r="T703" s="254"/>
      <c r="U703" s="248"/>
      <c r="V703" s="254"/>
      <c r="W703" s="254"/>
      <c r="X703" s="254"/>
      <c r="Y703" s="276"/>
      <c r="Z703" s="91"/>
      <c r="AA703" s="92"/>
      <c r="AB703" s="92"/>
      <c r="AC703" s="92"/>
      <c r="AD703" s="93"/>
      <c r="AE703" s="94">
        <f t="shared" si="112"/>
        <v>0</v>
      </c>
      <c r="AF703" s="93"/>
      <c r="AG703" s="93"/>
      <c r="AH703" s="93"/>
      <c r="AI703" s="93"/>
      <c r="AJ703" s="93"/>
      <c r="AK703" s="93"/>
      <c r="AL703" s="94">
        <f>IFERROR(VLOOKUP(AF703,Criterios!$M$3:$N$6,2,FALSE),0) + IFERROR(VLOOKUP(AG703,Criterios!$O$3:$P$6,2,FALSE),0) + IFERROR(VLOOKUP(AH703,Criterios!$Q$3:$R$7,2,FALSE),0) + IFERROR(VLOOKUP(AI703,Criterios!$S$3:$T$6,2,FALSE),0) + IFERROR(VLOOKUP(AJ703,Criterios!$U$3:$V$5,2,FALSE),0) + IFERROR(VLOOKUP(AK703,Criterios!$W$3:$X$8,2,FALSE),0)</f>
        <v>0</v>
      </c>
      <c r="AM703" s="96" t="str">
        <f>IF(AND(AL703&gt;=Criterios!$AB$8,AL703&lt;Criterios!$AA$8),"Pobre",IF(AND(AL703&gt;=Criterios!$AB$7,AL703&lt;Criterios!$AA$7),"Insatisfactorio",IF(AND(AL703&gt;=Criterios!$AB$6,AL703&lt;Criterios!$AA$6),"Regular",IF(AND(AL703&gt;=Criterios!$AB$5,AL703&lt;Criterios!$AA$5),"Bueno",IF(AND(AL703&gt;=Criterios!$AB$4,AL703&lt;=Criterios!$AA$4),"Excelente",MID(Criterios!$Y$3,1,1))))))</f>
        <v/>
      </c>
      <c r="AN703" s="278"/>
      <c r="AO703" s="280"/>
      <c r="AP703" s="282"/>
      <c r="AQ703" s="273"/>
      <c r="AR703" s="273"/>
      <c r="AS703" s="273"/>
      <c r="AT703" s="273"/>
      <c r="AU703" s="284"/>
      <c r="AV703" s="88" t="s">
        <v>170</v>
      </c>
      <c r="AW703" s="106" t="str">
        <f>IF(AND(T700=1,V700=2),IF(AND(AQ700=1,AS700=2),"RiRr","Ri"),IF(AND(AQ700=1,AS700=2),"Rr",""))</f>
        <v/>
      </c>
      <c r="AX703" s="106" t="str">
        <f>IF(AND(T700=2,V700=2),IF(AND(AQ700=2,AS700=2),"RiRr","Ri"),IF(AND(AQ700=2,AS700=2),"Rr",""))</f>
        <v/>
      </c>
      <c r="AY703" s="101" t="str">
        <f>IF(AND(T700=3,V700=2),IF(AND(AQ700=3,AS700=2),"RiRr","Ri"),IF(AND(AQ700=3,AS700=2),"Rr",""))</f>
        <v/>
      </c>
      <c r="AZ703" s="102" t="str">
        <f>IF(AND(T700=4,V700=2),IF(AND(AQ700=4,AS700=2),"RiRr","Ri"),IF(AND(AQ700=4,AS700=2),"Rr",""))</f>
        <v/>
      </c>
      <c r="BA703" s="103" t="str">
        <f>IF(AND(T700=5,V700=2),IF(AND(AQ700=5,AS700=2),"RiRr","Ri"),IF(AND(AQ700=5,AS700=2),"Rr",""))</f>
        <v/>
      </c>
      <c r="BB703" s="105"/>
    </row>
    <row r="704" spans="1:54" hidden="1" x14ac:dyDescent="0.2">
      <c r="A704" s="362"/>
      <c r="B704" s="290"/>
      <c r="C704" s="298"/>
      <c r="D704" s="301"/>
      <c r="E704" s="301"/>
      <c r="F704" s="301"/>
      <c r="G704" s="301"/>
      <c r="H704" s="301"/>
      <c r="I704" s="304"/>
      <c r="J704" s="307"/>
      <c r="K704" s="307"/>
      <c r="L704" s="330"/>
      <c r="M704" s="263"/>
      <c r="N704" s="263"/>
      <c r="O704" s="327"/>
      <c r="P704" s="310"/>
      <c r="Q704" s="266"/>
      <c r="R704" s="260"/>
      <c r="S704" s="257"/>
      <c r="T704" s="254"/>
      <c r="U704" s="248"/>
      <c r="V704" s="254"/>
      <c r="W704" s="254"/>
      <c r="X704" s="254"/>
      <c r="Y704" s="276"/>
      <c r="Z704" s="91"/>
      <c r="AA704" s="92"/>
      <c r="AB704" s="92"/>
      <c r="AC704" s="92"/>
      <c r="AD704" s="93"/>
      <c r="AE704" s="94">
        <f t="shared" si="112"/>
        <v>0</v>
      </c>
      <c r="AF704" s="93"/>
      <c r="AG704" s="93"/>
      <c r="AH704" s="93"/>
      <c r="AI704" s="93"/>
      <c r="AJ704" s="93"/>
      <c r="AK704" s="93"/>
      <c r="AL704" s="94">
        <f>IFERROR(VLOOKUP(AF704,Criterios!$M$3:$N$6,2,FALSE),0) + IFERROR(VLOOKUP(AG704,Criterios!$O$3:$P$6,2,FALSE),0) + IFERROR(VLOOKUP(AH704,Criterios!$Q$3:$R$7,2,FALSE),0) + IFERROR(VLOOKUP(AI704,Criterios!$S$3:$T$6,2,FALSE),0) + IFERROR(VLOOKUP(AJ704,Criterios!$U$3:$V$5,2,FALSE),0) + IFERROR(VLOOKUP(AK704,Criterios!$W$3:$X$8,2,FALSE),0)</f>
        <v>0</v>
      </c>
      <c r="AM704" s="96" t="str">
        <f>IF(AND(AL704&gt;=Criterios!$AB$8,AL704&lt;Criterios!$AA$8),"Pobre",IF(AND(AL704&gt;=Criterios!$AB$7,AL704&lt;Criterios!$AA$7),"Insatisfactorio",IF(AND(AL704&gt;=Criterios!$AB$6,AL704&lt;Criterios!$AA$6),"Regular",IF(AND(AL704&gt;=Criterios!$AB$5,AL704&lt;Criterios!$AA$5),"Bueno",IF(AND(AL704&gt;=Criterios!$AB$4,AL704&lt;=Criterios!$AA$4),"Excelente",MID(Criterios!$Y$3,1,1))))))</f>
        <v/>
      </c>
      <c r="AN704" s="278"/>
      <c r="AO704" s="280"/>
      <c r="AP704" s="282"/>
      <c r="AQ704" s="273"/>
      <c r="AR704" s="273"/>
      <c r="AS704" s="273"/>
      <c r="AT704" s="273"/>
      <c r="AU704" s="284"/>
      <c r="AV704" s="88" t="s">
        <v>752</v>
      </c>
      <c r="AW704" s="106" t="str">
        <f>IF(AND(T700=1,V700=1),IF(AND(AQ700=1,AS700=1),"RiRr","Ri"),IF(AND(AQ700=1,AS700=1),"Rr",""))</f>
        <v/>
      </c>
      <c r="AX704" s="106" t="str">
        <f>IF(AND(T700=2,V700=1),IF(AND(AQ700=2,AS700=1),"RiRr","Ri"),IF(AND(AQ700=2,AS700=1),"Rr",""))</f>
        <v/>
      </c>
      <c r="AY704" s="101" t="str">
        <f>IF(AND(T700=3,V700=1),IF(AND(AQ700=3,AS700=1),"RiRr","Ri"),IF(AND(AQ700=3,AS700=1),"Rr",""))</f>
        <v/>
      </c>
      <c r="AZ704" s="102" t="str">
        <f>IF(AND(T700=4,V700=1),IF(AND(AQ700=4,AS700=1),"RiRr","Ri"),IF(AND(AQ700=4,AS700=1),"Rr",""))</f>
        <v/>
      </c>
      <c r="BA704" s="102" t="str">
        <f>IF(AND(T700=5,V700=1),IF(AND(AQ700=5,AS700=1),"RiRr","Ri"),IF(AND(AQ700=5,AS700=1),"Rr",""))</f>
        <v/>
      </c>
      <c r="BB704" s="105"/>
    </row>
    <row r="705" spans="1:54" ht="15.75" hidden="1" customHeight="1" thickBot="1" x14ac:dyDescent="0.25">
      <c r="A705" s="363"/>
      <c r="B705" s="291"/>
      <c r="C705" s="299"/>
      <c r="D705" s="302"/>
      <c r="E705" s="302"/>
      <c r="F705" s="302"/>
      <c r="G705" s="302"/>
      <c r="H705" s="302"/>
      <c r="I705" s="305"/>
      <c r="J705" s="308"/>
      <c r="K705" s="308"/>
      <c r="L705" s="331"/>
      <c r="M705" s="264"/>
      <c r="N705" s="264"/>
      <c r="O705" s="328"/>
      <c r="P705" s="311"/>
      <c r="Q705" s="267"/>
      <c r="R705" s="261"/>
      <c r="S705" s="258"/>
      <c r="T705" s="255"/>
      <c r="U705" s="249"/>
      <c r="V705" s="255"/>
      <c r="W705" s="255"/>
      <c r="X705" s="255"/>
      <c r="Y705" s="277"/>
      <c r="Z705" s="108"/>
      <c r="AA705" s="109"/>
      <c r="AB705" s="109"/>
      <c r="AC705" s="109"/>
      <c r="AD705" s="110"/>
      <c r="AE705" s="111">
        <f t="shared" si="112"/>
        <v>0</v>
      </c>
      <c r="AF705" s="110"/>
      <c r="AG705" s="110"/>
      <c r="AH705" s="110"/>
      <c r="AI705" s="110"/>
      <c r="AJ705" s="110"/>
      <c r="AK705" s="110"/>
      <c r="AL705" s="111">
        <f>IFERROR(VLOOKUP(AF705,Criterios!$M$3:$N$6,2,FALSE),0) + IFERROR(VLOOKUP(AG705,Criterios!$O$3:$P$6,2,FALSE),0) + IFERROR(VLOOKUP(AH705,Criterios!$Q$3:$R$7,2,FALSE),0) + IFERROR(VLOOKUP(AI705,Criterios!$S$3:$T$6,2,FALSE),0) + IFERROR(VLOOKUP(AJ705,Criterios!$U$3:$V$5,2,FALSE),0) + IFERROR(VLOOKUP(AK705,Criterios!$W$3:$X$8,2,FALSE),0)</f>
        <v>0</v>
      </c>
      <c r="AM705" s="112" t="str">
        <f>IF(AND(AL705&gt;=Criterios!$AB$8,AL705&lt;Criterios!$AA$8),"Pobre",IF(AND(AL705&gt;=Criterios!$AB$7,AL705&lt;Criterios!$AA$7),"Insatisfactorio",IF(AND(AL705&gt;=Criterios!$AB$6,AL705&lt;Criterios!$AA$6),"Regular",IF(AND(AL705&gt;=Criterios!$AB$5,AL705&lt;Criterios!$AA$5),"Bueno",IF(AND(AL705&gt;=Criterios!$AB$4,AL705&lt;=Criterios!$AA$4),"Excelente",MID(Criterios!$Y$3,1,1))))))</f>
        <v/>
      </c>
      <c r="AN705" s="279"/>
      <c r="AO705" s="281"/>
      <c r="AP705" s="283"/>
      <c r="AQ705" s="274"/>
      <c r="AR705" s="274"/>
      <c r="AS705" s="274"/>
      <c r="AT705" s="274"/>
      <c r="AU705" s="285"/>
      <c r="AW705" s="88" t="s">
        <v>123</v>
      </c>
      <c r="AX705" s="88" t="s">
        <v>124</v>
      </c>
      <c r="AY705" s="88" t="s">
        <v>125</v>
      </c>
      <c r="AZ705" s="88" t="s">
        <v>126</v>
      </c>
      <c r="BA705" s="88" t="s">
        <v>127</v>
      </c>
      <c r="BB705" s="113"/>
    </row>
    <row r="706" spans="1:54" ht="16.5" hidden="1" thickTop="1" x14ac:dyDescent="0.2">
      <c r="A706" s="361"/>
      <c r="B706" s="289"/>
      <c r="C706" s="297"/>
      <c r="D706" s="300"/>
      <c r="E706" s="300"/>
      <c r="F706" s="300"/>
      <c r="G706" s="300"/>
      <c r="H706" s="300"/>
      <c r="I706" s="303"/>
      <c r="J706" s="306"/>
      <c r="K706" s="306"/>
      <c r="L706" s="329"/>
      <c r="M706" s="262"/>
      <c r="N706" s="262"/>
      <c r="O706" s="326" t="s">
        <v>426</v>
      </c>
      <c r="P706" s="338"/>
      <c r="Q706" s="295"/>
      <c r="R706" s="259"/>
      <c r="S706" s="256"/>
      <c r="T706" s="253">
        <f>(IFERROR(VLOOKUP(S706,Criterios!$E$3:$F$8,2,FALSE),0))</f>
        <v>0</v>
      </c>
      <c r="U706" s="247"/>
      <c r="V706" s="253">
        <f>(IFERROR(VLOOKUP(U706,Criterios!$H$3:$I$8,2,FALSE),0))</f>
        <v>0</v>
      </c>
      <c r="W706" s="253">
        <f>(IFERROR(VLOOKUP(S706,Criterios!$E$3:$F$8,2,FALSE),0)) * (IFERROR(VLOOKUP(U706,Criterios!$H$3:$I$8,2,FALSE),0))</f>
        <v>0</v>
      </c>
      <c r="X706" s="253">
        <f>IFERROR(INDEX(Colorimetría!$D$4:$H$8,MATCH(V706,Colorimetría!$C$4:$C$8,0),MATCH(T706,Colorimetría!$D$3:$H$3,0)),0)</f>
        <v>0</v>
      </c>
      <c r="Y706" s="296"/>
      <c r="Z706" s="91"/>
      <c r="AA706" s="92"/>
      <c r="AB706" s="92"/>
      <c r="AC706" s="92"/>
      <c r="AD706" s="93"/>
      <c r="AE706" s="94">
        <f>IF(OR(AD706="Preventivo",AD706="Preventivo - Detectivo"),"Probabilidad",IF(OR(AD706="Detectivo - Correctivo",AD706="Correctivo"),"Impacto",0))</f>
        <v>0</v>
      </c>
      <c r="AF706" s="93"/>
      <c r="AG706" s="93"/>
      <c r="AH706" s="93"/>
      <c r="AI706" s="93"/>
      <c r="AJ706" s="93"/>
      <c r="AK706" s="93"/>
      <c r="AL706" s="95">
        <f>IFERROR(VLOOKUP(AF706,Criterios!$M$3:$N$6,2,FALSE),0) + IFERROR(VLOOKUP(AG706,Criterios!$O$3:$P$6,2,FALSE),0) + IFERROR(VLOOKUP(AH706,Criterios!$Q$3:$R$7,2,FALSE),0) + IFERROR(VLOOKUP(AI706,Criterios!$S$3:$T$6,2,FALSE),0) + IFERROR(VLOOKUP(AJ706,Criterios!$U$3:$V$5,2,FALSE),0) + IFERROR(VLOOKUP(AK706,Criterios!$W$3:$X$8,2,FALSE),0)</f>
        <v>0</v>
      </c>
      <c r="AM706" s="96" t="str">
        <f>IF(AND(AL706&gt;=Criterios!$AB$8,AL706&lt;Criterios!$AA$8),"Pobre",IF(AND(AL706&gt;=Criterios!$AB$7,AL706&lt;Criterios!$AA$7),"Insatisfactorio",IF(AND(AL706&gt;=Criterios!$AB$6,AL706&lt;Criterios!$AA$6),"Regular",IF(AND(AL706&gt;=Criterios!$AB$5,AL706&lt;Criterios!$AA$5),"Bueno",IF(AND(AL706&gt;=Criterios!$AB$4,AL706&lt;=Criterios!$AA$4),"Excelente",MID(Criterios!$Y$3,1,1))))))</f>
        <v/>
      </c>
      <c r="AN706" s="278">
        <f>(IFERROR(AVERAGEIFS(AL706:AL711,AE706:AE711,"Impacto"),0))/100</f>
        <v>0</v>
      </c>
      <c r="AO706" s="280">
        <f>(IFERROR(AVERAGEIFS(AL706:AL711,AE706:AE711,"Probabilidad"),0))/100</f>
        <v>0</v>
      </c>
      <c r="AP706" s="282" t="str">
        <f>IF(AN706=0,MID(S706,1,15),IF(T706 - AN706*T706&lt;1,VLOOKUP(1,Criterios!$D$4:$E$8,2,FALSE),IF(ROUND(T706 -( T706*AN706),0)=0,VLOOKUP(1,Criterios!$D$4:$E$8,2,FALSE),VLOOKUP(ROUND(T706 -( T706*AN706),0),Criterios!$D$4:$E$8,2,FALSE))))</f>
        <v/>
      </c>
      <c r="AQ706" s="273">
        <f>(IFERROR(VLOOKUP(AP706,Criterios!$E$3:$F$8,2,FALSE),0))</f>
        <v>0</v>
      </c>
      <c r="AR706" s="273" t="str">
        <f>IF(AO706=0,MID(U706,1,15),IF(V706 - AO706*V706&lt;1,VLOOKUP(1,Criterios!$G$4:$H$8,2,FALSE),IF(ROUND(V706 -(V706*AO706),0)=0,VLOOKUP(1,Criterios!$G$4:$H$8,2,FALSE),VLOOKUP(ROUND(V706 -( V706*AO706),0),Criterios!$G$4:$H$8,2,FALSE))))</f>
        <v/>
      </c>
      <c r="AS706" s="273">
        <f>(IFERROR(VLOOKUP(AR706,Criterios!$H$3:$I$8,2,FALSE),0))</f>
        <v>0</v>
      </c>
      <c r="AT706" s="273">
        <f>(IFERROR(VLOOKUP(AP706,Criterios!$E$3:$F$8,2,FALSE),0)) * (IFERROR(VLOOKUP(AR706,Criterios!$H$3:$I$8,2,FALSE),0))</f>
        <v>0</v>
      </c>
      <c r="AU706" s="284">
        <f>IFERROR(INDEX(Colorimetría!$D$4:$H$8,MATCH(AS706,Colorimetría!$C$4:$C$8,0),MATCH(AQ706,Colorimetría!$D$3:$H$3,0)),0)</f>
        <v>0</v>
      </c>
      <c r="AV706" s="88" t="s">
        <v>169</v>
      </c>
      <c r="AW706" s="97" t="str">
        <f>IF(AND(T706=1,V706=5),IF(AND(AQ706=1,AS706=5),"RiRr","Ri"),IF(AND(AQ706=1,AS706=5),"Rr",""))</f>
        <v/>
      </c>
      <c r="AX706" s="97" t="str">
        <f>IF(AND(T706=2,V706=5),IF(AND(AQ706=2,AS706=5),"RiRr","Ri"),IF(AND(AQ706=2,AS706=5),"Rr",""))</f>
        <v/>
      </c>
      <c r="AY706" s="98" t="str">
        <f>IF(AND(T706=3,V706=5),IF(AND(AQ706=3,AS706=5),"RiRr","Ri"),IF(AND(AQ706=3,AS706=5),"Rr",""))</f>
        <v/>
      </c>
      <c r="AZ706" s="98" t="str">
        <f>IF(AND(T706=4,V706=5),IF(AND(AQ706=4,AS706=5),"RiRr","Ri"),IF(AND(AQ706=4,AS706=5),"Rr",""))</f>
        <v/>
      </c>
      <c r="BA706" s="98" t="str">
        <f>IF(AND(T706=5,V706=5),IF(AND(AQ706=5,AS706=5),"RiRr","Ri"),IF(AND(AQ706=5,AS706=5),"Rr",""))</f>
        <v/>
      </c>
      <c r="BB706" s="100"/>
    </row>
    <row r="707" spans="1:54" hidden="1" x14ac:dyDescent="0.2">
      <c r="A707" s="362"/>
      <c r="B707" s="290"/>
      <c r="C707" s="298"/>
      <c r="D707" s="301"/>
      <c r="E707" s="301"/>
      <c r="F707" s="301"/>
      <c r="G707" s="301"/>
      <c r="H707" s="301"/>
      <c r="I707" s="304"/>
      <c r="J707" s="307"/>
      <c r="K707" s="307"/>
      <c r="L707" s="330"/>
      <c r="M707" s="263"/>
      <c r="N707" s="263"/>
      <c r="O707" s="327"/>
      <c r="P707" s="310"/>
      <c r="Q707" s="266"/>
      <c r="R707" s="260"/>
      <c r="S707" s="257"/>
      <c r="T707" s="254"/>
      <c r="U707" s="248"/>
      <c r="V707" s="254"/>
      <c r="W707" s="254"/>
      <c r="X707" s="254"/>
      <c r="Y707" s="276"/>
      <c r="Z707" s="91"/>
      <c r="AA707" s="92"/>
      <c r="AB707" s="92"/>
      <c r="AC707" s="92"/>
      <c r="AD707" s="93"/>
      <c r="AE707" s="94">
        <f t="shared" ref="AE707:AE711" si="113">IF(OR(AD707="Preventivo",AD707="Preventivo - Detectivo"),"Probabilidad",IF(OR(AD707="Detectivo - Correctivo",AD707="Correctivo"),"Impacto",0))</f>
        <v>0</v>
      </c>
      <c r="AF707" s="93"/>
      <c r="AG707" s="93"/>
      <c r="AH707" s="93"/>
      <c r="AI707" s="93"/>
      <c r="AJ707" s="93"/>
      <c r="AK707" s="93"/>
      <c r="AL707" s="95">
        <f>IFERROR(VLOOKUP(AF707,Criterios!$M$3:$N$6,2,FALSE),0) + IFERROR(VLOOKUP(AG707,Criterios!$O$3:$P$6,2,FALSE),0) + IFERROR(VLOOKUP(AH707,Criterios!$Q$3:$R$7,2,FALSE),0) + IFERROR(VLOOKUP(AI707,Criterios!$S$3:$T$6,2,FALSE),0) + IFERROR(VLOOKUP(AJ707,Criterios!$U$3:$V$5,2,FALSE),0) + IFERROR(VLOOKUP(AK707,Criterios!$W$3:$X$8,2,FALSE),0)</f>
        <v>0</v>
      </c>
      <c r="AM707" s="96" t="str">
        <f>IF(AND(AL707&gt;=Criterios!$AB$8,AL707&lt;Criterios!$AA$8),"Pobre",IF(AND(AL707&gt;=Criterios!$AB$7,AL707&lt;Criterios!$AA$7),"Insatisfactorio",IF(AND(AL707&gt;=Criterios!$AB$6,AL707&lt;Criterios!$AA$6),"Regular",IF(AND(AL707&gt;=Criterios!$AB$5,AL707&lt;Criterios!$AA$5),"Bueno",IF(AND(AL707&gt;=Criterios!$AB$4,AL707&lt;=Criterios!$AA$4),"Excelente",MID(Criterios!$Y$3,1,1))))))</f>
        <v/>
      </c>
      <c r="AN707" s="278"/>
      <c r="AO707" s="280"/>
      <c r="AP707" s="282"/>
      <c r="AQ707" s="273"/>
      <c r="AR707" s="273"/>
      <c r="AS707" s="273"/>
      <c r="AT707" s="273"/>
      <c r="AU707" s="284"/>
      <c r="AV707" s="88" t="s">
        <v>122</v>
      </c>
      <c r="AW707" s="101" t="str">
        <f>IF(AND(T706=1,V706=4),IF(AND(AQ706=1,AS706=4),"RiRr","Ri"),IF(AND(AQ706=1,AS706=4),"Rr",""))</f>
        <v/>
      </c>
      <c r="AX707" s="102" t="str">
        <f>IF(AND(T706=2,V706=4),IF(AND(AQ706=2,AS706=4),"RiRr","Ri"),IF(AND(AQ706=2,AS706=4),"Rr",""))</f>
        <v/>
      </c>
      <c r="AY707" s="102" t="str">
        <f>IF(AND(T706=3,V706=4),IF(AND(AQ706=3,AS706=4),"RiRr","Ri"),IF(AND(AQ706=3,AS706=4),"Rr",""))</f>
        <v/>
      </c>
      <c r="AZ707" s="103" t="str">
        <f>IF(AND(T706=4,V706=4),IF(AND(AQ706=4,AS706=4),"RiRr","Ri"),IF(AND(AQ706=4,AS706=4),"Rr",""))</f>
        <v/>
      </c>
      <c r="BA707" s="103" t="str">
        <f>IF(AND(T706=5,V706=4),IF(AND(AQ706=5,AS706=4),"RiRr","Ri"),IF(AND(AQ706=5,AS706=4),"Rr",""))</f>
        <v/>
      </c>
      <c r="BB707" s="105"/>
    </row>
    <row r="708" spans="1:54" hidden="1" x14ac:dyDescent="0.2">
      <c r="A708" s="362"/>
      <c r="B708" s="290"/>
      <c r="C708" s="298"/>
      <c r="D708" s="301"/>
      <c r="E708" s="301"/>
      <c r="F708" s="301"/>
      <c r="G708" s="301"/>
      <c r="H708" s="301"/>
      <c r="I708" s="304"/>
      <c r="J708" s="307"/>
      <c r="K708" s="307"/>
      <c r="L708" s="330"/>
      <c r="M708" s="263"/>
      <c r="N708" s="263"/>
      <c r="O708" s="327"/>
      <c r="P708" s="310"/>
      <c r="Q708" s="266"/>
      <c r="R708" s="260"/>
      <c r="S708" s="257"/>
      <c r="T708" s="254"/>
      <c r="U708" s="248"/>
      <c r="V708" s="254"/>
      <c r="W708" s="254"/>
      <c r="X708" s="254"/>
      <c r="Y708" s="276"/>
      <c r="Z708" s="91"/>
      <c r="AA708" s="92"/>
      <c r="AB708" s="92"/>
      <c r="AC708" s="92"/>
      <c r="AD708" s="93"/>
      <c r="AE708" s="94">
        <f t="shared" si="113"/>
        <v>0</v>
      </c>
      <c r="AF708" s="93"/>
      <c r="AG708" s="93"/>
      <c r="AH708" s="93"/>
      <c r="AI708" s="93"/>
      <c r="AJ708" s="93"/>
      <c r="AK708" s="93"/>
      <c r="AL708" s="95">
        <f>IFERROR(VLOOKUP(AF708,Criterios!$M$3:$N$6,2,FALSE),0) + IFERROR(VLOOKUP(AG708,Criterios!$O$3:$P$6,2,FALSE),0) + IFERROR(VLOOKUP(AH708,Criterios!$Q$3:$R$7,2,FALSE),0) + IFERROR(VLOOKUP(AI708,Criterios!$S$3:$T$6,2,FALSE),0) + IFERROR(VLOOKUP(AJ708,Criterios!$U$3:$V$5,2,FALSE),0) + IFERROR(VLOOKUP(AK708,Criterios!$W$3:$X$8,2,FALSE),0)</f>
        <v>0</v>
      </c>
      <c r="AM708" s="96" t="str">
        <f>IF(AND(AL708&gt;=Criterios!$AB$8,AL708&lt;Criterios!$AA$8),"Pobre",IF(AND(AL708&gt;=Criterios!$AB$7,AL708&lt;Criterios!$AA$7),"Insatisfactorio",IF(AND(AL708&gt;=Criterios!$AB$6,AL708&lt;Criterios!$AA$6),"Regular",IF(AND(AL708&gt;=Criterios!$AB$5,AL708&lt;Criterios!$AA$5),"Bueno",IF(AND(AL708&gt;=Criterios!$AB$4,AL708&lt;=Criterios!$AA$4),"Excelente",MID(Criterios!$Y$3,1,1))))))</f>
        <v/>
      </c>
      <c r="AN708" s="278"/>
      <c r="AO708" s="280"/>
      <c r="AP708" s="282"/>
      <c r="AQ708" s="273"/>
      <c r="AR708" s="273"/>
      <c r="AS708" s="273"/>
      <c r="AT708" s="273"/>
      <c r="AU708" s="284"/>
      <c r="AV708" s="88" t="s">
        <v>125</v>
      </c>
      <c r="AW708" s="106" t="str">
        <f>IF(AND(T706=1,V706=3),IF(AND(AQ706=1,AS706=3),"RiRr","Ri"),IF(AND(AQ706=1,AS706=3),"Rr",""))</f>
        <v/>
      </c>
      <c r="AX708" s="101" t="str">
        <f>IF(AND(T706=2,V706=3),IF(AND(AQ706=2,AS706=3),"RiRr","Ri"),IF(AND(AQ706=2,AS706=3),"Rr",""))</f>
        <v/>
      </c>
      <c r="AY708" s="102" t="str">
        <f>IF(AND(T706=3,V706=3),IF(AND(AQ706=3,AS706=3),"RiRr","Ri"),IF(AND(AQ706=3,AS706=3),"Rr",""))</f>
        <v/>
      </c>
      <c r="AZ708" s="103" t="str">
        <f>IF(AND(T706=4,V706=3),IF(AND(AQ706=4,AS706=3),"RiRr","Ri"),IF(AND(AQ706=4,AS706=3),"Rr",""))</f>
        <v/>
      </c>
      <c r="BA708" s="103" t="str">
        <f>IF(AND(T706=5,V706=3),IF(AND(AQ706=5,AS706=3),"RiRr","Ri"),IF(AND(AQ706=5,AS706=3),"Rr",""))</f>
        <v/>
      </c>
      <c r="BB708" s="105"/>
    </row>
    <row r="709" spans="1:54" hidden="1" x14ac:dyDescent="0.2">
      <c r="A709" s="362"/>
      <c r="B709" s="290"/>
      <c r="C709" s="298"/>
      <c r="D709" s="301"/>
      <c r="E709" s="301"/>
      <c r="F709" s="301"/>
      <c r="G709" s="301"/>
      <c r="H709" s="301"/>
      <c r="I709" s="304"/>
      <c r="J709" s="307"/>
      <c r="K709" s="307"/>
      <c r="L709" s="330"/>
      <c r="M709" s="263"/>
      <c r="N709" s="263"/>
      <c r="O709" s="327"/>
      <c r="P709" s="310"/>
      <c r="Q709" s="266"/>
      <c r="R709" s="260"/>
      <c r="S709" s="257"/>
      <c r="T709" s="254"/>
      <c r="U709" s="248"/>
      <c r="V709" s="254"/>
      <c r="W709" s="254"/>
      <c r="X709" s="254"/>
      <c r="Y709" s="276"/>
      <c r="Z709" s="91"/>
      <c r="AA709" s="92"/>
      <c r="AB709" s="92"/>
      <c r="AC709" s="92"/>
      <c r="AD709" s="93"/>
      <c r="AE709" s="94">
        <f t="shared" si="113"/>
        <v>0</v>
      </c>
      <c r="AF709" s="93"/>
      <c r="AG709" s="93"/>
      <c r="AH709" s="93"/>
      <c r="AI709" s="93"/>
      <c r="AJ709" s="93"/>
      <c r="AK709" s="93"/>
      <c r="AL709" s="94">
        <f>IFERROR(VLOOKUP(AF709,Criterios!$M$3:$N$6,2,FALSE),0) + IFERROR(VLOOKUP(AG709,Criterios!$O$3:$P$6,2,FALSE),0) + IFERROR(VLOOKUP(AH709,Criterios!$Q$3:$R$7,2,FALSE),0) + IFERROR(VLOOKUP(AI709,Criterios!$S$3:$T$6,2,FALSE),0) + IFERROR(VLOOKUP(AJ709,Criterios!$U$3:$V$5,2,FALSE),0) + IFERROR(VLOOKUP(AK709,Criterios!$W$3:$X$8,2,FALSE),0)</f>
        <v>0</v>
      </c>
      <c r="AM709" s="96" t="str">
        <f>IF(AND(AL709&gt;=Criterios!$AB$8,AL709&lt;Criterios!$AA$8),"Pobre",IF(AND(AL709&gt;=Criterios!$AB$7,AL709&lt;Criterios!$AA$7),"Insatisfactorio",IF(AND(AL709&gt;=Criterios!$AB$6,AL709&lt;Criterios!$AA$6),"Regular",IF(AND(AL709&gt;=Criterios!$AB$5,AL709&lt;Criterios!$AA$5),"Bueno",IF(AND(AL709&gt;=Criterios!$AB$4,AL709&lt;=Criterios!$AA$4),"Excelente",MID(Criterios!$Y$3,1,1))))))</f>
        <v/>
      </c>
      <c r="AN709" s="278"/>
      <c r="AO709" s="280"/>
      <c r="AP709" s="282"/>
      <c r="AQ709" s="273"/>
      <c r="AR709" s="273"/>
      <c r="AS709" s="273"/>
      <c r="AT709" s="273"/>
      <c r="AU709" s="284"/>
      <c r="AV709" s="88" t="s">
        <v>170</v>
      </c>
      <c r="AW709" s="106" t="str">
        <f>IF(AND(T706=1,V706=2),IF(AND(AQ706=1,AS706=2),"RiRr","Ri"),IF(AND(AQ706=1,AS706=2),"Rr",""))</f>
        <v/>
      </c>
      <c r="AX709" s="106" t="str">
        <f>IF(AND(T706=2,V706=2),IF(AND(AQ706=2,AS706=2),"RiRr","Ri"),IF(AND(AQ706=2,AS706=2),"Rr",""))</f>
        <v/>
      </c>
      <c r="AY709" s="101" t="str">
        <f>IF(AND(T706=3,V706=2),IF(AND(AQ706=3,AS706=2),"RiRr","Ri"),IF(AND(AQ706=3,AS706=2),"Rr",""))</f>
        <v/>
      </c>
      <c r="AZ709" s="102" t="str">
        <f>IF(AND(T706=4,V706=2),IF(AND(AQ706=4,AS706=2),"RiRr","Ri"),IF(AND(AQ706=4,AS706=2),"Rr",""))</f>
        <v/>
      </c>
      <c r="BA709" s="103" t="str">
        <f>IF(AND(T706=5,V706=2),IF(AND(AQ706=5,AS706=2),"RiRr","Ri"),IF(AND(AQ706=5,AS706=2),"Rr",""))</f>
        <v/>
      </c>
      <c r="BB709" s="105"/>
    </row>
    <row r="710" spans="1:54" hidden="1" x14ac:dyDescent="0.2">
      <c r="A710" s="362"/>
      <c r="B710" s="290"/>
      <c r="C710" s="298"/>
      <c r="D710" s="301"/>
      <c r="E710" s="301"/>
      <c r="F710" s="301"/>
      <c r="G710" s="301"/>
      <c r="H710" s="301"/>
      <c r="I710" s="304"/>
      <c r="J710" s="307"/>
      <c r="K710" s="307"/>
      <c r="L710" s="330"/>
      <c r="M710" s="263"/>
      <c r="N710" s="263"/>
      <c r="O710" s="327"/>
      <c r="P710" s="310"/>
      <c r="Q710" s="266"/>
      <c r="R710" s="260"/>
      <c r="S710" s="257"/>
      <c r="T710" s="254"/>
      <c r="U710" s="248"/>
      <c r="V710" s="254"/>
      <c r="W710" s="254"/>
      <c r="X710" s="254"/>
      <c r="Y710" s="276"/>
      <c r="Z710" s="91"/>
      <c r="AA710" s="92"/>
      <c r="AB710" s="92"/>
      <c r="AC710" s="92"/>
      <c r="AD710" s="93"/>
      <c r="AE710" s="94">
        <f t="shared" si="113"/>
        <v>0</v>
      </c>
      <c r="AF710" s="93"/>
      <c r="AG710" s="93"/>
      <c r="AH710" s="93"/>
      <c r="AI710" s="93"/>
      <c r="AJ710" s="93"/>
      <c r="AK710" s="93"/>
      <c r="AL710" s="94">
        <f>IFERROR(VLOOKUP(AF710,Criterios!$M$3:$N$6,2,FALSE),0) + IFERROR(VLOOKUP(AG710,Criterios!$O$3:$P$6,2,FALSE),0) + IFERROR(VLOOKUP(AH710,Criterios!$Q$3:$R$7,2,FALSE),0) + IFERROR(VLOOKUP(AI710,Criterios!$S$3:$T$6,2,FALSE),0) + IFERROR(VLOOKUP(AJ710,Criterios!$U$3:$V$5,2,FALSE),0) + IFERROR(VLOOKUP(AK710,Criterios!$W$3:$X$8,2,FALSE),0)</f>
        <v>0</v>
      </c>
      <c r="AM710" s="96" t="str">
        <f>IF(AND(AL710&gt;=Criterios!$AB$8,AL710&lt;Criterios!$AA$8),"Pobre",IF(AND(AL710&gt;=Criterios!$AB$7,AL710&lt;Criterios!$AA$7),"Insatisfactorio",IF(AND(AL710&gt;=Criterios!$AB$6,AL710&lt;Criterios!$AA$6),"Regular",IF(AND(AL710&gt;=Criterios!$AB$5,AL710&lt;Criterios!$AA$5),"Bueno",IF(AND(AL710&gt;=Criterios!$AB$4,AL710&lt;=Criterios!$AA$4),"Excelente",MID(Criterios!$Y$3,1,1))))))</f>
        <v/>
      </c>
      <c r="AN710" s="278"/>
      <c r="AO710" s="280"/>
      <c r="AP710" s="282"/>
      <c r="AQ710" s="273"/>
      <c r="AR710" s="273"/>
      <c r="AS710" s="273"/>
      <c r="AT710" s="273"/>
      <c r="AU710" s="284"/>
      <c r="AV710" s="88" t="s">
        <v>752</v>
      </c>
      <c r="AW710" s="106" t="str">
        <f>IF(AND(T706=1,V706=1),IF(AND(AQ706=1,AS706=1),"RiRr","Ri"),IF(AND(AQ706=1,AS706=1),"Rr",""))</f>
        <v/>
      </c>
      <c r="AX710" s="106" t="str">
        <f>IF(AND(T706=2,V706=1),IF(AND(AQ706=2,AS706=1),"RiRr","Ri"),IF(AND(AQ706=2,AS706=1),"Rr",""))</f>
        <v/>
      </c>
      <c r="AY710" s="101" t="str">
        <f>IF(AND(T706=3,V706=1),IF(AND(AQ706=3,AS706=1),"RiRr","Ri"),IF(AND(AQ706=3,AS706=1),"Rr",""))</f>
        <v/>
      </c>
      <c r="AZ710" s="102" t="str">
        <f>IF(AND(T706=4,V706=1),IF(AND(AQ706=4,AS706=1),"RiRr","Ri"),IF(AND(AQ706=4,AS706=1),"Rr",""))</f>
        <v/>
      </c>
      <c r="BA710" s="102" t="str">
        <f>IF(AND(T706=5,V706=1),IF(AND(AQ706=5,AS706=1),"RiRr","Ri"),IF(AND(AQ706=5,AS706=1),"Rr",""))</f>
        <v/>
      </c>
      <c r="BB710" s="105"/>
    </row>
    <row r="711" spans="1:54" ht="15.75" hidden="1" customHeight="1" thickBot="1" x14ac:dyDescent="0.25">
      <c r="A711" s="363"/>
      <c r="B711" s="291"/>
      <c r="C711" s="299"/>
      <c r="D711" s="302"/>
      <c r="E711" s="302"/>
      <c r="F711" s="302"/>
      <c r="G711" s="302"/>
      <c r="H711" s="302"/>
      <c r="I711" s="305"/>
      <c r="J711" s="308"/>
      <c r="K711" s="308"/>
      <c r="L711" s="331"/>
      <c r="M711" s="264"/>
      <c r="N711" s="264"/>
      <c r="O711" s="328"/>
      <c r="P711" s="311"/>
      <c r="Q711" s="267"/>
      <c r="R711" s="261"/>
      <c r="S711" s="258"/>
      <c r="T711" s="255"/>
      <c r="U711" s="249"/>
      <c r="V711" s="255"/>
      <c r="W711" s="255"/>
      <c r="X711" s="255"/>
      <c r="Y711" s="277"/>
      <c r="Z711" s="108"/>
      <c r="AA711" s="109"/>
      <c r="AB711" s="109"/>
      <c r="AC711" s="109"/>
      <c r="AD711" s="110"/>
      <c r="AE711" s="111">
        <f t="shared" si="113"/>
        <v>0</v>
      </c>
      <c r="AF711" s="110"/>
      <c r="AG711" s="110"/>
      <c r="AH711" s="110"/>
      <c r="AI711" s="110"/>
      <c r="AJ711" s="110"/>
      <c r="AK711" s="110"/>
      <c r="AL711" s="111">
        <f>IFERROR(VLOOKUP(AF711,Criterios!$M$3:$N$6,2,FALSE),0) + IFERROR(VLOOKUP(AG711,Criterios!$O$3:$P$6,2,FALSE),0) + IFERROR(VLOOKUP(AH711,Criterios!$Q$3:$R$7,2,FALSE),0) + IFERROR(VLOOKUP(AI711,Criterios!$S$3:$T$6,2,FALSE),0) + IFERROR(VLOOKUP(AJ711,Criterios!$U$3:$V$5,2,FALSE),0) + IFERROR(VLOOKUP(AK711,Criterios!$W$3:$X$8,2,FALSE),0)</f>
        <v>0</v>
      </c>
      <c r="AM711" s="112" t="str">
        <f>IF(AND(AL711&gt;=Criterios!$AB$8,AL711&lt;Criterios!$AA$8),"Pobre",IF(AND(AL711&gt;=Criterios!$AB$7,AL711&lt;Criterios!$AA$7),"Insatisfactorio",IF(AND(AL711&gt;=Criterios!$AB$6,AL711&lt;Criterios!$AA$6),"Regular",IF(AND(AL711&gt;=Criterios!$AB$5,AL711&lt;Criterios!$AA$5),"Bueno",IF(AND(AL711&gt;=Criterios!$AB$4,AL711&lt;=Criterios!$AA$4),"Excelente",MID(Criterios!$Y$3,1,1))))))</f>
        <v/>
      </c>
      <c r="AN711" s="279"/>
      <c r="AO711" s="281"/>
      <c r="AP711" s="283"/>
      <c r="AQ711" s="274"/>
      <c r="AR711" s="274"/>
      <c r="AS711" s="274"/>
      <c r="AT711" s="274"/>
      <c r="AU711" s="285"/>
      <c r="AW711" s="88" t="s">
        <v>123</v>
      </c>
      <c r="AX711" s="88" t="s">
        <v>124</v>
      </c>
      <c r="AY711" s="88" t="s">
        <v>125</v>
      </c>
      <c r="AZ711" s="88" t="s">
        <v>126</v>
      </c>
      <c r="BA711" s="88" t="s">
        <v>127</v>
      </c>
      <c r="BB711" s="113"/>
    </row>
    <row r="712" spans="1:54" ht="16.5" hidden="1" thickTop="1" x14ac:dyDescent="0.2">
      <c r="A712" s="361"/>
      <c r="B712" s="289"/>
      <c r="C712" s="297"/>
      <c r="D712" s="300"/>
      <c r="E712" s="300"/>
      <c r="F712" s="300"/>
      <c r="G712" s="300"/>
      <c r="H712" s="300"/>
      <c r="I712" s="303"/>
      <c r="J712" s="306"/>
      <c r="K712" s="306"/>
      <c r="L712" s="329"/>
      <c r="M712" s="262"/>
      <c r="N712" s="262"/>
      <c r="O712" s="326" t="s">
        <v>427</v>
      </c>
      <c r="P712" s="338"/>
      <c r="Q712" s="295"/>
      <c r="R712" s="259"/>
      <c r="S712" s="256"/>
      <c r="T712" s="253">
        <f>(IFERROR(VLOOKUP(S712,Criterios!$E$3:$F$8,2,FALSE),0))</f>
        <v>0</v>
      </c>
      <c r="U712" s="247"/>
      <c r="V712" s="253">
        <f>(IFERROR(VLOOKUP(U712,Criterios!$H$3:$I$8,2,FALSE),0))</f>
        <v>0</v>
      </c>
      <c r="W712" s="253">
        <f>(IFERROR(VLOOKUP(S712,Criterios!$E$3:$F$8,2,FALSE),0)) * (IFERROR(VLOOKUP(U712,Criterios!$H$3:$I$8,2,FALSE),0))</f>
        <v>0</v>
      </c>
      <c r="X712" s="253">
        <f>IFERROR(INDEX(Colorimetría!$D$4:$H$8,MATCH(V712,Colorimetría!$C$4:$C$8,0),MATCH(T712,Colorimetría!$D$3:$H$3,0)),0)</f>
        <v>0</v>
      </c>
      <c r="Y712" s="296"/>
      <c r="Z712" s="91"/>
      <c r="AA712" s="92"/>
      <c r="AB712" s="92"/>
      <c r="AC712" s="92"/>
      <c r="AD712" s="93"/>
      <c r="AE712" s="94">
        <f>IF(OR(AD712="Preventivo",AD712="Preventivo - Detectivo"),"Probabilidad",IF(OR(AD712="Detectivo - Correctivo",AD712="Correctivo"),"Impacto",0))</f>
        <v>0</v>
      </c>
      <c r="AF712" s="93"/>
      <c r="AG712" s="93"/>
      <c r="AH712" s="93"/>
      <c r="AI712" s="93"/>
      <c r="AJ712" s="93"/>
      <c r="AK712" s="93"/>
      <c r="AL712" s="95">
        <f>IFERROR(VLOOKUP(AF712,Criterios!$M$3:$N$6,2,FALSE),0) + IFERROR(VLOOKUP(AG712,Criterios!$O$3:$P$6,2,FALSE),0) + IFERROR(VLOOKUP(AH712,Criterios!$Q$3:$R$7,2,FALSE),0) + IFERROR(VLOOKUP(AI712,Criterios!$S$3:$T$6,2,FALSE),0) + IFERROR(VLOOKUP(AJ712,Criterios!$U$3:$V$5,2,FALSE),0) + IFERROR(VLOOKUP(AK712,Criterios!$W$3:$X$8,2,FALSE),0)</f>
        <v>0</v>
      </c>
      <c r="AM712" s="96" t="str">
        <f>IF(AND(AL712&gt;=Criterios!$AB$8,AL712&lt;Criterios!$AA$8),"Pobre",IF(AND(AL712&gt;=Criterios!$AB$7,AL712&lt;Criterios!$AA$7),"Insatisfactorio",IF(AND(AL712&gt;=Criterios!$AB$6,AL712&lt;Criterios!$AA$6),"Regular",IF(AND(AL712&gt;=Criterios!$AB$5,AL712&lt;Criterios!$AA$5),"Bueno",IF(AND(AL712&gt;=Criterios!$AB$4,AL712&lt;=Criterios!$AA$4),"Excelente",MID(Criterios!$Y$3,1,1))))))</f>
        <v/>
      </c>
      <c r="AN712" s="278">
        <f>(IFERROR(AVERAGEIFS(AL712:AL717,AE712:AE717,"Impacto"),0))/100</f>
        <v>0</v>
      </c>
      <c r="AO712" s="280">
        <f>(IFERROR(AVERAGEIFS(AL712:AL717,AE712:AE717,"Probabilidad"),0))/100</f>
        <v>0</v>
      </c>
      <c r="AP712" s="282" t="str">
        <f>IF(AN712=0,MID(S712,1,15),IF(T712 - AN712*T712&lt;1,VLOOKUP(1,Criterios!$D$4:$E$8,2,FALSE),IF(ROUND(T712 -( T712*AN712),0)=0,VLOOKUP(1,Criterios!$D$4:$E$8,2,FALSE),VLOOKUP(ROUND(T712 -( T712*AN712),0),Criterios!$D$4:$E$8,2,FALSE))))</f>
        <v/>
      </c>
      <c r="AQ712" s="273">
        <f>(IFERROR(VLOOKUP(AP712,Criterios!$E$3:$F$8,2,FALSE),0))</f>
        <v>0</v>
      </c>
      <c r="AR712" s="273" t="str">
        <f>IF(AO712=0,MID(U712,1,15),IF(V712 - AO712*V712&lt;1,VLOOKUP(1,Criterios!$G$4:$H$8,2,FALSE),IF(ROUND(V712 -(V712*AO712),0)=0,VLOOKUP(1,Criterios!$G$4:$H$8,2,FALSE),VLOOKUP(ROUND(V712 -( V712*AO712),0),Criterios!$G$4:$H$8,2,FALSE))))</f>
        <v/>
      </c>
      <c r="AS712" s="273">
        <f>(IFERROR(VLOOKUP(AR712,Criterios!$H$3:$I$8,2,FALSE),0))</f>
        <v>0</v>
      </c>
      <c r="AT712" s="273">
        <f>(IFERROR(VLOOKUP(AP712,Criterios!$E$3:$F$8,2,FALSE),0)) * (IFERROR(VLOOKUP(AR712,Criterios!$H$3:$I$8,2,FALSE),0))</f>
        <v>0</v>
      </c>
      <c r="AU712" s="284">
        <f>IFERROR(INDEX(Colorimetría!$D$4:$H$8,MATCH(AS712,Colorimetría!$C$4:$C$8,0),MATCH(AQ712,Colorimetría!$D$3:$H$3,0)),0)</f>
        <v>0</v>
      </c>
      <c r="AV712" s="88" t="s">
        <v>169</v>
      </c>
      <c r="AW712" s="97" t="str">
        <f>IF(AND(T712=1,V712=5),IF(AND(AQ712=1,AS712=5),"RiRr","Ri"),IF(AND(AQ712=1,AS712=5),"Rr",""))</f>
        <v/>
      </c>
      <c r="AX712" s="97" t="str">
        <f>IF(AND(T712=2,V712=5),IF(AND(AQ712=2,AS712=5),"RiRr","Ri"),IF(AND(AQ712=2,AS712=5),"Rr",""))</f>
        <v/>
      </c>
      <c r="AY712" s="98" t="str">
        <f>IF(AND(T712=3,V712=5),IF(AND(AQ712=3,AS712=5),"RiRr","Ri"),IF(AND(AQ712=3,AS712=5),"Rr",""))</f>
        <v/>
      </c>
      <c r="AZ712" s="98" t="str">
        <f>IF(AND(T712=4,V712=5),IF(AND(AQ712=4,AS712=5),"RiRr","Ri"),IF(AND(AQ712=4,AS712=5),"Rr",""))</f>
        <v/>
      </c>
      <c r="BA712" s="98" t="str">
        <f>IF(AND(T712=5,V712=5),IF(AND(AQ712=5,AS712=5),"RiRr","Ri"),IF(AND(AQ712=5,AS712=5),"Rr",""))</f>
        <v/>
      </c>
      <c r="BB712" s="100"/>
    </row>
    <row r="713" spans="1:54" hidden="1" x14ac:dyDescent="0.2">
      <c r="A713" s="362"/>
      <c r="B713" s="290"/>
      <c r="C713" s="298"/>
      <c r="D713" s="301"/>
      <c r="E713" s="301"/>
      <c r="F713" s="301"/>
      <c r="G713" s="301"/>
      <c r="H713" s="301"/>
      <c r="I713" s="304"/>
      <c r="J713" s="307"/>
      <c r="K713" s="307"/>
      <c r="L713" s="330"/>
      <c r="M713" s="263"/>
      <c r="N713" s="263"/>
      <c r="O713" s="327"/>
      <c r="P713" s="310"/>
      <c r="Q713" s="266"/>
      <c r="R713" s="260"/>
      <c r="S713" s="257"/>
      <c r="T713" s="254"/>
      <c r="U713" s="248"/>
      <c r="V713" s="254"/>
      <c r="W713" s="254"/>
      <c r="X713" s="254"/>
      <c r="Y713" s="276"/>
      <c r="Z713" s="91"/>
      <c r="AA713" s="92"/>
      <c r="AB713" s="92"/>
      <c r="AC713" s="92"/>
      <c r="AD713" s="93"/>
      <c r="AE713" s="94">
        <f t="shared" ref="AE713:AE717" si="114">IF(OR(AD713="Preventivo",AD713="Preventivo - Detectivo"),"Probabilidad",IF(OR(AD713="Detectivo - Correctivo",AD713="Correctivo"),"Impacto",0))</f>
        <v>0</v>
      </c>
      <c r="AF713" s="93"/>
      <c r="AG713" s="93"/>
      <c r="AH713" s="93"/>
      <c r="AI713" s="93"/>
      <c r="AJ713" s="93"/>
      <c r="AK713" s="93"/>
      <c r="AL713" s="95">
        <f>IFERROR(VLOOKUP(AF713,Criterios!$M$3:$N$6,2,FALSE),0) + IFERROR(VLOOKUP(AG713,Criterios!$O$3:$P$6,2,FALSE),0) + IFERROR(VLOOKUP(AH713,Criterios!$Q$3:$R$7,2,FALSE),0) + IFERROR(VLOOKUP(AI713,Criterios!$S$3:$T$6,2,FALSE),0) + IFERROR(VLOOKUP(AJ713,Criterios!$U$3:$V$5,2,FALSE),0) + IFERROR(VLOOKUP(AK713,Criterios!$W$3:$X$8,2,FALSE),0)</f>
        <v>0</v>
      </c>
      <c r="AM713" s="96" t="str">
        <f>IF(AND(AL713&gt;=Criterios!$AB$8,AL713&lt;Criterios!$AA$8),"Pobre",IF(AND(AL713&gt;=Criterios!$AB$7,AL713&lt;Criterios!$AA$7),"Insatisfactorio",IF(AND(AL713&gt;=Criterios!$AB$6,AL713&lt;Criterios!$AA$6),"Regular",IF(AND(AL713&gt;=Criterios!$AB$5,AL713&lt;Criterios!$AA$5),"Bueno",IF(AND(AL713&gt;=Criterios!$AB$4,AL713&lt;=Criterios!$AA$4),"Excelente",MID(Criterios!$Y$3,1,1))))))</f>
        <v/>
      </c>
      <c r="AN713" s="278"/>
      <c r="AO713" s="280"/>
      <c r="AP713" s="282"/>
      <c r="AQ713" s="273"/>
      <c r="AR713" s="273"/>
      <c r="AS713" s="273"/>
      <c r="AT713" s="273"/>
      <c r="AU713" s="284"/>
      <c r="AV713" s="88" t="s">
        <v>122</v>
      </c>
      <c r="AW713" s="101" t="str">
        <f>IF(AND(T712=1,V712=4),IF(AND(AQ712=1,AS712=4),"RiRr","Ri"),IF(AND(AQ712=1,AS712=4),"Rr",""))</f>
        <v/>
      </c>
      <c r="AX713" s="102" t="str">
        <f>IF(AND(T712=2,V712=4),IF(AND(AQ712=2,AS712=4),"RiRr","Ri"),IF(AND(AQ712=2,AS712=4),"Rr",""))</f>
        <v/>
      </c>
      <c r="AY713" s="102" t="str">
        <f>IF(AND(T712=3,V712=4),IF(AND(AQ712=3,AS712=4),"RiRr","Ri"),IF(AND(AQ712=3,AS712=4),"Rr",""))</f>
        <v/>
      </c>
      <c r="AZ713" s="103" t="str">
        <f>IF(AND(T712=4,V712=4),IF(AND(AQ712=4,AS712=4),"RiRr","Ri"),IF(AND(AQ712=4,AS712=4),"Rr",""))</f>
        <v/>
      </c>
      <c r="BA713" s="103" t="str">
        <f>IF(AND(T712=5,V712=4),IF(AND(AQ712=5,AS712=4),"RiRr","Ri"),IF(AND(AQ712=5,AS712=4),"Rr",""))</f>
        <v/>
      </c>
      <c r="BB713" s="105"/>
    </row>
    <row r="714" spans="1:54" hidden="1" x14ac:dyDescent="0.2">
      <c r="A714" s="362"/>
      <c r="B714" s="290"/>
      <c r="C714" s="298"/>
      <c r="D714" s="301"/>
      <c r="E714" s="301"/>
      <c r="F714" s="301"/>
      <c r="G714" s="301"/>
      <c r="H714" s="301"/>
      <c r="I714" s="304"/>
      <c r="J714" s="307"/>
      <c r="K714" s="307"/>
      <c r="L714" s="330"/>
      <c r="M714" s="263"/>
      <c r="N714" s="263"/>
      <c r="O714" s="327"/>
      <c r="P714" s="310"/>
      <c r="Q714" s="266"/>
      <c r="R714" s="260"/>
      <c r="S714" s="257"/>
      <c r="T714" s="254"/>
      <c r="U714" s="248"/>
      <c r="V714" s="254"/>
      <c r="W714" s="254"/>
      <c r="X714" s="254"/>
      <c r="Y714" s="276"/>
      <c r="Z714" s="91"/>
      <c r="AA714" s="92"/>
      <c r="AB714" s="92"/>
      <c r="AC714" s="92"/>
      <c r="AD714" s="93"/>
      <c r="AE714" s="94">
        <f t="shared" si="114"/>
        <v>0</v>
      </c>
      <c r="AF714" s="93"/>
      <c r="AG714" s="93"/>
      <c r="AH714" s="93"/>
      <c r="AI714" s="93"/>
      <c r="AJ714" s="93"/>
      <c r="AK714" s="93"/>
      <c r="AL714" s="95">
        <f>IFERROR(VLOOKUP(AF714,Criterios!$M$3:$N$6,2,FALSE),0) + IFERROR(VLOOKUP(AG714,Criterios!$O$3:$P$6,2,FALSE),0) + IFERROR(VLOOKUP(AH714,Criterios!$Q$3:$R$7,2,FALSE),0) + IFERROR(VLOOKUP(AI714,Criterios!$S$3:$T$6,2,FALSE),0) + IFERROR(VLOOKUP(AJ714,Criterios!$U$3:$V$5,2,FALSE),0) + IFERROR(VLOOKUP(AK714,Criterios!$W$3:$X$8,2,FALSE),0)</f>
        <v>0</v>
      </c>
      <c r="AM714" s="96" t="str">
        <f>IF(AND(AL714&gt;=Criterios!$AB$8,AL714&lt;Criterios!$AA$8),"Pobre",IF(AND(AL714&gt;=Criterios!$AB$7,AL714&lt;Criterios!$AA$7),"Insatisfactorio",IF(AND(AL714&gt;=Criterios!$AB$6,AL714&lt;Criterios!$AA$6),"Regular",IF(AND(AL714&gt;=Criterios!$AB$5,AL714&lt;Criterios!$AA$5),"Bueno",IF(AND(AL714&gt;=Criterios!$AB$4,AL714&lt;=Criterios!$AA$4),"Excelente",MID(Criterios!$Y$3,1,1))))))</f>
        <v/>
      </c>
      <c r="AN714" s="278"/>
      <c r="AO714" s="280"/>
      <c r="AP714" s="282"/>
      <c r="AQ714" s="273"/>
      <c r="AR714" s="273"/>
      <c r="AS714" s="273"/>
      <c r="AT714" s="273"/>
      <c r="AU714" s="284"/>
      <c r="AV714" s="88" t="s">
        <v>125</v>
      </c>
      <c r="AW714" s="106" t="str">
        <f>IF(AND(T712=1,V712=3),IF(AND(AQ712=1,AS712=3),"RiRr","Ri"),IF(AND(AQ712=1,AS712=3),"Rr",""))</f>
        <v/>
      </c>
      <c r="AX714" s="101" t="str">
        <f>IF(AND(T712=2,V712=3),IF(AND(AQ712=2,AS712=3),"RiRr","Ri"),IF(AND(AQ712=2,AS712=3),"Rr",""))</f>
        <v/>
      </c>
      <c r="AY714" s="102" t="str">
        <f>IF(AND(T712=3,V712=3),IF(AND(AQ712=3,AS712=3),"RiRr","Ri"),IF(AND(AQ712=3,AS712=3),"Rr",""))</f>
        <v/>
      </c>
      <c r="AZ714" s="103" t="str">
        <f>IF(AND(T712=4,V712=3),IF(AND(AQ712=4,AS712=3),"RiRr","Ri"),IF(AND(AQ712=4,AS712=3),"Rr",""))</f>
        <v/>
      </c>
      <c r="BA714" s="103" t="str">
        <f>IF(AND(T712=5,V712=3),IF(AND(AQ712=5,AS712=3),"RiRr","Ri"),IF(AND(AQ712=5,AS712=3),"Rr",""))</f>
        <v/>
      </c>
      <c r="BB714" s="105"/>
    </row>
    <row r="715" spans="1:54" hidden="1" x14ac:dyDescent="0.2">
      <c r="A715" s="362"/>
      <c r="B715" s="290"/>
      <c r="C715" s="298"/>
      <c r="D715" s="301"/>
      <c r="E715" s="301"/>
      <c r="F715" s="301"/>
      <c r="G715" s="301"/>
      <c r="H715" s="301"/>
      <c r="I715" s="304"/>
      <c r="J715" s="307"/>
      <c r="K715" s="307"/>
      <c r="L715" s="330"/>
      <c r="M715" s="263"/>
      <c r="N715" s="263"/>
      <c r="O715" s="327"/>
      <c r="P715" s="310"/>
      <c r="Q715" s="266"/>
      <c r="R715" s="260"/>
      <c r="S715" s="257"/>
      <c r="T715" s="254"/>
      <c r="U715" s="248"/>
      <c r="V715" s="254"/>
      <c r="W715" s="254"/>
      <c r="X715" s="254"/>
      <c r="Y715" s="276"/>
      <c r="Z715" s="91"/>
      <c r="AA715" s="92"/>
      <c r="AB715" s="92"/>
      <c r="AC715" s="92"/>
      <c r="AD715" s="93"/>
      <c r="AE715" s="94">
        <f t="shared" si="114"/>
        <v>0</v>
      </c>
      <c r="AF715" s="93"/>
      <c r="AG715" s="93"/>
      <c r="AH715" s="93"/>
      <c r="AI715" s="93"/>
      <c r="AJ715" s="93"/>
      <c r="AK715" s="93"/>
      <c r="AL715" s="94">
        <f>IFERROR(VLOOKUP(AF715,Criterios!$M$3:$N$6,2,FALSE),0) + IFERROR(VLOOKUP(AG715,Criterios!$O$3:$P$6,2,FALSE),0) + IFERROR(VLOOKUP(AH715,Criterios!$Q$3:$R$7,2,FALSE),0) + IFERROR(VLOOKUP(AI715,Criterios!$S$3:$T$6,2,FALSE),0) + IFERROR(VLOOKUP(AJ715,Criterios!$U$3:$V$5,2,FALSE),0) + IFERROR(VLOOKUP(AK715,Criterios!$W$3:$X$8,2,FALSE),0)</f>
        <v>0</v>
      </c>
      <c r="AM715" s="96" t="str">
        <f>IF(AND(AL715&gt;=Criterios!$AB$8,AL715&lt;Criterios!$AA$8),"Pobre",IF(AND(AL715&gt;=Criterios!$AB$7,AL715&lt;Criterios!$AA$7),"Insatisfactorio",IF(AND(AL715&gt;=Criterios!$AB$6,AL715&lt;Criterios!$AA$6),"Regular",IF(AND(AL715&gt;=Criterios!$AB$5,AL715&lt;Criterios!$AA$5),"Bueno",IF(AND(AL715&gt;=Criterios!$AB$4,AL715&lt;=Criterios!$AA$4),"Excelente",MID(Criterios!$Y$3,1,1))))))</f>
        <v/>
      </c>
      <c r="AN715" s="278"/>
      <c r="AO715" s="280"/>
      <c r="AP715" s="282"/>
      <c r="AQ715" s="273"/>
      <c r="AR715" s="273"/>
      <c r="AS715" s="273"/>
      <c r="AT715" s="273"/>
      <c r="AU715" s="284"/>
      <c r="AV715" s="88" t="s">
        <v>170</v>
      </c>
      <c r="AW715" s="106" t="str">
        <f>IF(AND(T712=1,V712=2),IF(AND(AQ712=1,AS712=2),"RiRr","Ri"),IF(AND(AQ712=1,AS712=2),"Rr",""))</f>
        <v/>
      </c>
      <c r="AX715" s="106" t="str">
        <f>IF(AND(T712=2,V712=2),IF(AND(AQ712=2,AS712=2),"RiRr","Ri"),IF(AND(AQ712=2,AS712=2),"Rr",""))</f>
        <v/>
      </c>
      <c r="AY715" s="101" t="str">
        <f>IF(AND(T712=3,V712=2),IF(AND(AQ712=3,AS712=2),"RiRr","Ri"),IF(AND(AQ712=3,AS712=2),"Rr",""))</f>
        <v/>
      </c>
      <c r="AZ715" s="102" t="str">
        <f>IF(AND(T712=4,V712=2),IF(AND(AQ712=4,AS712=2),"RiRr","Ri"),IF(AND(AQ712=4,AS712=2),"Rr",""))</f>
        <v/>
      </c>
      <c r="BA715" s="103" t="str">
        <f>IF(AND(T712=5,V712=2),IF(AND(AQ712=5,AS712=2),"RiRr","Ri"),IF(AND(AQ712=5,AS712=2),"Rr",""))</f>
        <v/>
      </c>
      <c r="BB715" s="105"/>
    </row>
    <row r="716" spans="1:54" hidden="1" x14ac:dyDescent="0.2">
      <c r="A716" s="362"/>
      <c r="B716" s="290"/>
      <c r="C716" s="298"/>
      <c r="D716" s="301"/>
      <c r="E716" s="301"/>
      <c r="F716" s="301"/>
      <c r="G716" s="301"/>
      <c r="H716" s="301"/>
      <c r="I716" s="304"/>
      <c r="J716" s="307"/>
      <c r="K716" s="307"/>
      <c r="L716" s="330"/>
      <c r="M716" s="263"/>
      <c r="N716" s="263"/>
      <c r="O716" s="327"/>
      <c r="P716" s="310"/>
      <c r="Q716" s="266"/>
      <c r="R716" s="260"/>
      <c r="S716" s="257"/>
      <c r="T716" s="254"/>
      <c r="U716" s="248"/>
      <c r="V716" s="254"/>
      <c r="W716" s="254"/>
      <c r="X716" s="254"/>
      <c r="Y716" s="276"/>
      <c r="Z716" s="91"/>
      <c r="AA716" s="92"/>
      <c r="AB716" s="92"/>
      <c r="AC716" s="92"/>
      <c r="AD716" s="93"/>
      <c r="AE716" s="94">
        <f t="shared" si="114"/>
        <v>0</v>
      </c>
      <c r="AF716" s="93"/>
      <c r="AG716" s="93"/>
      <c r="AH716" s="93"/>
      <c r="AI716" s="93"/>
      <c r="AJ716" s="93"/>
      <c r="AK716" s="93"/>
      <c r="AL716" s="94">
        <f>IFERROR(VLOOKUP(AF716,Criterios!$M$3:$N$6,2,FALSE),0) + IFERROR(VLOOKUP(AG716,Criterios!$O$3:$P$6,2,FALSE),0) + IFERROR(VLOOKUP(AH716,Criterios!$Q$3:$R$7,2,FALSE),0) + IFERROR(VLOOKUP(AI716,Criterios!$S$3:$T$6,2,FALSE),0) + IFERROR(VLOOKUP(AJ716,Criterios!$U$3:$V$5,2,FALSE),0) + IFERROR(VLOOKUP(AK716,Criterios!$W$3:$X$8,2,FALSE),0)</f>
        <v>0</v>
      </c>
      <c r="AM716" s="96" t="str">
        <f>IF(AND(AL716&gt;=Criterios!$AB$8,AL716&lt;Criterios!$AA$8),"Pobre",IF(AND(AL716&gt;=Criterios!$AB$7,AL716&lt;Criterios!$AA$7),"Insatisfactorio",IF(AND(AL716&gt;=Criterios!$AB$6,AL716&lt;Criterios!$AA$6),"Regular",IF(AND(AL716&gt;=Criterios!$AB$5,AL716&lt;Criterios!$AA$5),"Bueno",IF(AND(AL716&gt;=Criterios!$AB$4,AL716&lt;=Criterios!$AA$4),"Excelente",MID(Criterios!$Y$3,1,1))))))</f>
        <v/>
      </c>
      <c r="AN716" s="278"/>
      <c r="AO716" s="280"/>
      <c r="AP716" s="282"/>
      <c r="AQ716" s="273"/>
      <c r="AR716" s="273"/>
      <c r="AS716" s="273"/>
      <c r="AT716" s="273"/>
      <c r="AU716" s="284"/>
      <c r="AV716" s="88" t="s">
        <v>752</v>
      </c>
      <c r="AW716" s="106" t="str">
        <f>IF(AND(T712=1,V712=1),IF(AND(AQ712=1,AS712=1),"RiRr","Ri"),IF(AND(AQ712=1,AS712=1),"Rr",""))</f>
        <v/>
      </c>
      <c r="AX716" s="106" t="str">
        <f>IF(AND(T712=2,V712=1),IF(AND(AQ712=2,AS712=1),"RiRr","Ri"),IF(AND(AQ712=2,AS712=1),"Rr",""))</f>
        <v/>
      </c>
      <c r="AY716" s="101" t="str">
        <f>IF(AND(T712=3,V712=1),IF(AND(AQ712=3,AS712=1),"RiRr","Ri"),IF(AND(AQ712=3,AS712=1),"Rr",""))</f>
        <v/>
      </c>
      <c r="AZ716" s="102" t="str">
        <f>IF(AND(T712=4,V712=1),IF(AND(AQ712=4,AS712=1),"RiRr","Ri"),IF(AND(AQ712=4,AS712=1),"Rr",""))</f>
        <v/>
      </c>
      <c r="BA716" s="102" t="str">
        <f>IF(AND(T712=5,V712=1),IF(AND(AQ712=5,AS712=1),"RiRr","Ri"),IF(AND(AQ712=5,AS712=1),"Rr",""))</f>
        <v/>
      </c>
      <c r="BB716" s="105"/>
    </row>
    <row r="717" spans="1:54" ht="15.75" hidden="1" customHeight="1" thickBot="1" x14ac:dyDescent="0.25">
      <c r="A717" s="363"/>
      <c r="B717" s="291"/>
      <c r="C717" s="299"/>
      <c r="D717" s="302"/>
      <c r="E717" s="302"/>
      <c r="F717" s="302"/>
      <c r="G717" s="302"/>
      <c r="H717" s="302"/>
      <c r="I717" s="305"/>
      <c r="J717" s="308"/>
      <c r="K717" s="308"/>
      <c r="L717" s="331"/>
      <c r="M717" s="264"/>
      <c r="N717" s="264"/>
      <c r="O717" s="328"/>
      <c r="P717" s="311"/>
      <c r="Q717" s="267"/>
      <c r="R717" s="261"/>
      <c r="S717" s="258"/>
      <c r="T717" s="255"/>
      <c r="U717" s="249"/>
      <c r="V717" s="255"/>
      <c r="W717" s="255"/>
      <c r="X717" s="255"/>
      <c r="Y717" s="277"/>
      <c r="Z717" s="108"/>
      <c r="AA717" s="109"/>
      <c r="AB717" s="109"/>
      <c r="AC717" s="109"/>
      <c r="AD717" s="110"/>
      <c r="AE717" s="111">
        <f t="shared" si="114"/>
        <v>0</v>
      </c>
      <c r="AF717" s="110"/>
      <c r="AG717" s="110"/>
      <c r="AH717" s="110"/>
      <c r="AI717" s="110"/>
      <c r="AJ717" s="110"/>
      <c r="AK717" s="110"/>
      <c r="AL717" s="111">
        <f>IFERROR(VLOOKUP(AF717,Criterios!$M$3:$N$6,2,FALSE),0) + IFERROR(VLOOKUP(AG717,Criterios!$O$3:$P$6,2,FALSE),0) + IFERROR(VLOOKUP(AH717,Criterios!$Q$3:$R$7,2,FALSE),0) + IFERROR(VLOOKUP(AI717,Criterios!$S$3:$T$6,2,FALSE),0) + IFERROR(VLOOKUP(AJ717,Criterios!$U$3:$V$5,2,FALSE),0) + IFERROR(VLOOKUP(AK717,Criterios!$W$3:$X$8,2,FALSE),0)</f>
        <v>0</v>
      </c>
      <c r="AM717" s="112" t="str">
        <f>IF(AND(AL717&gt;=Criterios!$AB$8,AL717&lt;Criterios!$AA$8),"Pobre",IF(AND(AL717&gt;=Criterios!$AB$7,AL717&lt;Criterios!$AA$7),"Insatisfactorio",IF(AND(AL717&gt;=Criterios!$AB$6,AL717&lt;Criterios!$AA$6),"Regular",IF(AND(AL717&gt;=Criterios!$AB$5,AL717&lt;Criterios!$AA$5),"Bueno",IF(AND(AL717&gt;=Criterios!$AB$4,AL717&lt;=Criterios!$AA$4),"Excelente",MID(Criterios!$Y$3,1,1))))))</f>
        <v/>
      </c>
      <c r="AN717" s="279"/>
      <c r="AO717" s="281"/>
      <c r="AP717" s="283"/>
      <c r="AQ717" s="274"/>
      <c r="AR717" s="274"/>
      <c r="AS717" s="274"/>
      <c r="AT717" s="274"/>
      <c r="AU717" s="285"/>
      <c r="AW717" s="88" t="s">
        <v>123</v>
      </c>
      <c r="AX717" s="88" t="s">
        <v>124</v>
      </c>
      <c r="AY717" s="88" t="s">
        <v>125</v>
      </c>
      <c r="AZ717" s="88" t="s">
        <v>126</v>
      </c>
      <c r="BA717" s="88" t="s">
        <v>127</v>
      </c>
      <c r="BB717" s="113"/>
    </row>
    <row r="718" spans="1:54" ht="16.5" hidden="1" thickTop="1" x14ac:dyDescent="0.2">
      <c r="A718" s="361"/>
      <c r="B718" s="289"/>
      <c r="C718" s="297"/>
      <c r="D718" s="300"/>
      <c r="E718" s="300"/>
      <c r="F718" s="300"/>
      <c r="G718" s="300"/>
      <c r="H718" s="300"/>
      <c r="I718" s="303"/>
      <c r="J718" s="306"/>
      <c r="K718" s="306"/>
      <c r="L718" s="329"/>
      <c r="M718" s="262"/>
      <c r="N718" s="262"/>
      <c r="O718" s="326" t="s">
        <v>428</v>
      </c>
      <c r="P718" s="338"/>
      <c r="Q718" s="295"/>
      <c r="R718" s="259"/>
      <c r="S718" s="256"/>
      <c r="T718" s="253">
        <f>(IFERROR(VLOOKUP(S718,Criterios!$E$3:$F$8,2,FALSE),0))</f>
        <v>0</v>
      </c>
      <c r="U718" s="247"/>
      <c r="V718" s="253">
        <f>(IFERROR(VLOOKUP(U718,Criterios!$H$3:$I$8,2,FALSE),0))</f>
        <v>0</v>
      </c>
      <c r="W718" s="253">
        <f>(IFERROR(VLOOKUP(S718,Criterios!$E$3:$F$8,2,FALSE),0)) * (IFERROR(VLOOKUP(U718,Criterios!$H$3:$I$8,2,FALSE),0))</f>
        <v>0</v>
      </c>
      <c r="X718" s="253">
        <f>IFERROR(INDEX(Colorimetría!$D$4:$H$8,MATCH(V718,Colorimetría!$C$4:$C$8,0),MATCH(T718,Colorimetría!$D$3:$H$3,0)),0)</f>
        <v>0</v>
      </c>
      <c r="Y718" s="296"/>
      <c r="Z718" s="91"/>
      <c r="AA718" s="92"/>
      <c r="AB718" s="92"/>
      <c r="AC718" s="92"/>
      <c r="AD718" s="93"/>
      <c r="AE718" s="94">
        <f>IF(OR(AD718="Preventivo",AD718="Preventivo - Detectivo"),"Probabilidad",IF(OR(AD718="Detectivo - Correctivo",AD718="Correctivo"),"Impacto",0))</f>
        <v>0</v>
      </c>
      <c r="AF718" s="93"/>
      <c r="AG718" s="93"/>
      <c r="AH718" s="93"/>
      <c r="AI718" s="93"/>
      <c r="AJ718" s="93"/>
      <c r="AK718" s="93"/>
      <c r="AL718" s="95">
        <f>IFERROR(VLOOKUP(AF718,Criterios!$M$3:$N$6,2,FALSE),0) + IFERROR(VLOOKUP(AG718,Criterios!$O$3:$P$6,2,FALSE),0) + IFERROR(VLOOKUP(AH718,Criterios!$Q$3:$R$7,2,FALSE),0) + IFERROR(VLOOKUP(AI718,Criterios!$S$3:$T$6,2,FALSE),0) + IFERROR(VLOOKUP(AJ718,Criterios!$U$3:$V$5,2,FALSE),0) + IFERROR(VLOOKUP(AK718,Criterios!$W$3:$X$8,2,FALSE),0)</f>
        <v>0</v>
      </c>
      <c r="AM718" s="96" t="str">
        <f>IF(AND(AL718&gt;=Criterios!$AB$8,AL718&lt;Criterios!$AA$8),"Pobre",IF(AND(AL718&gt;=Criterios!$AB$7,AL718&lt;Criterios!$AA$7),"Insatisfactorio",IF(AND(AL718&gt;=Criterios!$AB$6,AL718&lt;Criterios!$AA$6),"Regular",IF(AND(AL718&gt;=Criterios!$AB$5,AL718&lt;Criterios!$AA$5),"Bueno",IF(AND(AL718&gt;=Criterios!$AB$4,AL718&lt;=Criterios!$AA$4),"Excelente",MID(Criterios!$Y$3,1,1))))))</f>
        <v/>
      </c>
      <c r="AN718" s="278">
        <f>(IFERROR(AVERAGEIFS(AL718:AL723,AE718:AE723,"Impacto"),0))/100</f>
        <v>0</v>
      </c>
      <c r="AO718" s="280">
        <f>(IFERROR(AVERAGEIFS(AL718:AL723,AE718:AE723,"Probabilidad"),0))/100</f>
        <v>0</v>
      </c>
      <c r="AP718" s="282" t="str">
        <f>IF(AN718=0,MID(S718,1,15),IF(T718 - AN718*T718&lt;1,VLOOKUP(1,Criterios!$D$4:$E$8,2,FALSE),IF(ROUND(T718 -( T718*AN718),0)=0,VLOOKUP(1,Criterios!$D$4:$E$8,2,FALSE),VLOOKUP(ROUND(T718 -( T718*AN718),0),Criterios!$D$4:$E$8,2,FALSE))))</f>
        <v/>
      </c>
      <c r="AQ718" s="273">
        <f>(IFERROR(VLOOKUP(AP718,Criterios!$E$3:$F$8,2,FALSE),0))</f>
        <v>0</v>
      </c>
      <c r="AR718" s="273" t="str">
        <f>IF(AO718=0,MID(U718,1,15),IF(V718 - AO718*V718&lt;1,VLOOKUP(1,Criterios!$G$4:$H$8,2,FALSE),IF(ROUND(V718 -(V718*AO718),0)=0,VLOOKUP(1,Criterios!$G$4:$H$8,2,FALSE),VLOOKUP(ROUND(V718 -( V718*AO718),0),Criterios!$G$4:$H$8,2,FALSE))))</f>
        <v/>
      </c>
      <c r="AS718" s="273">
        <f>(IFERROR(VLOOKUP(AR718,Criterios!$H$3:$I$8,2,FALSE),0))</f>
        <v>0</v>
      </c>
      <c r="AT718" s="273">
        <f>(IFERROR(VLOOKUP(AP718,Criterios!$E$3:$F$8,2,FALSE),0)) * (IFERROR(VLOOKUP(AR718,Criterios!$H$3:$I$8,2,FALSE),0))</f>
        <v>0</v>
      </c>
      <c r="AU718" s="284">
        <f>IFERROR(INDEX(Colorimetría!$D$4:$H$8,MATCH(AS718,Colorimetría!$C$4:$C$8,0),MATCH(AQ718,Colorimetría!$D$3:$H$3,0)),0)</f>
        <v>0</v>
      </c>
      <c r="AV718" s="88" t="s">
        <v>169</v>
      </c>
      <c r="AW718" s="97" t="str">
        <f>IF(AND(T718=1,V718=5),IF(AND(AQ718=1,AS718=5),"RiRr","Ri"),IF(AND(AQ718=1,AS718=5),"Rr",""))</f>
        <v/>
      </c>
      <c r="AX718" s="97" t="str">
        <f>IF(AND(T718=2,V718=5),IF(AND(AQ718=2,AS718=5),"RiRr","Ri"),IF(AND(AQ718=2,AS718=5),"Rr",""))</f>
        <v/>
      </c>
      <c r="AY718" s="98" t="str">
        <f>IF(AND(T718=3,V718=5),IF(AND(AQ718=3,AS718=5),"RiRr","Ri"),IF(AND(AQ718=3,AS718=5),"Rr",""))</f>
        <v/>
      </c>
      <c r="AZ718" s="98" t="str">
        <f>IF(AND(T718=4,V718=5),IF(AND(AQ718=4,AS718=5),"RiRr","Ri"),IF(AND(AQ718=4,AS718=5),"Rr",""))</f>
        <v/>
      </c>
      <c r="BA718" s="98" t="str">
        <f>IF(AND(T718=5,V718=5),IF(AND(AQ718=5,AS718=5),"RiRr","Ri"),IF(AND(AQ718=5,AS718=5),"Rr",""))</f>
        <v/>
      </c>
      <c r="BB718" s="100"/>
    </row>
    <row r="719" spans="1:54" hidden="1" x14ac:dyDescent="0.2">
      <c r="A719" s="362"/>
      <c r="B719" s="290"/>
      <c r="C719" s="298"/>
      <c r="D719" s="301"/>
      <c r="E719" s="301"/>
      <c r="F719" s="301"/>
      <c r="G719" s="301"/>
      <c r="H719" s="301"/>
      <c r="I719" s="304"/>
      <c r="J719" s="307"/>
      <c r="K719" s="307"/>
      <c r="L719" s="330"/>
      <c r="M719" s="263"/>
      <c r="N719" s="263"/>
      <c r="O719" s="327"/>
      <c r="P719" s="310"/>
      <c r="Q719" s="266"/>
      <c r="R719" s="260"/>
      <c r="S719" s="257"/>
      <c r="T719" s="254"/>
      <c r="U719" s="248"/>
      <c r="V719" s="254"/>
      <c r="W719" s="254"/>
      <c r="X719" s="254"/>
      <c r="Y719" s="276"/>
      <c r="Z719" s="91"/>
      <c r="AA719" s="92"/>
      <c r="AB719" s="92"/>
      <c r="AC719" s="92"/>
      <c r="AD719" s="93"/>
      <c r="AE719" s="94">
        <f t="shared" ref="AE719:AE723" si="115">IF(OR(AD719="Preventivo",AD719="Preventivo - Detectivo"),"Probabilidad",IF(OR(AD719="Detectivo - Correctivo",AD719="Correctivo"),"Impacto",0))</f>
        <v>0</v>
      </c>
      <c r="AF719" s="93"/>
      <c r="AG719" s="93"/>
      <c r="AH719" s="93"/>
      <c r="AI719" s="93"/>
      <c r="AJ719" s="93"/>
      <c r="AK719" s="93"/>
      <c r="AL719" s="95">
        <f>IFERROR(VLOOKUP(AF719,Criterios!$M$3:$N$6,2,FALSE),0) + IFERROR(VLOOKUP(AG719,Criterios!$O$3:$P$6,2,FALSE),0) + IFERROR(VLOOKUP(AH719,Criterios!$Q$3:$R$7,2,FALSE),0) + IFERROR(VLOOKUP(AI719,Criterios!$S$3:$T$6,2,FALSE),0) + IFERROR(VLOOKUP(AJ719,Criterios!$U$3:$V$5,2,FALSE),0) + IFERROR(VLOOKUP(AK719,Criterios!$W$3:$X$8,2,FALSE),0)</f>
        <v>0</v>
      </c>
      <c r="AM719" s="96" t="str">
        <f>IF(AND(AL719&gt;=Criterios!$AB$8,AL719&lt;Criterios!$AA$8),"Pobre",IF(AND(AL719&gt;=Criterios!$AB$7,AL719&lt;Criterios!$AA$7),"Insatisfactorio",IF(AND(AL719&gt;=Criterios!$AB$6,AL719&lt;Criterios!$AA$6),"Regular",IF(AND(AL719&gt;=Criterios!$AB$5,AL719&lt;Criterios!$AA$5),"Bueno",IF(AND(AL719&gt;=Criterios!$AB$4,AL719&lt;=Criterios!$AA$4),"Excelente",MID(Criterios!$Y$3,1,1))))))</f>
        <v/>
      </c>
      <c r="AN719" s="278"/>
      <c r="AO719" s="280"/>
      <c r="AP719" s="282"/>
      <c r="AQ719" s="273"/>
      <c r="AR719" s="273"/>
      <c r="AS719" s="273"/>
      <c r="AT719" s="273"/>
      <c r="AU719" s="284"/>
      <c r="AV719" s="88" t="s">
        <v>122</v>
      </c>
      <c r="AW719" s="101" t="str">
        <f>IF(AND(T718=1,V718=4),IF(AND(AQ718=1,AS718=4),"RiRr","Ri"),IF(AND(AQ718=1,AS718=4),"Rr",""))</f>
        <v/>
      </c>
      <c r="AX719" s="102" t="str">
        <f>IF(AND(T718=2,V718=4),IF(AND(AQ718=2,AS718=4),"RiRr","Ri"),IF(AND(AQ718=2,AS718=4),"Rr",""))</f>
        <v/>
      </c>
      <c r="AY719" s="102" t="str">
        <f>IF(AND(T718=3,V718=4),IF(AND(AQ718=3,AS718=4),"RiRr","Ri"),IF(AND(AQ718=3,AS718=4),"Rr",""))</f>
        <v/>
      </c>
      <c r="AZ719" s="103" t="str">
        <f>IF(AND(T718=4,V718=4),IF(AND(AQ718=4,AS718=4),"RiRr","Ri"),IF(AND(AQ718=4,AS718=4),"Rr",""))</f>
        <v/>
      </c>
      <c r="BA719" s="103" t="str">
        <f>IF(AND(T718=5,V718=4),IF(AND(AQ718=5,AS718=4),"RiRr","Ri"),IF(AND(AQ718=5,AS718=4),"Rr",""))</f>
        <v/>
      </c>
      <c r="BB719" s="105"/>
    </row>
    <row r="720" spans="1:54" hidden="1" x14ac:dyDescent="0.2">
      <c r="A720" s="362"/>
      <c r="B720" s="290"/>
      <c r="C720" s="298"/>
      <c r="D720" s="301"/>
      <c r="E720" s="301"/>
      <c r="F720" s="301"/>
      <c r="G720" s="301"/>
      <c r="H720" s="301"/>
      <c r="I720" s="304"/>
      <c r="J720" s="307"/>
      <c r="K720" s="307"/>
      <c r="L720" s="330"/>
      <c r="M720" s="263"/>
      <c r="N720" s="263"/>
      <c r="O720" s="327"/>
      <c r="P720" s="310"/>
      <c r="Q720" s="266"/>
      <c r="R720" s="260"/>
      <c r="S720" s="257"/>
      <c r="T720" s="254"/>
      <c r="U720" s="248"/>
      <c r="V720" s="254"/>
      <c r="W720" s="254"/>
      <c r="X720" s="254"/>
      <c r="Y720" s="276"/>
      <c r="Z720" s="91"/>
      <c r="AA720" s="92"/>
      <c r="AB720" s="92"/>
      <c r="AC720" s="92"/>
      <c r="AD720" s="93"/>
      <c r="AE720" s="94">
        <f t="shared" si="115"/>
        <v>0</v>
      </c>
      <c r="AF720" s="93"/>
      <c r="AG720" s="93"/>
      <c r="AH720" s="93"/>
      <c r="AI720" s="93"/>
      <c r="AJ720" s="93"/>
      <c r="AK720" s="93"/>
      <c r="AL720" s="95">
        <f>IFERROR(VLOOKUP(AF720,Criterios!$M$3:$N$6,2,FALSE),0) + IFERROR(VLOOKUP(AG720,Criterios!$O$3:$P$6,2,FALSE),0) + IFERROR(VLOOKUP(AH720,Criterios!$Q$3:$R$7,2,FALSE),0) + IFERROR(VLOOKUP(AI720,Criterios!$S$3:$T$6,2,FALSE),0) + IFERROR(VLOOKUP(AJ720,Criterios!$U$3:$V$5,2,FALSE),0) + IFERROR(VLOOKUP(AK720,Criterios!$W$3:$X$8,2,FALSE),0)</f>
        <v>0</v>
      </c>
      <c r="AM720" s="96" t="str">
        <f>IF(AND(AL720&gt;=Criterios!$AB$8,AL720&lt;Criterios!$AA$8),"Pobre",IF(AND(AL720&gt;=Criterios!$AB$7,AL720&lt;Criterios!$AA$7),"Insatisfactorio",IF(AND(AL720&gt;=Criterios!$AB$6,AL720&lt;Criterios!$AA$6),"Regular",IF(AND(AL720&gt;=Criterios!$AB$5,AL720&lt;Criterios!$AA$5),"Bueno",IF(AND(AL720&gt;=Criterios!$AB$4,AL720&lt;=Criterios!$AA$4),"Excelente",MID(Criterios!$Y$3,1,1))))))</f>
        <v/>
      </c>
      <c r="AN720" s="278"/>
      <c r="AO720" s="280"/>
      <c r="AP720" s="282"/>
      <c r="AQ720" s="273"/>
      <c r="AR720" s="273"/>
      <c r="AS720" s="273"/>
      <c r="AT720" s="273"/>
      <c r="AU720" s="284"/>
      <c r="AV720" s="88" t="s">
        <v>125</v>
      </c>
      <c r="AW720" s="106" t="str">
        <f>IF(AND(T718=1,V718=3),IF(AND(AQ718=1,AS718=3),"RiRr","Ri"),IF(AND(AQ718=1,AS718=3),"Rr",""))</f>
        <v/>
      </c>
      <c r="AX720" s="101" t="str">
        <f>IF(AND(T718=2,V718=3),IF(AND(AQ718=2,AS718=3),"RiRr","Ri"),IF(AND(AQ718=2,AS718=3),"Rr",""))</f>
        <v/>
      </c>
      <c r="AY720" s="102" t="str">
        <f>IF(AND(T718=3,V718=3),IF(AND(AQ718=3,AS718=3),"RiRr","Ri"),IF(AND(AQ718=3,AS718=3),"Rr",""))</f>
        <v/>
      </c>
      <c r="AZ720" s="103" t="str">
        <f>IF(AND(T718=4,V718=3),IF(AND(AQ718=4,AS718=3),"RiRr","Ri"),IF(AND(AQ718=4,AS718=3),"Rr",""))</f>
        <v/>
      </c>
      <c r="BA720" s="103" t="str">
        <f>IF(AND(T718=5,V718=3),IF(AND(AQ718=5,AS718=3),"RiRr","Ri"),IF(AND(AQ718=5,AS718=3),"Rr",""))</f>
        <v/>
      </c>
      <c r="BB720" s="105"/>
    </row>
    <row r="721" spans="1:54" hidden="1" x14ac:dyDescent="0.2">
      <c r="A721" s="362"/>
      <c r="B721" s="290"/>
      <c r="C721" s="298"/>
      <c r="D721" s="301"/>
      <c r="E721" s="301"/>
      <c r="F721" s="301"/>
      <c r="G721" s="301"/>
      <c r="H721" s="301"/>
      <c r="I721" s="304"/>
      <c r="J721" s="307"/>
      <c r="K721" s="307"/>
      <c r="L721" s="330"/>
      <c r="M721" s="263"/>
      <c r="N721" s="263"/>
      <c r="O721" s="327"/>
      <c r="P721" s="310"/>
      <c r="Q721" s="266"/>
      <c r="R721" s="260"/>
      <c r="S721" s="257"/>
      <c r="T721" s="254"/>
      <c r="U721" s="248"/>
      <c r="V721" s="254"/>
      <c r="W721" s="254"/>
      <c r="X721" s="254"/>
      <c r="Y721" s="276"/>
      <c r="Z721" s="91"/>
      <c r="AA721" s="92"/>
      <c r="AB721" s="92"/>
      <c r="AC721" s="92"/>
      <c r="AD721" s="93"/>
      <c r="AE721" s="94">
        <f t="shared" si="115"/>
        <v>0</v>
      </c>
      <c r="AF721" s="93"/>
      <c r="AG721" s="93"/>
      <c r="AH721" s="93"/>
      <c r="AI721" s="93"/>
      <c r="AJ721" s="93"/>
      <c r="AK721" s="93"/>
      <c r="AL721" s="94">
        <f>IFERROR(VLOOKUP(AF721,Criterios!$M$3:$N$6,2,FALSE),0) + IFERROR(VLOOKUP(AG721,Criterios!$O$3:$P$6,2,FALSE),0) + IFERROR(VLOOKUP(AH721,Criterios!$Q$3:$R$7,2,FALSE),0) + IFERROR(VLOOKUP(AI721,Criterios!$S$3:$T$6,2,FALSE),0) + IFERROR(VLOOKUP(AJ721,Criterios!$U$3:$V$5,2,FALSE),0) + IFERROR(VLOOKUP(AK721,Criterios!$W$3:$X$8,2,FALSE),0)</f>
        <v>0</v>
      </c>
      <c r="AM721" s="96" t="str">
        <f>IF(AND(AL721&gt;=Criterios!$AB$8,AL721&lt;Criterios!$AA$8),"Pobre",IF(AND(AL721&gt;=Criterios!$AB$7,AL721&lt;Criterios!$AA$7),"Insatisfactorio",IF(AND(AL721&gt;=Criterios!$AB$6,AL721&lt;Criterios!$AA$6),"Regular",IF(AND(AL721&gt;=Criterios!$AB$5,AL721&lt;Criterios!$AA$5),"Bueno",IF(AND(AL721&gt;=Criterios!$AB$4,AL721&lt;=Criterios!$AA$4),"Excelente",MID(Criterios!$Y$3,1,1))))))</f>
        <v/>
      </c>
      <c r="AN721" s="278"/>
      <c r="AO721" s="280"/>
      <c r="AP721" s="282"/>
      <c r="AQ721" s="273"/>
      <c r="AR721" s="273"/>
      <c r="AS721" s="273"/>
      <c r="AT721" s="273"/>
      <c r="AU721" s="284"/>
      <c r="AV721" s="88" t="s">
        <v>170</v>
      </c>
      <c r="AW721" s="106" t="str">
        <f>IF(AND(T718=1,V718=2),IF(AND(AQ718=1,AS718=2),"RiRr","Ri"),IF(AND(AQ718=1,AS718=2),"Rr",""))</f>
        <v/>
      </c>
      <c r="AX721" s="106" t="str">
        <f>IF(AND(T718=2,V718=2),IF(AND(AQ718=2,AS718=2),"RiRr","Ri"),IF(AND(AQ718=2,AS718=2),"Rr",""))</f>
        <v/>
      </c>
      <c r="AY721" s="101" t="str">
        <f>IF(AND(T718=3,V718=2),IF(AND(AQ718=3,AS718=2),"RiRr","Ri"),IF(AND(AQ718=3,AS718=2),"Rr",""))</f>
        <v/>
      </c>
      <c r="AZ721" s="102" t="str">
        <f>IF(AND(T718=4,V718=2),IF(AND(AQ718=4,AS718=2),"RiRr","Ri"),IF(AND(AQ718=4,AS718=2),"Rr",""))</f>
        <v/>
      </c>
      <c r="BA721" s="103" t="str">
        <f>IF(AND(T718=5,V718=2),IF(AND(AQ718=5,AS718=2),"RiRr","Ri"),IF(AND(AQ718=5,AS718=2),"Rr",""))</f>
        <v/>
      </c>
      <c r="BB721" s="105"/>
    </row>
    <row r="722" spans="1:54" hidden="1" x14ac:dyDescent="0.2">
      <c r="A722" s="362"/>
      <c r="B722" s="290"/>
      <c r="C722" s="298"/>
      <c r="D722" s="301"/>
      <c r="E722" s="301"/>
      <c r="F722" s="301"/>
      <c r="G722" s="301"/>
      <c r="H722" s="301"/>
      <c r="I722" s="304"/>
      <c r="J722" s="307"/>
      <c r="K722" s="307"/>
      <c r="L722" s="330"/>
      <c r="M722" s="263"/>
      <c r="N722" s="263"/>
      <c r="O722" s="327"/>
      <c r="P722" s="310"/>
      <c r="Q722" s="266"/>
      <c r="R722" s="260"/>
      <c r="S722" s="257"/>
      <c r="T722" s="254"/>
      <c r="U722" s="248"/>
      <c r="V722" s="254"/>
      <c r="W722" s="254"/>
      <c r="X722" s="254"/>
      <c r="Y722" s="276"/>
      <c r="Z722" s="91"/>
      <c r="AA722" s="92"/>
      <c r="AB722" s="92"/>
      <c r="AC722" s="92"/>
      <c r="AD722" s="93"/>
      <c r="AE722" s="94">
        <f t="shared" si="115"/>
        <v>0</v>
      </c>
      <c r="AF722" s="93"/>
      <c r="AG722" s="93"/>
      <c r="AH722" s="93"/>
      <c r="AI722" s="93"/>
      <c r="AJ722" s="93"/>
      <c r="AK722" s="93"/>
      <c r="AL722" s="94">
        <f>IFERROR(VLOOKUP(AF722,Criterios!$M$3:$N$6,2,FALSE),0) + IFERROR(VLOOKUP(AG722,Criterios!$O$3:$P$6,2,FALSE),0) + IFERROR(VLOOKUP(AH722,Criterios!$Q$3:$R$7,2,FALSE),0) + IFERROR(VLOOKUP(AI722,Criterios!$S$3:$T$6,2,FALSE),0) + IFERROR(VLOOKUP(AJ722,Criterios!$U$3:$V$5,2,FALSE),0) + IFERROR(VLOOKUP(AK722,Criterios!$W$3:$X$8,2,FALSE),0)</f>
        <v>0</v>
      </c>
      <c r="AM722" s="96" t="str">
        <f>IF(AND(AL722&gt;=Criterios!$AB$8,AL722&lt;Criterios!$AA$8),"Pobre",IF(AND(AL722&gt;=Criterios!$AB$7,AL722&lt;Criterios!$AA$7),"Insatisfactorio",IF(AND(AL722&gt;=Criterios!$AB$6,AL722&lt;Criterios!$AA$6),"Regular",IF(AND(AL722&gt;=Criterios!$AB$5,AL722&lt;Criterios!$AA$5),"Bueno",IF(AND(AL722&gt;=Criterios!$AB$4,AL722&lt;=Criterios!$AA$4),"Excelente",MID(Criterios!$Y$3,1,1))))))</f>
        <v/>
      </c>
      <c r="AN722" s="278"/>
      <c r="AO722" s="280"/>
      <c r="AP722" s="282"/>
      <c r="AQ722" s="273"/>
      <c r="AR722" s="273"/>
      <c r="AS722" s="273"/>
      <c r="AT722" s="273"/>
      <c r="AU722" s="284"/>
      <c r="AV722" s="88" t="s">
        <v>752</v>
      </c>
      <c r="AW722" s="106" t="str">
        <f>IF(AND(T718=1,V718=1),IF(AND(AQ718=1,AS718=1),"RiRr","Ri"),IF(AND(AQ718=1,AS718=1),"Rr",""))</f>
        <v/>
      </c>
      <c r="AX722" s="106" t="str">
        <f>IF(AND(T718=2,V718=1),IF(AND(AQ718=2,AS718=1),"RiRr","Ri"),IF(AND(AQ718=2,AS718=1),"Rr",""))</f>
        <v/>
      </c>
      <c r="AY722" s="101" t="str">
        <f>IF(AND(T718=3,V718=1),IF(AND(AQ718=3,AS718=1),"RiRr","Ri"),IF(AND(AQ718=3,AS718=1),"Rr",""))</f>
        <v/>
      </c>
      <c r="AZ722" s="102" t="str">
        <f>IF(AND(T718=4,V718=1),IF(AND(AQ718=4,AS718=1),"RiRr","Ri"),IF(AND(AQ718=4,AS718=1),"Rr",""))</f>
        <v/>
      </c>
      <c r="BA722" s="102" t="str">
        <f>IF(AND(T718=5,V718=1),IF(AND(AQ718=5,AS718=1),"RiRr","Ri"),IF(AND(AQ718=5,AS718=1),"Rr",""))</f>
        <v/>
      </c>
      <c r="BB722" s="105"/>
    </row>
    <row r="723" spans="1:54" ht="15.75" hidden="1" customHeight="1" thickBot="1" x14ac:dyDescent="0.25">
      <c r="A723" s="363"/>
      <c r="B723" s="291"/>
      <c r="C723" s="299"/>
      <c r="D723" s="302"/>
      <c r="E723" s="302"/>
      <c r="F723" s="302"/>
      <c r="G723" s="302"/>
      <c r="H723" s="302"/>
      <c r="I723" s="305"/>
      <c r="J723" s="308"/>
      <c r="K723" s="308"/>
      <c r="L723" s="331"/>
      <c r="M723" s="264"/>
      <c r="N723" s="264"/>
      <c r="O723" s="328"/>
      <c r="P723" s="311"/>
      <c r="Q723" s="267"/>
      <c r="R723" s="261"/>
      <c r="S723" s="258"/>
      <c r="T723" s="255"/>
      <c r="U723" s="249"/>
      <c r="V723" s="255"/>
      <c r="W723" s="255"/>
      <c r="X723" s="255"/>
      <c r="Y723" s="277"/>
      <c r="Z723" s="108"/>
      <c r="AA723" s="109"/>
      <c r="AB723" s="109"/>
      <c r="AC723" s="109"/>
      <c r="AD723" s="110"/>
      <c r="AE723" s="111">
        <f t="shared" si="115"/>
        <v>0</v>
      </c>
      <c r="AF723" s="110"/>
      <c r="AG723" s="110"/>
      <c r="AH723" s="110"/>
      <c r="AI723" s="110"/>
      <c r="AJ723" s="110"/>
      <c r="AK723" s="110"/>
      <c r="AL723" s="111">
        <f>IFERROR(VLOOKUP(AF723,Criterios!$M$3:$N$6,2,FALSE),0) + IFERROR(VLOOKUP(AG723,Criterios!$O$3:$P$6,2,FALSE),0) + IFERROR(VLOOKUP(AH723,Criterios!$Q$3:$R$7,2,FALSE),0) + IFERROR(VLOOKUP(AI723,Criterios!$S$3:$T$6,2,FALSE),0) + IFERROR(VLOOKUP(AJ723,Criterios!$U$3:$V$5,2,FALSE),0) + IFERROR(VLOOKUP(AK723,Criterios!$W$3:$X$8,2,FALSE),0)</f>
        <v>0</v>
      </c>
      <c r="AM723" s="112" t="str">
        <f>IF(AND(AL723&gt;=Criterios!$AB$8,AL723&lt;Criterios!$AA$8),"Pobre",IF(AND(AL723&gt;=Criterios!$AB$7,AL723&lt;Criterios!$AA$7),"Insatisfactorio",IF(AND(AL723&gt;=Criterios!$AB$6,AL723&lt;Criterios!$AA$6),"Regular",IF(AND(AL723&gt;=Criterios!$AB$5,AL723&lt;Criterios!$AA$5),"Bueno",IF(AND(AL723&gt;=Criterios!$AB$4,AL723&lt;=Criterios!$AA$4),"Excelente",MID(Criterios!$Y$3,1,1))))))</f>
        <v/>
      </c>
      <c r="AN723" s="279"/>
      <c r="AO723" s="281"/>
      <c r="AP723" s="283"/>
      <c r="AQ723" s="274"/>
      <c r="AR723" s="274"/>
      <c r="AS723" s="274"/>
      <c r="AT723" s="274"/>
      <c r="AU723" s="285"/>
      <c r="AW723" s="88" t="s">
        <v>123</v>
      </c>
      <c r="AX723" s="88" t="s">
        <v>124</v>
      </c>
      <c r="AY723" s="88" t="s">
        <v>125</v>
      </c>
      <c r="AZ723" s="88" t="s">
        <v>126</v>
      </c>
      <c r="BA723" s="88" t="s">
        <v>127</v>
      </c>
      <c r="BB723" s="113"/>
    </row>
    <row r="724" spans="1:54" ht="16.5" hidden="1" thickTop="1" x14ac:dyDescent="0.2">
      <c r="A724" s="361"/>
      <c r="B724" s="289"/>
      <c r="C724" s="297"/>
      <c r="D724" s="300"/>
      <c r="E724" s="300"/>
      <c r="F724" s="300"/>
      <c r="G724" s="300"/>
      <c r="H724" s="300"/>
      <c r="I724" s="303"/>
      <c r="J724" s="306"/>
      <c r="K724" s="306"/>
      <c r="L724" s="329"/>
      <c r="M724" s="262"/>
      <c r="N724" s="262"/>
      <c r="O724" s="326" t="s">
        <v>429</v>
      </c>
      <c r="P724" s="338"/>
      <c r="Q724" s="295"/>
      <c r="R724" s="259"/>
      <c r="S724" s="256"/>
      <c r="T724" s="253">
        <f>(IFERROR(VLOOKUP(S724,Criterios!$E$3:$F$8,2,FALSE),0))</f>
        <v>0</v>
      </c>
      <c r="U724" s="247"/>
      <c r="V724" s="253">
        <f>(IFERROR(VLOOKUP(U724,Criterios!$H$3:$I$8,2,FALSE),0))</f>
        <v>0</v>
      </c>
      <c r="W724" s="253">
        <f>(IFERROR(VLOOKUP(S724,Criterios!$E$3:$F$8,2,FALSE),0)) * (IFERROR(VLOOKUP(U724,Criterios!$H$3:$I$8,2,FALSE),0))</f>
        <v>0</v>
      </c>
      <c r="X724" s="253">
        <f>IFERROR(INDEX(Colorimetría!$D$4:$H$8,MATCH(V724,Colorimetría!$C$4:$C$8,0),MATCH(T724,Colorimetría!$D$3:$H$3,0)),0)</f>
        <v>0</v>
      </c>
      <c r="Y724" s="296"/>
      <c r="Z724" s="91"/>
      <c r="AA724" s="92"/>
      <c r="AB724" s="92"/>
      <c r="AC724" s="92"/>
      <c r="AD724" s="93"/>
      <c r="AE724" s="94">
        <f>IF(OR(AD724="Preventivo",AD724="Preventivo - Detectivo"),"Probabilidad",IF(OR(AD724="Detectivo - Correctivo",AD724="Correctivo"),"Impacto",0))</f>
        <v>0</v>
      </c>
      <c r="AF724" s="93"/>
      <c r="AG724" s="93"/>
      <c r="AH724" s="93"/>
      <c r="AI724" s="93"/>
      <c r="AJ724" s="93"/>
      <c r="AK724" s="93"/>
      <c r="AL724" s="95">
        <f>IFERROR(VLOOKUP(AF724,Criterios!$M$3:$N$6,2,FALSE),0) + IFERROR(VLOOKUP(AG724,Criterios!$O$3:$P$6,2,FALSE),0) + IFERROR(VLOOKUP(AH724,Criterios!$Q$3:$R$7,2,FALSE),0) + IFERROR(VLOOKUP(AI724,Criterios!$S$3:$T$6,2,FALSE),0) + IFERROR(VLOOKUP(AJ724,Criterios!$U$3:$V$5,2,FALSE),0) + IFERROR(VLOOKUP(AK724,Criterios!$W$3:$X$8,2,FALSE),0)</f>
        <v>0</v>
      </c>
      <c r="AM724" s="96" t="str">
        <f>IF(AND(AL724&gt;=Criterios!$AB$8,AL724&lt;Criterios!$AA$8),"Pobre",IF(AND(AL724&gt;=Criterios!$AB$7,AL724&lt;Criterios!$AA$7),"Insatisfactorio",IF(AND(AL724&gt;=Criterios!$AB$6,AL724&lt;Criterios!$AA$6),"Regular",IF(AND(AL724&gt;=Criterios!$AB$5,AL724&lt;Criterios!$AA$5),"Bueno",IF(AND(AL724&gt;=Criterios!$AB$4,AL724&lt;=Criterios!$AA$4),"Excelente",MID(Criterios!$Y$3,1,1))))))</f>
        <v/>
      </c>
      <c r="AN724" s="278">
        <f>(IFERROR(AVERAGEIFS(AL724:AL729,AE724:AE729,"Impacto"),0))/100</f>
        <v>0</v>
      </c>
      <c r="AO724" s="280">
        <f>(IFERROR(AVERAGEIFS(AL724:AL729,AE724:AE729,"Probabilidad"),0))/100</f>
        <v>0</v>
      </c>
      <c r="AP724" s="282" t="str">
        <f>IF(AN724=0,MID(S724,1,15),IF(T724 - AN724*T724&lt;1,VLOOKUP(1,Criterios!$D$4:$E$8,2,FALSE),IF(ROUND(T724 -( T724*AN724),0)=0,VLOOKUP(1,Criterios!$D$4:$E$8,2,FALSE),VLOOKUP(ROUND(T724 -( T724*AN724),0),Criterios!$D$4:$E$8,2,FALSE))))</f>
        <v/>
      </c>
      <c r="AQ724" s="273">
        <f>(IFERROR(VLOOKUP(AP724,Criterios!$E$3:$F$8,2,FALSE),0))</f>
        <v>0</v>
      </c>
      <c r="AR724" s="273" t="str">
        <f>IF(AO724=0,MID(U724,1,15),IF(V724 - AO724*V724&lt;1,VLOOKUP(1,Criterios!$G$4:$H$8,2,FALSE),IF(ROUND(V724 -(V724*AO724),0)=0,VLOOKUP(1,Criterios!$G$4:$H$8,2,FALSE),VLOOKUP(ROUND(V724 -( V724*AO724),0),Criterios!$G$4:$H$8,2,FALSE))))</f>
        <v/>
      </c>
      <c r="AS724" s="273">
        <f>(IFERROR(VLOOKUP(AR724,Criterios!$H$3:$I$8,2,FALSE),0))</f>
        <v>0</v>
      </c>
      <c r="AT724" s="273">
        <f>(IFERROR(VLOOKUP(AP724,Criterios!$E$3:$F$8,2,FALSE),0)) * (IFERROR(VLOOKUP(AR724,Criterios!$H$3:$I$8,2,FALSE),0))</f>
        <v>0</v>
      </c>
      <c r="AU724" s="284">
        <f>IFERROR(INDEX(Colorimetría!$D$4:$H$8,MATCH(AS724,Colorimetría!$C$4:$C$8,0),MATCH(AQ724,Colorimetría!$D$3:$H$3,0)),0)</f>
        <v>0</v>
      </c>
      <c r="AV724" s="88" t="s">
        <v>169</v>
      </c>
      <c r="AW724" s="97" t="str">
        <f>IF(AND(T724=1,V724=5),IF(AND(AQ724=1,AS724=5),"RiRr","Ri"),IF(AND(AQ724=1,AS724=5),"Rr",""))</f>
        <v/>
      </c>
      <c r="AX724" s="97" t="str">
        <f>IF(AND(T724=2,V724=5),IF(AND(AQ724=2,AS724=5),"RiRr","Ri"),IF(AND(AQ724=2,AS724=5),"Rr",""))</f>
        <v/>
      </c>
      <c r="AY724" s="98" t="str">
        <f>IF(AND(T724=3,V724=5),IF(AND(AQ724=3,AS724=5),"RiRr","Ri"),IF(AND(AQ724=3,AS724=5),"Rr",""))</f>
        <v/>
      </c>
      <c r="AZ724" s="98" t="str">
        <f>IF(AND(T724=4,V724=5),IF(AND(AQ724=4,AS724=5),"RiRr","Ri"),IF(AND(AQ724=4,AS724=5),"Rr",""))</f>
        <v/>
      </c>
      <c r="BA724" s="98" t="str">
        <f>IF(AND(T724=5,V724=5),IF(AND(AQ724=5,AS724=5),"RiRr","Ri"),IF(AND(AQ724=5,AS724=5),"Rr",""))</f>
        <v/>
      </c>
      <c r="BB724" s="100"/>
    </row>
    <row r="725" spans="1:54" hidden="1" x14ac:dyDescent="0.2">
      <c r="A725" s="362"/>
      <c r="B725" s="290"/>
      <c r="C725" s="298"/>
      <c r="D725" s="301"/>
      <c r="E725" s="301"/>
      <c r="F725" s="301"/>
      <c r="G725" s="301"/>
      <c r="H725" s="301"/>
      <c r="I725" s="304"/>
      <c r="J725" s="307"/>
      <c r="K725" s="307"/>
      <c r="L725" s="330"/>
      <c r="M725" s="263"/>
      <c r="N725" s="263"/>
      <c r="O725" s="327"/>
      <c r="P725" s="310"/>
      <c r="Q725" s="266"/>
      <c r="R725" s="260"/>
      <c r="S725" s="257"/>
      <c r="T725" s="254"/>
      <c r="U725" s="248"/>
      <c r="V725" s="254"/>
      <c r="W725" s="254"/>
      <c r="X725" s="254"/>
      <c r="Y725" s="276"/>
      <c r="Z725" s="91"/>
      <c r="AA725" s="92"/>
      <c r="AB725" s="92"/>
      <c r="AC725" s="92"/>
      <c r="AD725" s="93"/>
      <c r="AE725" s="94">
        <f t="shared" ref="AE725:AE729" si="116">IF(OR(AD725="Preventivo",AD725="Preventivo - Detectivo"),"Probabilidad",IF(OR(AD725="Detectivo - Correctivo",AD725="Correctivo"),"Impacto",0))</f>
        <v>0</v>
      </c>
      <c r="AF725" s="93"/>
      <c r="AG725" s="93"/>
      <c r="AH725" s="93"/>
      <c r="AI725" s="93"/>
      <c r="AJ725" s="93"/>
      <c r="AK725" s="93"/>
      <c r="AL725" s="95">
        <f>IFERROR(VLOOKUP(AF725,Criterios!$M$3:$N$6,2,FALSE),0) + IFERROR(VLOOKUP(AG725,Criterios!$O$3:$P$6,2,FALSE),0) + IFERROR(VLOOKUP(AH725,Criterios!$Q$3:$R$7,2,FALSE),0) + IFERROR(VLOOKUP(AI725,Criterios!$S$3:$T$6,2,FALSE),0) + IFERROR(VLOOKUP(AJ725,Criterios!$U$3:$V$5,2,FALSE),0) + IFERROR(VLOOKUP(AK725,Criterios!$W$3:$X$8,2,FALSE),0)</f>
        <v>0</v>
      </c>
      <c r="AM725" s="96" t="str">
        <f>IF(AND(AL725&gt;=Criterios!$AB$8,AL725&lt;Criterios!$AA$8),"Pobre",IF(AND(AL725&gt;=Criterios!$AB$7,AL725&lt;Criterios!$AA$7),"Insatisfactorio",IF(AND(AL725&gt;=Criterios!$AB$6,AL725&lt;Criterios!$AA$6),"Regular",IF(AND(AL725&gt;=Criterios!$AB$5,AL725&lt;Criterios!$AA$5),"Bueno",IF(AND(AL725&gt;=Criterios!$AB$4,AL725&lt;=Criterios!$AA$4),"Excelente",MID(Criterios!$Y$3,1,1))))))</f>
        <v/>
      </c>
      <c r="AN725" s="278"/>
      <c r="AO725" s="280"/>
      <c r="AP725" s="282"/>
      <c r="AQ725" s="273"/>
      <c r="AR725" s="273"/>
      <c r="AS725" s="273"/>
      <c r="AT725" s="273"/>
      <c r="AU725" s="284"/>
      <c r="AV725" s="88" t="s">
        <v>122</v>
      </c>
      <c r="AW725" s="101" t="str">
        <f>IF(AND(T724=1,V724=4),IF(AND(AQ724=1,AS724=4),"RiRr","Ri"),IF(AND(AQ724=1,AS724=4),"Rr",""))</f>
        <v/>
      </c>
      <c r="AX725" s="102" t="str">
        <f>IF(AND(T724=2,V724=4),IF(AND(AQ724=2,AS724=4),"RiRr","Ri"),IF(AND(AQ724=2,AS724=4),"Rr",""))</f>
        <v/>
      </c>
      <c r="AY725" s="102" t="str">
        <f>IF(AND(T724=3,V724=4),IF(AND(AQ724=3,AS724=4),"RiRr","Ri"),IF(AND(AQ724=3,AS724=4),"Rr",""))</f>
        <v/>
      </c>
      <c r="AZ725" s="103" t="str">
        <f>IF(AND(T724=4,V724=4),IF(AND(AQ724=4,AS724=4),"RiRr","Ri"),IF(AND(AQ724=4,AS724=4),"Rr",""))</f>
        <v/>
      </c>
      <c r="BA725" s="103" t="str">
        <f>IF(AND(T724=5,V724=4),IF(AND(AQ724=5,AS724=4),"RiRr","Ri"),IF(AND(AQ724=5,AS724=4),"Rr",""))</f>
        <v/>
      </c>
      <c r="BB725" s="105"/>
    </row>
    <row r="726" spans="1:54" hidden="1" x14ac:dyDescent="0.2">
      <c r="A726" s="362"/>
      <c r="B726" s="290"/>
      <c r="C726" s="298"/>
      <c r="D726" s="301"/>
      <c r="E726" s="301"/>
      <c r="F726" s="301"/>
      <c r="G726" s="301"/>
      <c r="H726" s="301"/>
      <c r="I726" s="304"/>
      <c r="J726" s="307"/>
      <c r="K726" s="307"/>
      <c r="L726" s="330"/>
      <c r="M726" s="263"/>
      <c r="N726" s="263"/>
      <c r="O726" s="327"/>
      <c r="P726" s="310"/>
      <c r="Q726" s="266"/>
      <c r="R726" s="260"/>
      <c r="S726" s="257"/>
      <c r="T726" s="254"/>
      <c r="U726" s="248"/>
      <c r="V726" s="254"/>
      <c r="W726" s="254"/>
      <c r="X726" s="254"/>
      <c r="Y726" s="276"/>
      <c r="Z726" s="91"/>
      <c r="AA726" s="92"/>
      <c r="AB726" s="92"/>
      <c r="AC726" s="92"/>
      <c r="AD726" s="93"/>
      <c r="AE726" s="94">
        <f t="shared" si="116"/>
        <v>0</v>
      </c>
      <c r="AF726" s="93"/>
      <c r="AG726" s="93"/>
      <c r="AH726" s="93"/>
      <c r="AI726" s="93"/>
      <c r="AJ726" s="93"/>
      <c r="AK726" s="93"/>
      <c r="AL726" s="95">
        <f>IFERROR(VLOOKUP(AF726,Criterios!$M$3:$N$6,2,FALSE),0) + IFERROR(VLOOKUP(AG726,Criterios!$O$3:$P$6,2,FALSE),0) + IFERROR(VLOOKUP(AH726,Criterios!$Q$3:$R$7,2,FALSE),0) + IFERROR(VLOOKUP(AI726,Criterios!$S$3:$T$6,2,FALSE),0) + IFERROR(VLOOKUP(AJ726,Criterios!$U$3:$V$5,2,FALSE),0) + IFERROR(VLOOKUP(AK726,Criterios!$W$3:$X$8,2,FALSE),0)</f>
        <v>0</v>
      </c>
      <c r="AM726" s="96" t="str">
        <f>IF(AND(AL726&gt;=Criterios!$AB$8,AL726&lt;Criterios!$AA$8),"Pobre",IF(AND(AL726&gt;=Criterios!$AB$7,AL726&lt;Criterios!$AA$7),"Insatisfactorio",IF(AND(AL726&gt;=Criterios!$AB$6,AL726&lt;Criterios!$AA$6),"Regular",IF(AND(AL726&gt;=Criterios!$AB$5,AL726&lt;Criterios!$AA$5),"Bueno",IF(AND(AL726&gt;=Criterios!$AB$4,AL726&lt;=Criterios!$AA$4),"Excelente",MID(Criterios!$Y$3,1,1))))))</f>
        <v/>
      </c>
      <c r="AN726" s="278"/>
      <c r="AO726" s="280"/>
      <c r="AP726" s="282"/>
      <c r="AQ726" s="273"/>
      <c r="AR726" s="273"/>
      <c r="AS726" s="273"/>
      <c r="AT726" s="273"/>
      <c r="AU726" s="284"/>
      <c r="AV726" s="88" t="s">
        <v>125</v>
      </c>
      <c r="AW726" s="106" t="str">
        <f>IF(AND(T724=1,V724=3),IF(AND(AQ724=1,AS724=3),"RiRr","Ri"),IF(AND(AQ724=1,AS724=3),"Rr",""))</f>
        <v/>
      </c>
      <c r="AX726" s="101" t="str">
        <f>IF(AND(T724=2,V724=3),IF(AND(AQ724=2,AS724=3),"RiRr","Ri"),IF(AND(AQ724=2,AS724=3),"Rr",""))</f>
        <v/>
      </c>
      <c r="AY726" s="102" t="str">
        <f>IF(AND(T724=3,V724=3),IF(AND(AQ724=3,AS724=3),"RiRr","Ri"),IF(AND(AQ724=3,AS724=3),"Rr",""))</f>
        <v/>
      </c>
      <c r="AZ726" s="103" t="str">
        <f>IF(AND(T724=4,V724=3),IF(AND(AQ724=4,AS724=3),"RiRr","Ri"),IF(AND(AQ724=4,AS724=3),"Rr",""))</f>
        <v/>
      </c>
      <c r="BA726" s="103" t="str">
        <f>IF(AND(T724=5,V724=3),IF(AND(AQ724=5,AS724=3),"RiRr","Ri"),IF(AND(AQ724=5,AS724=3),"Rr",""))</f>
        <v/>
      </c>
      <c r="BB726" s="105"/>
    </row>
    <row r="727" spans="1:54" hidden="1" x14ac:dyDescent="0.2">
      <c r="A727" s="362"/>
      <c r="B727" s="290"/>
      <c r="C727" s="298"/>
      <c r="D727" s="301"/>
      <c r="E727" s="301"/>
      <c r="F727" s="301"/>
      <c r="G727" s="301"/>
      <c r="H727" s="301"/>
      <c r="I727" s="304"/>
      <c r="J727" s="307"/>
      <c r="K727" s="307"/>
      <c r="L727" s="330"/>
      <c r="M727" s="263"/>
      <c r="N727" s="263"/>
      <c r="O727" s="327"/>
      <c r="P727" s="310"/>
      <c r="Q727" s="266"/>
      <c r="R727" s="260"/>
      <c r="S727" s="257"/>
      <c r="T727" s="254"/>
      <c r="U727" s="248"/>
      <c r="V727" s="254"/>
      <c r="W727" s="254"/>
      <c r="X727" s="254"/>
      <c r="Y727" s="276"/>
      <c r="Z727" s="91"/>
      <c r="AA727" s="92"/>
      <c r="AB727" s="92"/>
      <c r="AC727" s="92"/>
      <c r="AD727" s="93"/>
      <c r="AE727" s="94">
        <f t="shared" si="116"/>
        <v>0</v>
      </c>
      <c r="AF727" s="93"/>
      <c r="AG727" s="93"/>
      <c r="AH727" s="93"/>
      <c r="AI727" s="93"/>
      <c r="AJ727" s="93"/>
      <c r="AK727" s="93"/>
      <c r="AL727" s="94">
        <f>IFERROR(VLOOKUP(AF727,Criterios!$M$3:$N$6,2,FALSE),0) + IFERROR(VLOOKUP(AG727,Criterios!$O$3:$P$6,2,FALSE),0) + IFERROR(VLOOKUP(AH727,Criterios!$Q$3:$R$7,2,FALSE),0) + IFERROR(VLOOKUP(AI727,Criterios!$S$3:$T$6,2,FALSE),0) + IFERROR(VLOOKUP(AJ727,Criterios!$U$3:$V$5,2,FALSE),0) + IFERROR(VLOOKUP(AK727,Criterios!$W$3:$X$8,2,FALSE),0)</f>
        <v>0</v>
      </c>
      <c r="AM727" s="96" t="str">
        <f>IF(AND(AL727&gt;=Criterios!$AB$8,AL727&lt;Criterios!$AA$8),"Pobre",IF(AND(AL727&gt;=Criterios!$AB$7,AL727&lt;Criterios!$AA$7),"Insatisfactorio",IF(AND(AL727&gt;=Criterios!$AB$6,AL727&lt;Criterios!$AA$6),"Regular",IF(AND(AL727&gt;=Criterios!$AB$5,AL727&lt;Criterios!$AA$5),"Bueno",IF(AND(AL727&gt;=Criterios!$AB$4,AL727&lt;=Criterios!$AA$4),"Excelente",MID(Criterios!$Y$3,1,1))))))</f>
        <v/>
      </c>
      <c r="AN727" s="278"/>
      <c r="AO727" s="280"/>
      <c r="AP727" s="282"/>
      <c r="AQ727" s="273"/>
      <c r="AR727" s="273"/>
      <c r="AS727" s="273"/>
      <c r="AT727" s="273"/>
      <c r="AU727" s="284"/>
      <c r="AV727" s="88" t="s">
        <v>170</v>
      </c>
      <c r="AW727" s="106" t="str">
        <f>IF(AND(T724=1,V724=2),IF(AND(AQ724=1,AS724=2),"RiRr","Ri"),IF(AND(AQ724=1,AS724=2),"Rr",""))</f>
        <v/>
      </c>
      <c r="AX727" s="106" t="str">
        <f>IF(AND(T724=2,V724=2),IF(AND(AQ724=2,AS724=2),"RiRr","Ri"),IF(AND(AQ724=2,AS724=2),"Rr",""))</f>
        <v/>
      </c>
      <c r="AY727" s="101" t="str">
        <f>IF(AND(T724=3,V724=2),IF(AND(AQ724=3,AS724=2),"RiRr","Ri"),IF(AND(AQ724=3,AS724=2),"Rr",""))</f>
        <v/>
      </c>
      <c r="AZ727" s="102" t="str">
        <f>IF(AND(T724=4,V724=2),IF(AND(AQ724=4,AS724=2),"RiRr","Ri"),IF(AND(AQ724=4,AS724=2),"Rr",""))</f>
        <v/>
      </c>
      <c r="BA727" s="103" t="str">
        <f>IF(AND(T724=5,V724=2),IF(AND(AQ724=5,AS724=2),"RiRr","Ri"),IF(AND(AQ724=5,AS724=2),"Rr",""))</f>
        <v/>
      </c>
      <c r="BB727" s="105"/>
    </row>
    <row r="728" spans="1:54" hidden="1" x14ac:dyDescent="0.2">
      <c r="A728" s="362"/>
      <c r="B728" s="290"/>
      <c r="C728" s="298"/>
      <c r="D728" s="301"/>
      <c r="E728" s="301"/>
      <c r="F728" s="301"/>
      <c r="G728" s="301"/>
      <c r="H728" s="301"/>
      <c r="I728" s="304"/>
      <c r="J728" s="307"/>
      <c r="K728" s="307"/>
      <c r="L728" s="330"/>
      <c r="M728" s="263"/>
      <c r="N728" s="263"/>
      <c r="O728" s="327"/>
      <c r="P728" s="310"/>
      <c r="Q728" s="266"/>
      <c r="R728" s="260"/>
      <c r="S728" s="257"/>
      <c r="T728" s="254"/>
      <c r="U728" s="248"/>
      <c r="V728" s="254"/>
      <c r="W728" s="254"/>
      <c r="X728" s="254"/>
      <c r="Y728" s="276"/>
      <c r="Z728" s="91"/>
      <c r="AA728" s="92"/>
      <c r="AB728" s="92"/>
      <c r="AC728" s="92"/>
      <c r="AD728" s="93"/>
      <c r="AE728" s="94">
        <f t="shared" si="116"/>
        <v>0</v>
      </c>
      <c r="AF728" s="93"/>
      <c r="AG728" s="93"/>
      <c r="AH728" s="93"/>
      <c r="AI728" s="93"/>
      <c r="AJ728" s="93"/>
      <c r="AK728" s="93"/>
      <c r="AL728" s="94">
        <f>IFERROR(VLOOKUP(AF728,Criterios!$M$3:$N$6,2,FALSE),0) + IFERROR(VLOOKUP(AG728,Criterios!$O$3:$P$6,2,FALSE),0) + IFERROR(VLOOKUP(AH728,Criterios!$Q$3:$R$7,2,FALSE),0) + IFERROR(VLOOKUP(AI728,Criterios!$S$3:$T$6,2,FALSE),0) + IFERROR(VLOOKUP(AJ728,Criterios!$U$3:$V$5,2,FALSE),0) + IFERROR(VLOOKUP(AK728,Criterios!$W$3:$X$8,2,FALSE),0)</f>
        <v>0</v>
      </c>
      <c r="AM728" s="96" t="str">
        <f>IF(AND(AL728&gt;=Criterios!$AB$8,AL728&lt;Criterios!$AA$8),"Pobre",IF(AND(AL728&gt;=Criterios!$AB$7,AL728&lt;Criterios!$AA$7),"Insatisfactorio",IF(AND(AL728&gt;=Criterios!$AB$6,AL728&lt;Criterios!$AA$6),"Regular",IF(AND(AL728&gt;=Criterios!$AB$5,AL728&lt;Criterios!$AA$5),"Bueno",IF(AND(AL728&gt;=Criterios!$AB$4,AL728&lt;=Criterios!$AA$4),"Excelente",MID(Criterios!$Y$3,1,1))))))</f>
        <v/>
      </c>
      <c r="AN728" s="278"/>
      <c r="AO728" s="280"/>
      <c r="AP728" s="282"/>
      <c r="AQ728" s="273"/>
      <c r="AR728" s="273"/>
      <c r="AS728" s="273"/>
      <c r="AT728" s="273"/>
      <c r="AU728" s="284"/>
      <c r="AV728" s="88" t="s">
        <v>752</v>
      </c>
      <c r="AW728" s="106" t="str">
        <f>IF(AND(T724=1,V724=1),IF(AND(AQ724=1,AS724=1),"RiRr","Ri"),IF(AND(AQ724=1,AS724=1),"Rr",""))</f>
        <v/>
      </c>
      <c r="AX728" s="106" t="str">
        <f>IF(AND(T724=2,V724=1),IF(AND(AQ724=2,AS724=1),"RiRr","Ri"),IF(AND(AQ724=2,AS724=1),"Rr",""))</f>
        <v/>
      </c>
      <c r="AY728" s="101" t="str">
        <f>IF(AND(T724=3,V724=1),IF(AND(AQ724=3,AS724=1),"RiRr","Ri"),IF(AND(AQ724=3,AS724=1),"Rr",""))</f>
        <v/>
      </c>
      <c r="AZ728" s="102" t="str">
        <f>IF(AND(T724=4,V724=1),IF(AND(AQ724=4,AS724=1),"RiRr","Ri"),IF(AND(AQ724=4,AS724=1),"Rr",""))</f>
        <v/>
      </c>
      <c r="BA728" s="102" t="str">
        <f>IF(AND(T724=5,V724=1),IF(AND(AQ724=5,AS724=1),"RiRr","Ri"),IF(AND(AQ724=5,AS724=1),"Rr",""))</f>
        <v/>
      </c>
      <c r="BB728" s="105"/>
    </row>
    <row r="729" spans="1:54" ht="15.75" hidden="1" customHeight="1" thickBot="1" x14ac:dyDescent="0.25">
      <c r="A729" s="363"/>
      <c r="B729" s="291"/>
      <c r="C729" s="299"/>
      <c r="D729" s="302"/>
      <c r="E729" s="302"/>
      <c r="F729" s="302"/>
      <c r="G729" s="302"/>
      <c r="H729" s="302"/>
      <c r="I729" s="305"/>
      <c r="J729" s="308"/>
      <c r="K729" s="308"/>
      <c r="L729" s="331"/>
      <c r="M729" s="264"/>
      <c r="N729" s="264"/>
      <c r="O729" s="328"/>
      <c r="P729" s="311"/>
      <c r="Q729" s="267"/>
      <c r="R729" s="261"/>
      <c r="S729" s="258"/>
      <c r="T729" s="255"/>
      <c r="U729" s="249"/>
      <c r="V729" s="255"/>
      <c r="W729" s="255"/>
      <c r="X729" s="255"/>
      <c r="Y729" s="277"/>
      <c r="Z729" s="108"/>
      <c r="AA729" s="109"/>
      <c r="AB729" s="109"/>
      <c r="AC729" s="109"/>
      <c r="AD729" s="110"/>
      <c r="AE729" s="111">
        <f t="shared" si="116"/>
        <v>0</v>
      </c>
      <c r="AF729" s="110"/>
      <c r="AG729" s="110"/>
      <c r="AH729" s="110"/>
      <c r="AI729" s="110"/>
      <c r="AJ729" s="110"/>
      <c r="AK729" s="110"/>
      <c r="AL729" s="111">
        <f>IFERROR(VLOOKUP(AF729,Criterios!$M$3:$N$6,2,FALSE),0) + IFERROR(VLOOKUP(AG729,Criterios!$O$3:$P$6,2,FALSE),0) + IFERROR(VLOOKUP(AH729,Criterios!$Q$3:$R$7,2,FALSE),0) + IFERROR(VLOOKUP(AI729,Criterios!$S$3:$T$6,2,FALSE),0) + IFERROR(VLOOKUP(AJ729,Criterios!$U$3:$V$5,2,FALSE),0) + IFERROR(VLOOKUP(AK729,Criterios!$W$3:$X$8,2,FALSE),0)</f>
        <v>0</v>
      </c>
      <c r="AM729" s="112" t="str">
        <f>IF(AND(AL729&gt;=Criterios!$AB$8,AL729&lt;Criterios!$AA$8),"Pobre",IF(AND(AL729&gt;=Criterios!$AB$7,AL729&lt;Criterios!$AA$7),"Insatisfactorio",IF(AND(AL729&gt;=Criterios!$AB$6,AL729&lt;Criterios!$AA$6),"Regular",IF(AND(AL729&gt;=Criterios!$AB$5,AL729&lt;Criterios!$AA$5),"Bueno",IF(AND(AL729&gt;=Criterios!$AB$4,AL729&lt;=Criterios!$AA$4),"Excelente",MID(Criterios!$Y$3,1,1))))))</f>
        <v/>
      </c>
      <c r="AN729" s="279"/>
      <c r="AO729" s="281"/>
      <c r="AP729" s="283"/>
      <c r="AQ729" s="274"/>
      <c r="AR729" s="274"/>
      <c r="AS729" s="274"/>
      <c r="AT729" s="274"/>
      <c r="AU729" s="285"/>
      <c r="AW729" s="88" t="s">
        <v>123</v>
      </c>
      <c r="AX729" s="88" t="s">
        <v>124</v>
      </c>
      <c r="AY729" s="88" t="s">
        <v>125</v>
      </c>
      <c r="AZ729" s="88" t="s">
        <v>126</v>
      </c>
      <c r="BA729" s="88" t="s">
        <v>127</v>
      </c>
      <c r="BB729" s="113"/>
    </row>
    <row r="730" spans="1:54" ht="16.5" hidden="1" thickTop="1" x14ac:dyDescent="0.2">
      <c r="A730" s="361"/>
      <c r="B730" s="289"/>
      <c r="C730" s="297"/>
      <c r="D730" s="300"/>
      <c r="E730" s="300"/>
      <c r="F730" s="300"/>
      <c r="G730" s="300"/>
      <c r="H730" s="300"/>
      <c r="I730" s="303"/>
      <c r="J730" s="306"/>
      <c r="K730" s="306"/>
      <c r="L730" s="329"/>
      <c r="M730" s="262"/>
      <c r="N730" s="262"/>
      <c r="O730" s="326" t="s">
        <v>430</v>
      </c>
      <c r="P730" s="338"/>
      <c r="Q730" s="295"/>
      <c r="R730" s="259"/>
      <c r="S730" s="256"/>
      <c r="T730" s="253">
        <f>(IFERROR(VLOOKUP(S730,Criterios!$E$3:$F$8,2,FALSE),0))</f>
        <v>0</v>
      </c>
      <c r="U730" s="247"/>
      <c r="V730" s="253">
        <f>(IFERROR(VLOOKUP(U730,Criterios!$H$3:$I$8,2,FALSE),0))</f>
        <v>0</v>
      </c>
      <c r="W730" s="253">
        <f>(IFERROR(VLOOKUP(S730,Criterios!$E$3:$F$8,2,FALSE),0)) * (IFERROR(VLOOKUP(U730,Criterios!$H$3:$I$8,2,FALSE),0))</f>
        <v>0</v>
      </c>
      <c r="X730" s="253">
        <f>IFERROR(INDEX(Colorimetría!$D$4:$H$8,MATCH(V730,Colorimetría!$C$4:$C$8,0),MATCH(T730,Colorimetría!$D$3:$H$3,0)),0)</f>
        <v>0</v>
      </c>
      <c r="Y730" s="296"/>
      <c r="Z730" s="91"/>
      <c r="AA730" s="92"/>
      <c r="AB730" s="92"/>
      <c r="AC730" s="92"/>
      <c r="AD730" s="93"/>
      <c r="AE730" s="94">
        <f>IF(OR(AD730="Preventivo",AD730="Preventivo - Detectivo"),"Probabilidad",IF(OR(AD730="Detectivo - Correctivo",AD730="Correctivo"),"Impacto",0))</f>
        <v>0</v>
      </c>
      <c r="AF730" s="93"/>
      <c r="AG730" s="93"/>
      <c r="AH730" s="93"/>
      <c r="AI730" s="93"/>
      <c r="AJ730" s="93"/>
      <c r="AK730" s="93"/>
      <c r="AL730" s="95">
        <f>IFERROR(VLOOKUP(AF730,Criterios!$M$3:$N$6,2,FALSE),0) + IFERROR(VLOOKUP(AG730,Criterios!$O$3:$P$6,2,FALSE),0) + IFERROR(VLOOKUP(AH730,Criterios!$Q$3:$R$7,2,FALSE),0) + IFERROR(VLOOKUP(AI730,Criterios!$S$3:$T$6,2,FALSE),0) + IFERROR(VLOOKUP(AJ730,Criterios!$U$3:$V$5,2,FALSE),0) + IFERROR(VLOOKUP(AK730,Criterios!$W$3:$X$8,2,FALSE),0)</f>
        <v>0</v>
      </c>
      <c r="AM730" s="96" t="str">
        <f>IF(AND(AL730&gt;=Criterios!$AB$8,AL730&lt;Criterios!$AA$8),"Pobre",IF(AND(AL730&gt;=Criterios!$AB$7,AL730&lt;Criterios!$AA$7),"Insatisfactorio",IF(AND(AL730&gt;=Criterios!$AB$6,AL730&lt;Criterios!$AA$6),"Regular",IF(AND(AL730&gt;=Criterios!$AB$5,AL730&lt;Criterios!$AA$5),"Bueno",IF(AND(AL730&gt;=Criterios!$AB$4,AL730&lt;=Criterios!$AA$4),"Excelente",MID(Criterios!$Y$3,1,1))))))</f>
        <v/>
      </c>
      <c r="AN730" s="278">
        <f>(IFERROR(AVERAGEIFS(AL730:AL735,AE730:AE735,"Impacto"),0))/100</f>
        <v>0</v>
      </c>
      <c r="AO730" s="280">
        <f>(IFERROR(AVERAGEIFS(AL730:AL735,AE730:AE735,"Probabilidad"),0))/100</f>
        <v>0</v>
      </c>
      <c r="AP730" s="282" t="str">
        <f>IF(AN730=0,MID(S730,1,15),IF(T730 - AN730*T730&lt;1,VLOOKUP(1,Criterios!$D$4:$E$8,2,FALSE),IF(ROUND(T730 -( T730*AN730),0)=0,VLOOKUP(1,Criterios!$D$4:$E$8,2,FALSE),VLOOKUP(ROUND(T730 -( T730*AN730),0),Criterios!$D$4:$E$8,2,FALSE))))</f>
        <v/>
      </c>
      <c r="AQ730" s="273">
        <f>(IFERROR(VLOOKUP(AP730,Criterios!$E$3:$F$8,2,FALSE),0))</f>
        <v>0</v>
      </c>
      <c r="AR730" s="273" t="str">
        <f>IF(AO730=0,MID(U730,1,15),IF(V730 - AO730*V730&lt;1,VLOOKUP(1,Criterios!$G$4:$H$8,2,FALSE),IF(ROUND(V730 -(V730*AO730),0)=0,VLOOKUP(1,Criterios!$G$4:$H$8,2,FALSE),VLOOKUP(ROUND(V730 -( V730*AO730),0),Criterios!$G$4:$H$8,2,FALSE))))</f>
        <v/>
      </c>
      <c r="AS730" s="273">
        <f>(IFERROR(VLOOKUP(AR730,Criterios!$H$3:$I$8,2,FALSE),0))</f>
        <v>0</v>
      </c>
      <c r="AT730" s="273">
        <f>(IFERROR(VLOOKUP(AP730,Criterios!$E$3:$F$8,2,FALSE),0)) * (IFERROR(VLOOKUP(AR730,Criterios!$H$3:$I$8,2,FALSE),0))</f>
        <v>0</v>
      </c>
      <c r="AU730" s="284">
        <f>IFERROR(INDEX(Colorimetría!$D$4:$H$8,MATCH(AS730,Colorimetría!$C$4:$C$8,0),MATCH(AQ730,Colorimetría!$D$3:$H$3,0)),0)</f>
        <v>0</v>
      </c>
      <c r="AV730" s="88" t="s">
        <v>169</v>
      </c>
      <c r="AW730" s="97" t="str">
        <f>IF(AND(T730=1,V730=5),IF(AND(AQ730=1,AS730=5),"RiRr","Ri"),IF(AND(AQ730=1,AS730=5),"Rr",""))</f>
        <v/>
      </c>
      <c r="AX730" s="97" t="str">
        <f>IF(AND(T730=2,V730=5),IF(AND(AQ730=2,AS730=5),"RiRr","Ri"),IF(AND(AQ730=2,AS730=5),"Rr",""))</f>
        <v/>
      </c>
      <c r="AY730" s="98" t="str">
        <f>IF(AND(T730=3,V730=5),IF(AND(AQ730=3,AS730=5),"RiRr","Ri"),IF(AND(AQ730=3,AS730=5),"Rr",""))</f>
        <v/>
      </c>
      <c r="AZ730" s="98" t="str">
        <f>IF(AND(T730=4,V730=5),IF(AND(AQ730=4,AS730=5),"RiRr","Ri"),IF(AND(AQ730=4,AS730=5),"Rr",""))</f>
        <v/>
      </c>
      <c r="BA730" s="98" t="str">
        <f>IF(AND(T730=5,V730=5),IF(AND(AQ730=5,AS730=5),"RiRr","Ri"),IF(AND(AQ730=5,AS730=5),"Rr",""))</f>
        <v/>
      </c>
      <c r="BB730" s="100"/>
    </row>
    <row r="731" spans="1:54" hidden="1" x14ac:dyDescent="0.2">
      <c r="A731" s="362"/>
      <c r="B731" s="290"/>
      <c r="C731" s="298"/>
      <c r="D731" s="301"/>
      <c r="E731" s="301"/>
      <c r="F731" s="301"/>
      <c r="G731" s="301"/>
      <c r="H731" s="301"/>
      <c r="I731" s="304"/>
      <c r="J731" s="307"/>
      <c r="K731" s="307"/>
      <c r="L731" s="330"/>
      <c r="M731" s="263"/>
      <c r="N731" s="263"/>
      <c r="O731" s="327"/>
      <c r="P731" s="310"/>
      <c r="Q731" s="266"/>
      <c r="R731" s="260"/>
      <c r="S731" s="257"/>
      <c r="T731" s="254"/>
      <c r="U731" s="248"/>
      <c r="V731" s="254"/>
      <c r="W731" s="254"/>
      <c r="X731" s="254"/>
      <c r="Y731" s="276"/>
      <c r="Z731" s="91"/>
      <c r="AA731" s="92"/>
      <c r="AB731" s="92"/>
      <c r="AC731" s="92"/>
      <c r="AD731" s="93"/>
      <c r="AE731" s="94">
        <f t="shared" ref="AE731:AE735" si="117">IF(OR(AD731="Preventivo",AD731="Preventivo - Detectivo"),"Probabilidad",IF(OR(AD731="Detectivo - Correctivo",AD731="Correctivo"),"Impacto",0))</f>
        <v>0</v>
      </c>
      <c r="AF731" s="93"/>
      <c r="AG731" s="93"/>
      <c r="AH731" s="93"/>
      <c r="AI731" s="93"/>
      <c r="AJ731" s="93"/>
      <c r="AK731" s="93"/>
      <c r="AL731" s="95">
        <f>IFERROR(VLOOKUP(AF731,Criterios!$M$3:$N$6,2,FALSE),0) + IFERROR(VLOOKUP(AG731,Criterios!$O$3:$P$6,2,FALSE),0) + IFERROR(VLOOKUP(AH731,Criterios!$Q$3:$R$7,2,FALSE),0) + IFERROR(VLOOKUP(AI731,Criterios!$S$3:$T$6,2,FALSE),0) + IFERROR(VLOOKUP(AJ731,Criterios!$U$3:$V$5,2,FALSE),0) + IFERROR(VLOOKUP(AK731,Criterios!$W$3:$X$8,2,FALSE),0)</f>
        <v>0</v>
      </c>
      <c r="AM731" s="96" t="str">
        <f>IF(AND(AL731&gt;=Criterios!$AB$8,AL731&lt;Criterios!$AA$8),"Pobre",IF(AND(AL731&gt;=Criterios!$AB$7,AL731&lt;Criterios!$AA$7),"Insatisfactorio",IF(AND(AL731&gt;=Criterios!$AB$6,AL731&lt;Criterios!$AA$6),"Regular",IF(AND(AL731&gt;=Criterios!$AB$5,AL731&lt;Criterios!$AA$5),"Bueno",IF(AND(AL731&gt;=Criterios!$AB$4,AL731&lt;=Criterios!$AA$4),"Excelente",MID(Criterios!$Y$3,1,1))))))</f>
        <v/>
      </c>
      <c r="AN731" s="278"/>
      <c r="AO731" s="280"/>
      <c r="AP731" s="282"/>
      <c r="AQ731" s="273"/>
      <c r="AR731" s="273"/>
      <c r="AS731" s="273"/>
      <c r="AT731" s="273"/>
      <c r="AU731" s="284"/>
      <c r="AV731" s="88" t="s">
        <v>122</v>
      </c>
      <c r="AW731" s="101" t="str">
        <f>IF(AND(T730=1,V730=4),IF(AND(AQ730=1,AS730=4),"RiRr","Ri"),IF(AND(AQ730=1,AS730=4),"Rr",""))</f>
        <v/>
      </c>
      <c r="AX731" s="102" t="str">
        <f>IF(AND(T730=2,V730=4),IF(AND(AQ730=2,AS730=4),"RiRr","Ri"),IF(AND(AQ730=2,AS730=4),"Rr",""))</f>
        <v/>
      </c>
      <c r="AY731" s="102" t="str">
        <f>IF(AND(T730=3,V730=4),IF(AND(AQ730=3,AS730=4),"RiRr","Ri"),IF(AND(AQ730=3,AS730=4),"Rr",""))</f>
        <v/>
      </c>
      <c r="AZ731" s="103" t="str">
        <f>IF(AND(T730=4,V730=4),IF(AND(AQ730=4,AS730=4),"RiRr","Ri"),IF(AND(AQ730=4,AS730=4),"Rr",""))</f>
        <v/>
      </c>
      <c r="BA731" s="103" t="str">
        <f>IF(AND(T730=5,V730=4),IF(AND(AQ730=5,AS730=4),"RiRr","Ri"),IF(AND(AQ730=5,AS730=4),"Rr",""))</f>
        <v/>
      </c>
      <c r="BB731" s="105"/>
    </row>
    <row r="732" spans="1:54" hidden="1" x14ac:dyDescent="0.2">
      <c r="A732" s="362"/>
      <c r="B732" s="290"/>
      <c r="C732" s="298"/>
      <c r="D732" s="301"/>
      <c r="E732" s="301"/>
      <c r="F732" s="301"/>
      <c r="G732" s="301"/>
      <c r="H732" s="301"/>
      <c r="I732" s="304"/>
      <c r="J732" s="307"/>
      <c r="K732" s="307"/>
      <c r="L732" s="330"/>
      <c r="M732" s="263"/>
      <c r="N732" s="263"/>
      <c r="O732" s="327"/>
      <c r="P732" s="310"/>
      <c r="Q732" s="266"/>
      <c r="R732" s="260"/>
      <c r="S732" s="257"/>
      <c r="T732" s="254"/>
      <c r="U732" s="248"/>
      <c r="V732" s="254"/>
      <c r="W732" s="254"/>
      <c r="X732" s="254"/>
      <c r="Y732" s="276"/>
      <c r="Z732" s="91"/>
      <c r="AA732" s="92"/>
      <c r="AB732" s="92"/>
      <c r="AC732" s="92"/>
      <c r="AD732" s="93"/>
      <c r="AE732" s="94">
        <f t="shared" si="117"/>
        <v>0</v>
      </c>
      <c r="AF732" s="93"/>
      <c r="AG732" s="93"/>
      <c r="AH732" s="93"/>
      <c r="AI732" s="93"/>
      <c r="AJ732" s="93"/>
      <c r="AK732" s="93"/>
      <c r="AL732" s="95">
        <f>IFERROR(VLOOKUP(AF732,Criterios!$M$3:$N$6,2,FALSE),0) + IFERROR(VLOOKUP(AG732,Criterios!$O$3:$P$6,2,FALSE),0) + IFERROR(VLOOKUP(AH732,Criterios!$Q$3:$R$7,2,FALSE),0) + IFERROR(VLOOKUP(AI732,Criterios!$S$3:$T$6,2,FALSE),0) + IFERROR(VLOOKUP(AJ732,Criterios!$U$3:$V$5,2,FALSE),0) + IFERROR(VLOOKUP(AK732,Criterios!$W$3:$X$8,2,FALSE),0)</f>
        <v>0</v>
      </c>
      <c r="AM732" s="96" t="str">
        <f>IF(AND(AL732&gt;=Criterios!$AB$8,AL732&lt;Criterios!$AA$8),"Pobre",IF(AND(AL732&gt;=Criterios!$AB$7,AL732&lt;Criterios!$AA$7),"Insatisfactorio",IF(AND(AL732&gt;=Criterios!$AB$6,AL732&lt;Criterios!$AA$6),"Regular",IF(AND(AL732&gt;=Criterios!$AB$5,AL732&lt;Criterios!$AA$5),"Bueno",IF(AND(AL732&gt;=Criterios!$AB$4,AL732&lt;=Criterios!$AA$4),"Excelente",MID(Criterios!$Y$3,1,1))))))</f>
        <v/>
      </c>
      <c r="AN732" s="278"/>
      <c r="AO732" s="280"/>
      <c r="AP732" s="282"/>
      <c r="AQ732" s="273"/>
      <c r="AR732" s="273"/>
      <c r="AS732" s="273"/>
      <c r="AT732" s="273"/>
      <c r="AU732" s="284"/>
      <c r="AV732" s="88" t="s">
        <v>125</v>
      </c>
      <c r="AW732" s="106" t="str">
        <f>IF(AND(T730=1,V730=3),IF(AND(AQ730=1,AS730=3),"RiRr","Ri"),IF(AND(AQ730=1,AS730=3),"Rr",""))</f>
        <v/>
      </c>
      <c r="AX732" s="101" t="str">
        <f>IF(AND(T730=2,V730=3),IF(AND(AQ730=2,AS730=3),"RiRr","Ri"),IF(AND(AQ730=2,AS730=3),"Rr",""))</f>
        <v/>
      </c>
      <c r="AY732" s="102" t="str">
        <f>IF(AND(T730=3,V730=3),IF(AND(AQ730=3,AS730=3),"RiRr","Ri"),IF(AND(AQ730=3,AS730=3),"Rr",""))</f>
        <v/>
      </c>
      <c r="AZ732" s="103" t="str">
        <f>IF(AND(T730=4,V730=3),IF(AND(AQ730=4,AS730=3),"RiRr","Ri"),IF(AND(AQ730=4,AS730=3),"Rr",""))</f>
        <v/>
      </c>
      <c r="BA732" s="103" t="str">
        <f>IF(AND(T730=5,V730=3),IF(AND(AQ730=5,AS730=3),"RiRr","Ri"),IF(AND(AQ730=5,AS730=3),"Rr",""))</f>
        <v/>
      </c>
      <c r="BB732" s="105"/>
    </row>
    <row r="733" spans="1:54" hidden="1" x14ac:dyDescent="0.2">
      <c r="A733" s="362"/>
      <c r="B733" s="290"/>
      <c r="C733" s="298"/>
      <c r="D733" s="301"/>
      <c r="E733" s="301"/>
      <c r="F733" s="301"/>
      <c r="G733" s="301"/>
      <c r="H733" s="301"/>
      <c r="I733" s="304"/>
      <c r="J733" s="307"/>
      <c r="K733" s="307"/>
      <c r="L733" s="330"/>
      <c r="M733" s="263"/>
      <c r="N733" s="263"/>
      <c r="O733" s="327"/>
      <c r="P733" s="310"/>
      <c r="Q733" s="266"/>
      <c r="R733" s="260"/>
      <c r="S733" s="257"/>
      <c r="T733" s="254"/>
      <c r="U733" s="248"/>
      <c r="V733" s="254"/>
      <c r="W733" s="254"/>
      <c r="X733" s="254"/>
      <c r="Y733" s="276"/>
      <c r="Z733" s="91"/>
      <c r="AA733" s="92"/>
      <c r="AB733" s="92"/>
      <c r="AC733" s="92"/>
      <c r="AD733" s="93"/>
      <c r="AE733" s="94">
        <f t="shared" si="117"/>
        <v>0</v>
      </c>
      <c r="AF733" s="93"/>
      <c r="AG733" s="93"/>
      <c r="AH733" s="93"/>
      <c r="AI733" s="93"/>
      <c r="AJ733" s="93"/>
      <c r="AK733" s="93"/>
      <c r="AL733" s="94">
        <f>IFERROR(VLOOKUP(AF733,Criterios!$M$3:$N$6,2,FALSE),0) + IFERROR(VLOOKUP(AG733,Criterios!$O$3:$P$6,2,FALSE),0) + IFERROR(VLOOKUP(AH733,Criterios!$Q$3:$R$7,2,FALSE),0) + IFERROR(VLOOKUP(AI733,Criterios!$S$3:$T$6,2,FALSE),0) + IFERROR(VLOOKUP(AJ733,Criterios!$U$3:$V$5,2,FALSE),0) + IFERROR(VLOOKUP(AK733,Criterios!$W$3:$X$8,2,FALSE),0)</f>
        <v>0</v>
      </c>
      <c r="AM733" s="96" t="str">
        <f>IF(AND(AL733&gt;=Criterios!$AB$8,AL733&lt;Criterios!$AA$8),"Pobre",IF(AND(AL733&gt;=Criterios!$AB$7,AL733&lt;Criterios!$AA$7),"Insatisfactorio",IF(AND(AL733&gt;=Criterios!$AB$6,AL733&lt;Criterios!$AA$6),"Regular",IF(AND(AL733&gt;=Criterios!$AB$5,AL733&lt;Criterios!$AA$5),"Bueno",IF(AND(AL733&gt;=Criterios!$AB$4,AL733&lt;=Criterios!$AA$4),"Excelente",MID(Criterios!$Y$3,1,1))))))</f>
        <v/>
      </c>
      <c r="AN733" s="278"/>
      <c r="AO733" s="280"/>
      <c r="AP733" s="282"/>
      <c r="AQ733" s="273"/>
      <c r="AR733" s="273"/>
      <c r="AS733" s="273"/>
      <c r="AT733" s="273"/>
      <c r="AU733" s="284"/>
      <c r="AV733" s="88" t="s">
        <v>170</v>
      </c>
      <c r="AW733" s="106" t="str">
        <f>IF(AND(T730=1,V730=2),IF(AND(AQ730=1,AS730=2),"RiRr","Ri"),IF(AND(AQ730=1,AS730=2),"Rr",""))</f>
        <v/>
      </c>
      <c r="AX733" s="106" t="str">
        <f>IF(AND(T730=2,V730=2),IF(AND(AQ730=2,AS730=2),"RiRr","Ri"),IF(AND(AQ730=2,AS730=2),"Rr",""))</f>
        <v/>
      </c>
      <c r="AY733" s="101" t="str">
        <f>IF(AND(T730=3,V730=2),IF(AND(AQ730=3,AS730=2),"RiRr","Ri"),IF(AND(AQ730=3,AS730=2),"Rr",""))</f>
        <v/>
      </c>
      <c r="AZ733" s="102" t="str">
        <f>IF(AND(T730=4,V730=2),IF(AND(AQ730=4,AS730=2),"RiRr","Ri"),IF(AND(AQ730=4,AS730=2),"Rr",""))</f>
        <v/>
      </c>
      <c r="BA733" s="103" t="str">
        <f>IF(AND(T730=5,V730=2),IF(AND(AQ730=5,AS730=2),"RiRr","Ri"),IF(AND(AQ730=5,AS730=2),"Rr",""))</f>
        <v/>
      </c>
      <c r="BB733" s="105"/>
    </row>
    <row r="734" spans="1:54" hidden="1" x14ac:dyDescent="0.2">
      <c r="A734" s="362"/>
      <c r="B734" s="290"/>
      <c r="C734" s="298"/>
      <c r="D734" s="301"/>
      <c r="E734" s="301"/>
      <c r="F734" s="301"/>
      <c r="G734" s="301"/>
      <c r="H734" s="301"/>
      <c r="I734" s="304"/>
      <c r="J734" s="307"/>
      <c r="K734" s="307"/>
      <c r="L734" s="330"/>
      <c r="M734" s="263"/>
      <c r="N734" s="263"/>
      <c r="O734" s="327"/>
      <c r="P734" s="310"/>
      <c r="Q734" s="266"/>
      <c r="R734" s="260"/>
      <c r="S734" s="257"/>
      <c r="T734" s="254"/>
      <c r="U734" s="248"/>
      <c r="V734" s="254"/>
      <c r="W734" s="254"/>
      <c r="X734" s="254"/>
      <c r="Y734" s="276"/>
      <c r="Z734" s="91"/>
      <c r="AA734" s="92"/>
      <c r="AB734" s="92"/>
      <c r="AC734" s="92"/>
      <c r="AD734" s="93"/>
      <c r="AE734" s="94">
        <f t="shared" si="117"/>
        <v>0</v>
      </c>
      <c r="AF734" s="93"/>
      <c r="AG734" s="93"/>
      <c r="AH734" s="93"/>
      <c r="AI734" s="93"/>
      <c r="AJ734" s="93"/>
      <c r="AK734" s="93"/>
      <c r="AL734" s="94">
        <f>IFERROR(VLOOKUP(AF734,Criterios!$M$3:$N$6,2,FALSE),0) + IFERROR(VLOOKUP(AG734,Criterios!$O$3:$P$6,2,FALSE),0) + IFERROR(VLOOKUP(AH734,Criterios!$Q$3:$R$7,2,FALSE),0) + IFERROR(VLOOKUP(AI734,Criterios!$S$3:$T$6,2,FALSE),0) + IFERROR(VLOOKUP(AJ734,Criterios!$U$3:$V$5,2,FALSE),0) + IFERROR(VLOOKUP(AK734,Criterios!$W$3:$X$8,2,FALSE),0)</f>
        <v>0</v>
      </c>
      <c r="AM734" s="96" t="str">
        <f>IF(AND(AL734&gt;=Criterios!$AB$8,AL734&lt;Criterios!$AA$8),"Pobre",IF(AND(AL734&gt;=Criterios!$AB$7,AL734&lt;Criterios!$AA$7),"Insatisfactorio",IF(AND(AL734&gt;=Criterios!$AB$6,AL734&lt;Criterios!$AA$6),"Regular",IF(AND(AL734&gt;=Criterios!$AB$5,AL734&lt;Criterios!$AA$5),"Bueno",IF(AND(AL734&gt;=Criterios!$AB$4,AL734&lt;=Criterios!$AA$4),"Excelente",MID(Criterios!$Y$3,1,1))))))</f>
        <v/>
      </c>
      <c r="AN734" s="278"/>
      <c r="AO734" s="280"/>
      <c r="AP734" s="282"/>
      <c r="AQ734" s="273"/>
      <c r="AR734" s="273"/>
      <c r="AS734" s="273"/>
      <c r="AT734" s="273"/>
      <c r="AU734" s="284"/>
      <c r="AV734" s="88" t="s">
        <v>752</v>
      </c>
      <c r="AW734" s="106" t="str">
        <f>IF(AND(T730=1,V730=1),IF(AND(AQ730=1,AS730=1),"RiRr","Ri"),IF(AND(AQ730=1,AS730=1),"Rr",""))</f>
        <v/>
      </c>
      <c r="AX734" s="106" t="str">
        <f>IF(AND(T730=2,V730=1),IF(AND(AQ730=2,AS730=1),"RiRr","Ri"),IF(AND(AQ730=2,AS730=1),"Rr",""))</f>
        <v/>
      </c>
      <c r="AY734" s="101" t="str">
        <f>IF(AND(T730=3,V730=1),IF(AND(AQ730=3,AS730=1),"RiRr","Ri"),IF(AND(AQ730=3,AS730=1),"Rr",""))</f>
        <v/>
      </c>
      <c r="AZ734" s="102" t="str">
        <f>IF(AND(T730=4,V730=1),IF(AND(AQ730=4,AS730=1),"RiRr","Ri"),IF(AND(AQ730=4,AS730=1),"Rr",""))</f>
        <v/>
      </c>
      <c r="BA734" s="102" t="str">
        <f>IF(AND(T730=5,V730=1),IF(AND(AQ730=5,AS730=1),"RiRr","Ri"),IF(AND(AQ730=5,AS730=1),"Rr",""))</f>
        <v/>
      </c>
      <c r="BB734" s="105"/>
    </row>
    <row r="735" spans="1:54" ht="15.75" hidden="1" customHeight="1" thickBot="1" x14ac:dyDescent="0.25">
      <c r="A735" s="363"/>
      <c r="B735" s="291"/>
      <c r="C735" s="299"/>
      <c r="D735" s="302"/>
      <c r="E735" s="302"/>
      <c r="F735" s="302"/>
      <c r="G735" s="302"/>
      <c r="H735" s="302"/>
      <c r="I735" s="305"/>
      <c r="J735" s="308"/>
      <c r="K735" s="308"/>
      <c r="L735" s="331"/>
      <c r="M735" s="264"/>
      <c r="N735" s="264"/>
      <c r="O735" s="328"/>
      <c r="P735" s="311"/>
      <c r="Q735" s="267"/>
      <c r="R735" s="261"/>
      <c r="S735" s="258"/>
      <c r="T735" s="255"/>
      <c r="U735" s="249"/>
      <c r="V735" s="255"/>
      <c r="W735" s="255"/>
      <c r="X735" s="255"/>
      <c r="Y735" s="277"/>
      <c r="Z735" s="108"/>
      <c r="AA735" s="109"/>
      <c r="AB735" s="109"/>
      <c r="AC735" s="109"/>
      <c r="AD735" s="110"/>
      <c r="AE735" s="111">
        <f t="shared" si="117"/>
        <v>0</v>
      </c>
      <c r="AF735" s="110"/>
      <c r="AG735" s="110"/>
      <c r="AH735" s="110"/>
      <c r="AI735" s="110"/>
      <c r="AJ735" s="110"/>
      <c r="AK735" s="110"/>
      <c r="AL735" s="111">
        <f>IFERROR(VLOOKUP(AF735,Criterios!$M$3:$N$6,2,FALSE),0) + IFERROR(VLOOKUP(AG735,Criterios!$O$3:$P$6,2,FALSE),0) + IFERROR(VLOOKUP(AH735,Criterios!$Q$3:$R$7,2,FALSE),0) + IFERROR(VLOOKUP(AI735,Criterios!$S$3:$T$6,2,FALSE),0) + IFERROR(VLOOKUP(AJ735,Criterios!$U$3:$V$5,2,FALSE),0) + IFERROR(VLOOKUP(AK735,Criterios!$W$3:$X$8,2,FALSE),0)</f>
        <v>0</v>
      </c>
      <c r="AM735" s="112" t="str">
        <f>IF(AND(AL735&gt;=Criterios!$AB$8,AL735&lt;Criterios!$AA$8),"Pobre",IF(AND(AL735&gt;=Criterios!$AB$7,AL735&lt;Criterios!$AA$7),"Insatisfactorio",IF(AND(AL735&gt;=Criterios!$AB$6,AL735&lt;Criterios!$AA$6),"Regular",IF(AND(AL735&gt;=Criterios!$AB$5,AL735&lt;Criterios!$AA$5),"Bueno",IF(AND(AL735&gt;=Criterios!$AB$4,AL735&lt;=Criterios!$AA$4),"Excelente",MID(Criterios!$Y$3,1,1))))))</f>
        <v/>
      </c>
      <c r="AN735" s="279"/>
      <c r="AO735" s="281"/>
      <c r="AP735" s="283"/>
      <c r="AQ735" s="274"/>
      <c r="AR735" s="274"/>
      <c r="AS735" s="274"/>
      <c r="AT735" s="274"/>
      <c r="AU735" s="285"/>
      <c r="AW735" s="88" t="s">
        <v>123</v>
      </c>
      <c r="AX735" s="88" t="s">
        <v>124</v>
      </c>
      <c r="AY735" s="88" t="s">
        <v>125</v>
      </c>
      <c r="AZ735" s="88" t="s">
        <v>126</v>
      </c>
      <c r="BA735" s="88" t="s">
        <v>127</v>
      </c>
      <c r="BB735" s="113"/>
    </row>
    <row r="736" spans="1:54" ht="16.5" hidden="1" thickTop="1" x14ac:dyDescent="0.2">
      <c r="A736" s="361"/>
      <c r="B736" s="289"/>
      <c r="C736" s="297"/>
      <c r="D736" s="300"/>
      <c r="E736" s="300"/>
      <c r="F736" s="300"/>
      <c r="G736" s="300"/>
      <c r="H736" s="300"/>
      <c r="I736" s="303"/>
      <c r="J736" s="306"/>
      <c r="K736" s="306"/>
      <c r="L736" s="329"/>
      <c r="M736" s="262"/>
      <c r="N736" s="262"/>
      <c r="O736" s="326" t="s">
        <v>431</v>
      </c>
      <c r="P736" s="338"/>
      <c r="Q736" s="295"/>
      <c r="R736" s="259"/>
      <c r="S736" s="256"/>
      <c r="T736" s="253">
        <f>(IFERROR(VLOOKUP(S736,Criterios!$E$3:$F$8,2,FALSE),0))</f>
        <v>0</v>
      </c>
      <c r="U736" s="247"/>
      <c r="V736" s="253">
        <f>(IFERROR(VLOOKUP(U736,Criterios!$H$3:$I$8,2,FALSE),0))</f>
        <v>0</v>
      </c>
      <c r="W736" s="253">
        <f>(IFERROR(VLOOKUP(S736,Criterios!$E$3:$F$8,2,FALSE),0)) * (IFERROR(VLOOKUP(U736,Criterios!$H$3:$I$8,2,FALSE),0))</f>
        <v>0</v>
      </c>
      <c r="X736" s="253">
        <f>IFERROR(INDEX(Colorimetría!$D$4:$H$8,MATCH(V736,Colorimetría!$C$4:$C$8,0),MATCH(T736,Colorimetría!$D$3:$H$3,0)),0)</f>
        <v>0</v>
      </c>
      <c r="Y736" s="296"/>
      <c r="Z736" s="91"/>
      <c r="AA736" s="92"/>
      <c r="AB736" s="92"/>
      <c r="AC736" s="92"/>
      <c r="AD736" s="93"/>
      <c r="AE736" s="94">
        <f>IF(OR(AD736="Preventivo",AD736="Preventivo - Detectivo"),"Probabilidad",IF(OR(AD736="Detectivo - Correctivo",AD736="Correctivo"),"Impacto",0))</f>
        <v>0</v>
      </c>
      <c r="AF736" s="93"/>
      <c r="AG736" s="93"/>
      <c r="AH736" s="93"/>
      <c r="AI736" s="93"/>
      <c r="AJ736" s="93"/>
      <c r="AK736" s="93"/>
      <c r="AL736" s="95">
        <f>IFERROR(VLOOKUP(AF736,Criterios!$M$3:$N$6,2,FALSE),0) + IFERROR(VLOOKUP(AG736,Criterios!$O$3:$P$6,2,FALSE),0) + IFERROR(VLOOKUP(AH736,Criterios!$Q$3:$R$7,2,FALSE),0) + IFERROR(VLOOKUP(AI736,Criterios!$S$3:$T$6,2,FALSE),0) + IFERROR(VLOOKUP(AJ736,Criterios!$U$3:$V$5,2,FALSE),0) + IFERROR(VLOOKUP(AK736,Criterios!$W$3:$X$8,2,FALSE),0)</f>
        <v>0</v>
      </c>
      <c r="AM736" s="96" t="str">
        <f>IF(AND(AL736&gt;=Criterios!$AB$8,AL736&lt;Criterios!$AA$8),"Pobre",IF(AND(AL736&gt;=Criterios!$AB$7,AL736&lt;Criterios!$AA$7),"Insatisfactorio",IF(AND(AL736&gt;=Criterios!$AB$6,AL736&lt;Criterios!$AA$6),"Regular",IF(AND(AL736&gt;=Criterios!$AB$5,AL736&lt;Criterios!$AA$5),"Bueno",IF(AND(AL736&gt;=Criterios!$AB$4,AL736&lt;=Criterios!$AA$4),"Excelente",MID(Criterios!$Y$3,1,1))))))</f>
        <v/>
      </c>
      <c r="AN736" s="278">
        <f>(IFERROR(AVERAGEIFS(AL736:AL741,AE736:AE741,"Impacto"),0))/100</f>
        <v>0</v>
      </c>
      <c r="AO736" s="280">
        <f>(IFERROR(AVERAGEIFS(AL736:AL741,AE736:AE741,"Probabilidad"),0))/100</f>
        <v>0</v>
      </c>
      <c r="AP736" s="282" t="str">
        <f>IF(AN736=0,MID(S736,1,15),IF(T736 - AN736*T736&lt;1,VLOOKUP(1,Criterios!$D$4:$E$8,2,FALSE),IF(ROUND(T736 -( T736*AN736),0)=0,VLOOKUP(1,Criterios!$D$4:$E$8,2,FALSE),VLOOKUP(ROUND(T736 -( T736*AN736),0),Criterios!$D$4:$E$8,2,FALSE))))</f>
        <v/>
      </c>
      <c r="AQ736" s="273">
        <f>(IFERROR(VLOOKUP(AP736,Criterios!$E$3:$F$8,2,FALSE),0))</f>
        <v>0</v>
      </c>
      <c r="AR736" s="273" t="str">
        <f>IF(AO736=0,MID(U736,1,15),IF(V736 - AO736*V736&lt;1,VLOOKUP(1,Criterios!$G$4:$H$8,2,FALSE),IF(ROUND(V736 -(V736*AO736),0)=0,VLOOKUP(1,Criterios!$G$4:$H$8,2,FALSE),VLOOKUP(ROUND(V736 -( V736*AO736),0),Criterios!$G$4:$H$8,2,FALSE))))</f>
        <v/>
      </c>
      <c r="AS736" s="273">
        <f>(IFERROR(VLOOKUP(AR736,Criterios!$H$3:$I$8,2,FALSE),0))</f>
        <v>0</v>
      </c>
      <c r="AT736" s="273">
        <f>(IFERROR(VLOOKUP(AP736,Criterios!$E$3:$F$8,2,FALSE),0)) * (IFERROR(VLOOKUP(AR736,Criterios!$H$3:$I$8,2,FALSE),0))</f>
        <v>0</v>
      </c>
      <c r="AU736" s="284">
        <f>IFERROR(INDEX(Colorimetría!$D$4:$H$8,MATCH(AS736,Colorimetría!$C$4:$C$8,0),MATCH(AQ736,Colorimetría!$D$3:$H$3,0)),0)</f>
        <v>0</v>
      </c>
      <c r="AV736" s="88" t="s">
        <v>169</v>
      </c>
      <c r="AW736" s="97" t="str">
        <f>IF(AND(T736=1,V736=5),IF(AND(AQ736=1,AS736=5),"RiRr","Ri"),IF(AND(AQ736=1,AS736=5),"Rr",""))</f>
        <v/>
      </c>
      <c r="AX736" s="97" t="str">
        <f>IF(AND(T736=2,V736=5),IF(AND(AQ736=2,AS736=5),"RiRr","Ri"),IF(AND(AQ736=2,AS736=5),"Rr",""))</f>
        <v/>
      </c>
      <c r="AY736" s="98" t="str">
        <f>IF(AND(T736=3,V736=5),IF(AND(AQ736=3,AS736=5),"RiRr","Ri"),IF(AND(AQ736=3,AS736=5),"Rr",""))</f>
        <v/>
      </c>
      <c r="AZ736" s="98" t="str">
        <f>IF(AND(T736=4,V736=5),IF(AND(AQ736=4,AS736=5),"RiRr","Ri"),IF(AND(AQ736=4,AS736=5),"Rr",""))</f>
        <v/>
      </c>
      <c r="BA736" s="98" t="str">
        <f>IF(AND(T736=5,V736=5),IF(AND(AQ736=5,AS736=5),"RiRr","Ri"),IF(AND(AQ736=5,AS736=5),"Rr",""))</f>
        <v/>
      </c>
      <c r="BB736" s="100"/>
    </row>
    <row r="737" spans="1:54" hidden="1" x14ac:dyDescent="0.2">
      <c r="A737" s="362"/>
      <c r="B737" s="290"/>
      <c r="C737" s="298"/>
      <c r="D737" s="301"/>
      <c r="E737" s="301"/>
      <c r="F737" s="301"/>
      <c r="G737" s="301"/>
      <c r="H737" s="301"/>
      <c r="I737" s="304"/>
      <c r="J737" s="307"/>
      <c r="K737" s="307"/>
      <c r="L737" s="330"/>
      <c r="M737" s="263"/>
      <c r="N737" s="263"/>
      <c r="O737" s="327"/>
      <c r="P737" s="310"/>
      <c r="Q737" s="266"/>
      <c r="R737" s="260"/>
      <c r="S737" s="257"/>
      <c r="T737" s="254"/>
      <c r="U737" s="248"/>
      <c r="V737" s="254"/>
      <c r="W737" s="254"/>
      <c r="X737" s="254"/>
      <c r="Y737" s="276"/>
      <c r="Z737" s="91"/>
      <c r="AA737" s="92"/>
      <c r="AB737" s="92"/>
      <c r="AC737" s="92"/>
      <c r="AD737" s="93"/>
      <c r="AE737" s="94">
        <f t="shared" ref="AE737:AE741" si="118">IF(OR(AD737="Preventivo",AD737="Preventivo - Detectivo"),"Probabilidad",IF(OR(AD737="Detectivo - Correctivo",AD737="Correctivo"),"Impacto",0))</f>
        <v>0</v>
      </c>
      <c r="AF737" s="93"/>
      <c r="AG737" s="93"/>
      <c r="AH737" s="93"/>
      <c r="AI737" s="93"/>
      <c r="AJ737" s="93"/>
      <c r="AK737" s="93"/>
      <c r="AL737" s="95">
        <f>IFERROR(VLOOKUP(AF737,Criterios!$M$3:$N$6,2,FALSE),0) + IFERROR(VLOOKUP(AG737,Criterios!$O$3:$P$6,2,FALSE),0) + IFERROR(VLOOKUP(AH737,Criterios!$Q$3:$R$7,2,FALSE),0) + IFERROR(VLOOKUP(AI737,Criterios!$S$3:$T$6,2,FALSE),0) + IFERROR(VLOOKUP(AJ737,Criterios!$U$3:$V$5,2,FALSE),0) + IFERROR(VLOOKUP(AK737,Criterios!$W$3:$X$8,2,FALSE),0)</f>
        <v>0</v>
      </c>
      <c r="AM737" s="96" t="str">
        <f>IF(AND(AL737&gt;=Criterios!$AB$8,AL737&lt;Criterios!$AA$8),"Pobre",IF(AND(AL737&gt;=Criterios!$AB$7,AL737&lt;Criterios!$AA$7),"Insatisfactorio",IF(AND(AL737&gt;=Criterios!$AB$6,AL737&lt;Criterios!$AA$6),"Regular",IF(AND(AL737&gt;=Criterios!$AB$5,AL737&lt;Criterios!$AA$5),"Bueno",IF(AND(AL737&gt;=Criterios!$AB$4,AL737&lt;=Criterios!$AA$4),"Excelente",MID(Criterios!$Y$3,1,1))))))</f>
        <v/>
      </c>
      <c r="AN737" s="278"/>
      <c r="AO737" s="280"/>
      <c r="AP737" s="282"/>
      <c r="AQ737" s="273"/>
      <c r="AR737" s="273"/>
      <c r="AS737" s="273"/>
      <c r="AT737" s="273"/>
      <c r="AU737" s="284"/>
      <c r="AV737" s="88" t="s">
        <v>122</v>
      </c>
      <c r="AW737" s="101" t="str">
        <f>IF(AND(T736=1,V736=4),IF(AND(AQ736=1,AS736=4),"RiRr","Ri"),IF(AND(AQ736=1,AS736=4),"Rr",""))</f>
        <v/>
      </c>
      <c r="AX737" s="102" t="str">
        <f>IF(AND(T736=2,V736=4),IF(AND(AQ736=2,AS736=4),"RiRr","Ri"),IF(AND(AQ736=2,AS736=4),"Rr",""))</f>
        <v/>
      </c>
      <c r="AY737" s="102" t="str">
        <f>IF(AND(T736=3,V736=4),IF(AND(AQ736=3,AS736=4),"RiRr","Ri"),IF(AND(AQ736=3,AS736=4),"Rr",""))</f>
        <v/>
      </c>
      <c r="AZ737" s="103" t="str">
        <f>IF(AND(T736=4,V736=4),IF(AND(AQ736=4,AS736=4),"RiRr","Ri"),IF(AND(AQ736=4,AS736=4),"Rr",""))</f>
        <v/>
      </c>
      <c r="BA737" s="103" t="str">
        <f>IF(AND(T736=5,V736=4),IF(AND(AQ736=5,AS736=4),"RiRr","Ri"),IF(AND(AQ736=5,AS736=4),"Rr",""))</f>
        <v/>
      </c>
      <c r="BB737" s="105"/>
    </row>
    <row r="738" spans="1:54" hidden="1" x14ac:dyDescent="0.2">
      <c r="A738" s="362"/>
      <c r="B738" s="290"/>
      <c r="C738" s="298"/>
      <c r="D738" s="301"/>
      <c r="E738" s="301"/>
      <c r="F738" s="301"/>
      <c r="G738" s="301"/>
      <c r="H738" s="301"/>
      <c r="I738" s="304"/>
      <c r="J738" s="307"/>
      <c r="K738" s="307"/>
      <c r="L738" s="330"/>
      <c r="M738" s="263"/>
      <c r="N738" s="263"/>
      <c r="O738" s="327"/>
      <c r="P738" s="310"/>
      <c r="Q738" s="266"/>
      <c r="R738" s="260"/>
      <c r="S738" s="257"/>
      <c r="T738" s="254"/>
      <c r="U738" s="248"/>
      <c r="V738" s="254"/>
      <c r="W738" s="254"/>
      <c r="X738" s="254"/>
      <c r="Y738" s="276"/>
      <c r="Z738" s="91"/>
      <c r="AA738" s="92"/>
      <c r="AB738" s="92"/>
      <c r="AC738" s="92"/>
      <c r="AD738" s="93"/>
      <c r="AE738" s="94">
        <f t="shared" si="118"/>
        <v>0</v>
      </c>
      <c r="AF738" s="93"/>
      <c r="AG738" s="93"/>
      <c r="AH738" s="93"/>
      <c r="AI738" s="93"/>
      <c r="AJ738" s="93"/>
      <c r="AK738" s="93"/>
      <c r="AL738" s="95">
        <f>IFERROR(VLOOKUP(AF738,Criterios!$M$3:$N$6,2,FALSE),0) + IFERROR(VLOOKUP(AG738,Criterios!$O$3:$P$6,2,FALSE),0) + IFERROR(VLOOKUP(AH738,Criterios!$Q$3:$R$7,2,FALSE),0) + IFERROR(VLOOKUP(AI738,Criterios!$S$3:$T$6,2,FALSE),0) + IFERROR(VLOOKUP(AJ738,Criterios!$U$3:$V$5,2,FALSE),0) + IFERROR(VLOOKUP(AK738,Criterios!$W$3:$X$8,2,FALSE),0)</f>
        <v>0</v>
      </c>
      <c r="AM738" s="96" t="str">
        <f>IF(AND(AL738&gt;=Criterios!$AB$8,AL738&lt;Criterios!$AA$8),"Pobre",IF(AND(AL738&gt;=Criterios!$AB$7,AL738&lt;Criterios!$AA$7),"Insatisfactorio",IF(AND(AL738&gt;=Criterios!$AB$6,AL738&lt;Criterios!$AA$6),"Regular",IF(AND(AL738&gt;=Criterios!$AB$5,AL738&lt;Criterios!$AA$5),"Bueno",IF(AND(AL738&gt;=Criterios!$AB$4,AL738&lt;=Criterios!$AA$4),"Excelente",MID(Criterios!$Y$3,1,1))))))</f>
        <v/>
      </c>
      <c r="AN738" s="278"/>
      <c r="AO738" s="280"/>
      <c r="AP738" s="282"/>
      <c r="AQ738" s="273"/>
      <c r="AR738" s="273"/>
      <c r="AS738" s="273"/>
      <c r="AT738" s="273"/>
      <c r="AU738" s="284"/>
      <c r="AV738" s="88" t="s">
        <v>125</v>
      </c>
      <c r="AW738" s="106" t="str">
        <f>IF(AND(T736=1,V736=3),IF(AND(AQ736=1,AS736=3),"RiRr","Ri"),IF(AND(AQ736=1,AS736=3),"Rr",""))</f>
        <v/>
      </c>
      <c r="AX738" s="101" t="str">
        <f>IF(AND(T736=2,V736=3),IF(AND(AQ736=2,AS736=3),"RiRr","Ri"),IF(AND(AQ736=2,AS736=3),"Rr",""))</f>
        <v/>
      </c>
      <c r="AY738" s="102" t="str">
        <f>IF(AND(T736=3,V736=3),IF(AND(AQ736=3,AS736=3),"RiRr","Ri"),IF(AND(AQ736=3,AS736=3),"Rr",""))</f>
        <v/>
      </c>
      <c r="AZ738" s="103" t="str">
        <f>IF(AND(T736=4,V736=3),IF(AND(AQ736=4,AS736=3),"RiRr","Ri"),IF(AND(AQ736=4,AS736=3),"Rr",""))</f>
        <v/>
      </c>
      <c r="BA738" s="103" t="str">
        <f>IF(AND(T736=5,V736=3),IF(AND(AQ736=5,AS736=3),"RiRr","Ri"),IF(AND(AQ736=5,AS736=3),"Rr",""))</f>
        <v/>
      </c>
      <c r="BB738" s="105"/>
    </row>
    <row r="739" spans="1:54" hidden="1" x14ac:dyDescent="0.2">
      <c r="A739" s="362"/>
      <c r="B739" s="290"/>
      <c r="C739" s="298"/>
      <c r="D739" s="301"/>
      <c r="E739" s="301"/>
      <c r="F739" s="301"/>
      <c r="G739" s="301"/>
      <c r="H739" s="301"/>
      <c r="I739" s="304"/>
      <c r="J739" s="307"/>
      <c r="K739" s="307"/>
      <c r="L739" s="330"/>
      <c r="M739" s="263"/>
      <c r="N739" s="263"/>
      <c r="O739" s="327"/>
      <c r="P739" s="310"/>
      <c r="Q739" s="266"/>
      <c r="R739" s="260"/>
      <c r="S739" s="257"/>
      <c r="T739" s="254"/>
      <c r="U739" s="248"/>
      <c r="V739" s="254"/>
      <c r="W739" s="254"/>
      <c r="X739" s="254"/>
      <c r="Y739" s="276"/>
      <c r="Z739" s="91"/>
      <c r="AA739" s="92"/>
      <c r="AB739" s="92"/>
      <c r="AC739" s="92"/>
      <c r="AD739" s="93"/>
      <c r="AE739" s="94">
        <f t="shared" si="118"/>
        <v>0</v>
      </c>
      <c r="AF739" s="93"/>
      <c r="AG739" s="93"/>
      <c r="AH739" s="93"/>
      <c r="AI739" s="93"/>
      <c r="AJ739" s="93"/>
      <c r="AK739" s="93"/>
      <c r="AL739" s="94">
        <f>IFERROR(VLOOKUP(AF739,Criterios!$M$3:$N$6,2,FALSE),0) + IFERROR(VLOOKUP(AG739,Criterios!$O$3:$P$6,2,FALSE),0) + IFERROR(VLOOKUP(AH739,Criterios!$Q$3:$R$7,2,FALSE),0) + IFERROR(VLOOKUP(AI739,Criterios!$S$3:$T$6,2,FALSE),0) + IFERROR(VLOOKUP(AJ739,Criterios!$U$3:$V$5,2,FALSE),0) + IFERROR(VLOOKUP(AK739,Criterios!$W$3:$X$8,2,FALSE),0)</f>
        <v>0</v>
      </c>
      <c r="AM739" s="96" t="str">
        <f>IF(AND(AL739&gt;=Criterios!$AB$8,AL739&lt;Criterios!$AA$8),"Pobre",IF(AND(AL739&gt;=Criterios!$AB$7,AL739&lt;Criterios!$AA$7),"Insatisfactorio",IF(AND(AL739&gt;=Criterios!$AB$6,AL739&lt;Criterios!$AA$6),"Regular",IF(AND(AL739&gt;=Criterios!$AB$5,AL739&lt;Criterios!$AA$5),"Bueno",IF(AND(AL739&gt;=Criterios!$AB$4,AL739&lt;=Criterios!$AA$4),"Excelente",MID(Criterios!$Y$3,1,1))))))</f>
        <v/>
      </c>
      <c r="AN739" s="278"/>
      <c r="AO739" s="280"/>
      <c r="AP739" s="282"/>
      <c r="AQ739" s="273"/>
      <c r="AR739" s="273"/>
      <c r="AS739" s="273"/>
      <c r="AT739" s="273"/>
      <c r="AU739" s="284"/>
      <c r="AV739" s="88" t="s">
        <v>170</v>
      </c>
      <c r="AW739" s="106" t="str">
        <f>IF(AND(T736=1,V736=2),IF(AND(AQ736=1,AS736=2),"RiRr","Ri"),IF(AND(AQ736=1,AS736=2),"Rr",""))</f>
        <v/>
      </c>
      <c r="AX739" s="106" t="str">
        <f>IF(AND(T736=2,V736=2),IF(AND(AQ736=2,AS736=2),"RiRr","Ri"),IF(AND(AQ736=2,AS736=2),"Rr",""))</f>
        <v/>
      </c>
      <c r="AY739" s="101" t="str">
        <f>IF(AND(T736=3,V736=2),IF(AND(AQ736=3,AS736=2),"RiRr","Ri"),IF(AND(AQ736=3,AS736=2),"Rr",""))</f>
        <v/>
      </c>
      <c r="AZ739" s="102" t="str">
        <f>IF(AND(T736=4,V736=2),IF(AND(AQ736=4,AS736=2),"RiRr","Ri"),IF(AND(AQ736=4,AS736=2),"Rr",""))</f>
        <v/>
      </c>
      <c r="BA739" s="103" t="str">
        <f>IF(AND(T736=5,V736=2),IF(AND(AQ736=5,AS736=2),"RiRr","Ri"),IF(AND(AQ736=5,AS736=2),"Rr",""))</f>
        <v/>
      </c>
      <c r="BB739" s="105"/>
    </row>
    <row r="740" spans="1:54" hidden="1" x14ac:dyDescent="0.2">
      <c r="A740" s="362"/>
      <c r="B740" s="290"/>
      <c r="C740" s="298"/>
      <c r="D740" s="301"/>
      <c r="E740" s="301"/>
      <c r="F740" s="301"/>
      <c r="G740" s="301"/>
      <c r="H740" s="301"/>
      <c r="I740" s="304"/>
      <c r="J740" s="307"/>
      <c r="K740" s="307"/>
      <c r="L740" s="330"/>
      <c r="M740" s="263"/>
      <c r="N740" s="263"/>
      <c r="O740" s="327"/>
      <c r="P740" s="310"/>
      <c r="Q740" s="266"/>
      <c r="R740" s="260"/>
      <c r="S740" s="257"/>
      <c r="T740" s="254"/>
      <c r="U740" s="248"/>
      <c r="V740" s="254"/>
      <c r="W740" s="254"/>
      <c r="X740" s="254"/>
      <c r="Y740" s="276"/>
      <c r="Z740" s="91"/>
      <c r="AA740" s="92"/>
      <c r="AB740" s="92"/>
      <c r="AC740" s="92"/>
      <c r="AD740" s="93"/>
      <c r="AE740" s="94">
        <f t="shared" si="118"/>
        <v>0</v>
      </c>
      <c r="AF740" s="93"/>
      <c r="AG740" s="93"/>
      <c r="AH740" s="93"/>
      <c r="AI740" s="93"/>
      <c r="AJ740" s="93"/>
      <c r="AK740" s="93"/>
      <c r="AL740" s="94">
        <f>IFERROR(VLOOKUP(AF740,Criterios!$M$3:$N$6,2,FALSE),0) + IFERROR(VLOOKUP(AG740,Criterios!$O$3:$P$6,2,FALSE),0) + IFERROR(VLOOKUP(AH740,Criterios!$Q$3:$R$7,2,FALSE),0) + IFERROR(VLOOKUP(AI740,Criterios!$S$3:$T$6,2,FALSE),0) + IFERROR(VLOOKUP(AJ740,Criterios!$U$3:$V$5,2,FALSE),0) + IFERROR(VLOOKUP(AK740,Criterios!$W$3:$X$8,2,FALSE),0)</f>
        <v>0</v>
      </c>
      <c r="AM740" s="96" t="str">
        <f>IF(AND(AL740&gt;=Criterios!$AB$8,AL740&lt;Criterios!$AA$8),"Pobre",IF(AND(AL740&gt;=Criterios!$AB$7,AL740&lt;Criterios!$AA$7),"Insatisfactorio",IF(AND(AL740&gt;=Criterios!$AB$6,AL740&lt;Criterios!$AA$6),"Regular",IF(AND(AL740&gt;=Criterios!$AB$5,AL740&lt;Criterios!$AA$5),"Bueno",IF(AND(AL740&gt;=Criterios!$AB$4,AL740&lt;=Criterios!$AA$4),"Excelente",MID(Criterios!$Y$3,1,1))))))</f>
        <v/>
      </c>
      <c r="AN740" s="278"/>
      <c r="AO740" s="280"/>
      <c r="AP740" s="282"/>
      <c r="AQ740" s="273"/>
      <c r="AR740" s="273"/>
      <c r="AS740" s="273"/>
      <c r="AT740" s="273"/>
      <c r="AU740" s="284"/>
      <c r="AV740" s="88" t="s">
        <v>752</v>
      </c>
      <c r="AW740" s="106" t="str">
        <f>IF(AND(T736=1,V736=1),IF(AND(AQ736=1,AS736=1),"RiRr","Ri"),IF(AND(AQ736=1,AS736=1),"Rr",""))</f>
        <v/>
      </c>
      <c r="AX740" s="106" t="str">
        <f>IF(AND(T736=2,V736=1),IF(AND(AQ736=2,AS736=1),"RiRr","Ri"),IF(AND(AQ736=2,AS736=1),"Rr",""))</f>
        <v/>
      </c>
      <c r="AY740" s="101" t="str">
        <f>IF(AND(T736=3,V736=1),IF(AND(AQ736=3,AS736=1),"RiRr","Ri"),IF(AND(AQ736=3,AS736=1),"Rr",""))</f>
        <v/>
      </c>
      <c r="AZ740" s="102" t="str">
        <f>IF(AND(T736=4,V736=1),IF(AND(AQ736=4,AS736=1),"RiRr","Ri"),IF(AND(AQ736=4,AS736=1),"Rr",""))</f>
        <v/>
      </c>
      <c r="BA740" s="102" t="str">
        <f>IF(AND(T736=5,V736=1),IF(AND(AQ736=5,AS736=1),"RiRr","Ri"),IF(AND(AQ736=5,AS736=1),"Rr",""))</f>
        <v/>
      </c>
      <c r="BB740" s="105"/>
    </row>
    <row r="741" spans="1:54" ht="15.75" hidden="1" customHeight="1" thickBot="1" x14ac:dyDescent="0.25">
      <c r="A741" s="363"/>
      <c r="B741" s="291"/>
      <c r="C741" s="299"/>
      <c r="D741" s="302"/>
      <c r="E741" s="302"/>
      <c r="F741" s="302"/>
      <c r="G741" s="302"/>
      <c r="H741" s="302"/>
      <c r="I741" s="305"/>
      <c r="J741" s="308"/>
      <c r="K741" s="308"/>
      <c r="L741" s="331"/>
      <c r="M741" s="264"/>
      <c r="N741" s="264"/>
      <c r="O741" s="328"/>
      <c r="P741" s="311"/>
      <c r="Q741" s="267"/>
      <c r="R741" s="261"/>
      <c r="S741" s="258"/>
      <c r="T741" s="255"/>
      <c r="U741" s="249"/>
      <c r="V741" s="255"/>
      <c r="W741" s="255"/>
      <c r="X741" s="255"/>
      <c r="Y741" s="277"/>
      <c r="Z741" s="108"/>
      <c r="AA741" s="109"/>
      <c r="AB741" s="109"/>
      <c r="AC741" s="109"/>
      <c r="AD741" s="110"/>
      <c r="AE741" s="111">
        <f t="shared" si="118"/>
        <v>0</v>
      </c>
      <c r="AF741" s="110"/>
      <c r="AG741" s="110"/>
      <c r="AH741" s="110"/>
      <c r="AI741" s="110"/>
      <c r="AJ741" s="110"/>
      <c r="AK741" s="110"/>
      <c r="AL741" s="111">
        <f>IFERROR(VLOOKUP(AF741,Criterios!$M$3:$N$6,2,FALSE),0) + IFERROR(VLOOKUP(AG741,Criterios!$O$3:$P$6,2,FALSE),0) + IFERROR(VLOOKUP(AH741,Criterios!$Q$3:$R$7,2,FALSE),0) + IFERROR(VLOOKUP(AI741,Criterios!$S$3:$T$6,2,FALSE),0) + IFERROR(VLOOKUP(AJ741,Criterios!$U$3:$V$5,2,FALSE),0) + IFERROR(VLOOKUP(AK741,Criterios!$W$3:$X$8,2,FALSE),0)</f>
        <v>0</v>
      </c>
      <c r="AM741" s="112" t="str">
        <f>IF(AND(AL741&gt;=Criterios!$AB$8,AL741&lt;Criterios!$AA$8),"Pobre",IF(AND(AL741&gt;=Criterios!$AB$7,AL741&lt;Criterios!$AA$7),"Insatisfactorio",IF(AND(AL741&gt;=Criterios!$AB$6,AL741&lt;Criterios!$AA$6),"Regular",IF(AND(AL741&gt;=Criterios!$AB$5,AL741&lt;Criterios!$AA$5),"Bueno",IF(AND(AL741&gt;=Criterios!$AB$4,AL741&lt;=Criterios!$AA$4),"Excelente",MID(Criterios!$Y$3,1,1))))))</f>
        <v/>
      </c>
      <c r="AN741" s="279"/>
      <c r="AO741" s="281"/>
      <c r="AP741" s="283"/>
      <c r="AQ741" s="274"/>
      <c r="AR741" s="274"/>
      <c r="AS741" s="274"/>
      <c r="AT741" s="274"/>
      <c r="AU741" s="285"/>
      <c r="AW741" s="88" t="s">
        <v>123</v>
      </c>
      <c r="AX741" s="88" t="s">
        <v>124</v>
      </c>
      <c r="AY741" s="88" t="s">
        <v>125</v>
      </c>
      <c r="AZ741" s="88" t="s">
        <v>126</v>
      </c>
      <c r="BA741" s="88" t="s">
        <v>127</v>
      </c>
      <c r="BB741" s="113"/>
    </row>
    <row r="742" spans="1:54" ht="16.5" hidden="1" thickTop="1" x14ac:dyDescent="0.2">
      <c r="A742" s="361"/>
      <c r="B742" s="289"/>
      <c r="C742" s="297"/>
      <c r="D742" s="300"/>
      <c r="E742" s="300"/>
      <c r="F742" s="300"/>
      <c r="G742" s="300"/>
      <c r="H742" s="300"/>
      <c r="I742" s="303"/>
      <c r="J742" s="306"/>
      <c r="K742" s="306"/>
      <c r="L742" s="329"/>
      <c r="M742" s="262"/>
      <c r="N742" s="262"/>
      <c r="O742" s="326" t="s">
        <v>432</v>
      </c>
      <c r="P742" s="338"/>
      <c r="Q742" s="295"/>
      <c r="R742" s="259"/>
      <c r="S742" s="256"/>
      <c r="T742" s="253">
        <f>(IFERROR(VLOOKUP(S742,Criterios!$E$3:$F$8,2,FALSE),0))</f>
        <v>0</v>
      </c>
      <c r="U742" s="247"/>
      <c r="V742" s="253">
        <f>(IFERROR(VLOOKUP(U742,Criterios!$H$3:$I$8,2,FALSE),0))</f>
        <v>0</v>
      </c>
      <c r="W742" s="253">
        <f>(IFERROR(VLOOKUP(S742,Criterios!$E$3:$F$8,2,FALSE),0)) * (IFERROR(VLOOKUP(U742,Criterios!$H$3:$I$8,2,FALSE),0))</f>
        <v>0</v>
      </c>
      <c r="X742" s="253">
        <f>IFERROR(INDEX(Colorimetría!$D$4:$H$8,MATCH(V742,Colorimetría!$C$4:$C$8,0),MATCH(T742,Colorimetría!$D$3:$H$3,0)),0)</f>
        <v>0</v>
      </c>
      <c r="Y742" s="296"/>
      <c r="Z742" s="91"/>
      <c r="AA742" s="92"/>
      <c r="AB742" s="92"/>
      <c r="AC742" s="92"/>
      <c r="AD742" s="93"/>
      <c r="AE742" s="94">
        <f>IF(OR(AD742="Preventivo",AD742="Preventivo - Detectivo"),"Probabilidad",IF(OR(AD742="Detectivo - Correctivo",AD742="Correctivo"),"Impacto",0))</f>
        <v>0</v>
      </c>
      <c r="AF742" s="93"/>
      <c r="AG742" s="93"/>
      <c r="AH742" s="93"/>
      <c r="AI742" s="93"/>
      <c r="AJ742" s="93"/>
      <c r="AK742" s="93"/>
      <c r="AL742" s="95">
        <f>IFERROR(VLOOKUP(AF742,Criterios!$M$3:$N$6,2,FALSE),0) + IFERROR(VLOOKUP(AG742,Criterios!$O$3:$P$6,2,FALSE),0) + IFERROR(VLOOKUP(AH742,Criterios!$Q$3:$R$7,2,FALSE),0) + IFERROR(VLOOKUP(AI742,Criterios!$S$3:$T$6,2,FALSE),0) + IFERROR(VLOOKUP(AJ742,Criterios!$U$3:$V$5,2,FALSE),0) + IFERROR(VLOOKUP(AK742,Criterios!$W$3:$X$8,2,FALSE),0)</f>
        <v>0</v>
      </c>
      <c r="AM742" s="96" t="str">
        <f>IF(AND(AL742&gt;=Criterios!$AB$8,AL742&lt;Criterios!$AA$8),"Pobre",IF(AND(AL742&gt;=Criterios!$AB$7,AL742&lt;Criterios!$AA$7),"Insatisfactorio",IF(AND(AL742&gt;=Criterios!$AB$6,AL742&lt;Criterios!$AA$6),"Regular",IF(AND(AL742&gt;=Criterios!$AB$5,AL742&lt;Criterios!$AA$5),"Bueno",IF(AND(AL742&gt;=Criterios!$AB$4,AL742&lt;=Criterios!$AA$4),"Excelente",MID(Criterios!$Y$3,1,1))))))</f>
        <v/>
      </c>
      <c r="AN742" s="278">
        <f>(IFERROR(AVERAGEIFS(AL742:AL747,AE742:AE747,"Impacto"),0))/100</f>
        <v>0</v>
      </c>
      <c r="AO742" s="280">
        <f>(IFERROR(AVERAGEIFS(AL742:AL747,AE742:AE747,"Probabilidad"),0))/100</f>
        <v>0</v>
      </c>
      <c r="AP742" s="282" t="str">
        <f>IF(AN742=0,MID(S742,1,15),IF(T742 - AN742*T742&lt;1,VLOOKUP(1,Criterios!$D$4:$E$8,2,FALSE),IF(ROUND(T742 -( T742*AN742),0)=0,VLOOKUP(1,Criterios!$D$4:$E$8,2,FALSE),VLOOKUP(ROUND(T742 -( T742*AN742),0),Criterios!$D$4:$E$8,2,FALSE))))</f>
        <v/>
      </c>
      <c r="AQ742" s="273">
        <f>(IFERROR(VLOOKUP(AP742,Criterios!$E$3:$F$8,2,FALSE),0))</f>
        <v>0</v>
      </c>
      <c r="AR742" s="273" t="str">
        <f>IF(AO742=0,MID(U742,1,15),IF(V742 - AO742*V742&lt;1,VLOOKUP(1,Criterios!$G$4:$H$8,2,FALSE),IF(ROUND(V742 -(V742*AO742),0)=0,VLOOKUP(1,Criterios!$G$4:$H$8,2,FALSE),VLOOKUP(ROUND(V742 -( V742*AO742),0),Criterios!$G$4:$H$8,2,FALSE))))</f>
        <v/>
      </c>
      <c r="AS742" s="273">
        <f>(IFERROR(VLOOKUP(AR742,Criterios!$H$3:$I$8,2,FALSE),0))</f>
        <v>0</v>
      </c>
      <c r="AT742" s="273">
        <f>(IFERROR(VLOOKUP(AP742,Criterios!$E$3:$F$8,2,FALSE),0)) * (IFERROR(VLOOKUP(AR742,Criterios!$H$3:$I$8,2,FALSE),0))</f>
        <v>0</v>
      </c>
      <c r="AU742" s="284">
        <f>IFERROR(INDEX(Colorimetría!$D$4:$H$8,MATCH(AS742,Colorimetría!$C$4:$C$8,0),MATCH(AQ742,Colorimetría!$D$3:$H$3,0)),0)</f>
        <v>0</v>
      </c>
      <c r="AV742" s="88" t="s">
        <v>169</v>
      </c>
      <c r="AW742" s="97" t="str">
        <f>IF(AND(T742=1,V742=5),IF(AND(AQ742=1,AS742=5),"RiRr","Ri"),IF(AND(AQ742=1,AS742=5),"Rr",""))</f>
        <v/>
      </c>
      <c r="AX742" s="97" t="str">
        <f>IF(AND(T742=2,V742=5),IF(AND(AQ742=2,AS742=5),"RiRr","Ri"),IF(AND(AQ742=2,AS742=5),"Rr",""))</f>
        <v/>
      </c>
      <c r="AY742" s="98" t="str">
        <f>IF(AND(T742=3,V742=5),IF(AND(AQ742=3,AS742=5),"RiRr","Ri"),IF(AND(AQ742=3,AS742=5),"Rr",""))</f>
        <v/>
      </c>
      <c r="AZ742" s="98" t="str">
        <f>IF(AND(T742=4,V742=5),IF(AND(AQ742=4,AS742=5),"RiRr","Ri"),IF(AND(AQ742=4,AS742=5),"Rr",""))</f>
        <v/>
      </c>
      <c r="BA742" s="98" t="str">
        <f>IF(AND(T742=5,V742=5),IF(AND(AQ742=5,AS742=5),"RiRr","Ri"),IF(AND(AQ742=5,AS742=5),"Rr",""))</f>
        <v/>
      </c>
      <c r="BB742" s="100"/>
    </row>
    <row r="743" spans="1:54" hidden="1" x14ac:dyDescent="0.2">
      <c r="A743" s="362"/>
      <c r="B743" s="290"/>
      <c r="C743" s="298"/>
      <c r="D743" s="301"/>
      <c r="E743" s="301"/>
      <c r="F743" s="301"/>
      <c r="G743" s="301"/>
      <c r="H743" s="301"/>
      <c r="I743" s="304"/>
      <c r="J743" s="307"/>
      <c r="K743" s="307"/>
      <c r="L743" s="330"/>
      <c r="M743" s="263"/>
      <c r="N743" s="263"/>
      <c r="O743" s="327"/>
      <c r="P743" s="310"/>
      <c r="Q743" s="266"/>
      <c r="R743" s="260"/>
      <c r="S743" s="257"/>
      <c r="T743" s="254"/>
      <c r="U743" s="248"/>
      <c r="V743" s="254"/>
      <c r="W743" s="254"/>
      <c r="X743" s="254"/>
      <c r="Y743" s="276"/>
      <c r="Z743" s="91"/>
      <c r="AA743" s="92"/>
      <c r="AB743" s="92"/>
      <c r="AC743" s="92"/>
      <c r="AD743" s="93"/>
      <c r="AE743" s="94">
        <f t="shared" ref="AE743:AE747" si="119">IF(OR(AD743="Preventivo",AD743="Preventivo - Detectivo"),"Probabilidad",IF(OR(AD743="Detectivo - Correctivo",AD743="Correctivo"),"Impacto",0))</f>
        <v>0</v>
      </c>
      <c r="AF743" s="93"/>
      <c r="AG743" s="93"/>
      <c r="AH743" s="93"/>
      <c r="AI743" s="93"/>
      <c r="AJ743" s="93"/>
      <c r="AK743" s="93"/>
      <c r="AL743" s="95">
        <f>IFERROR(VLOOKUP(AF743,Criterios!$M$3:$N$6,2,FALSE),0) + IFERROR(VLOOKUP(AG743,Criterios!$O$3:$P$6,2,FALSE),0) + IFERROR(VLOOKUP(AH743,Criterios!$Q$3:$R$7,2,FALSE),0) + IFERROR(VLOOKUP(AI743,Criterios!$S$3:$T$6,2,FALSE),0) + IFERROR(VLOOKUP(AJ743,Criterios!$U$3:$V$5,2,FALSE),0) + IFERROR(VLOOKUP(AK743,Criterios!$W$3:$X$8,2,FALSE),0)</f>
        <v>0</v>
      </c>
      <c r="AM743" s="96" t="str">
        <f>IF(AND(AL743&gt;=Criterios!$AB$8,AL743&lt;Criterios!$AA$8),"Pobre",IF(AND(AL743&gt;=Criterios!$AB$7,AL743&lt;Criterios!$AA$7),"Insatisfactorio",IF(AND(AL743&gt;=Criterios!$AB$6,AL743&lt;Criterios!$AA$6),"Regular",IF(AND(AL743&gt;=Criterios!$AB$5,AL743&lt;Criterios!$AA$5),"Bueno",IF(AND(AL743&gt;=Criterios!$AB$4,AL743&lt;=Criterios!$AA$4),"Excelente",MID(Criterios!$Y$3,1,1))))))</f>
        <v/>
      </c>
      <c r="AN743" s="278"/>
      <c r="AO743" s="280"/>
      <c r="AP743" s="282"/>
      <c r="AQ743" s="273"/>
      <c r="AR743" s="273"/>
      <c r="AS743" s="273"/>
      <c r="AT743" s="273"/>
      <c r="AU743" s="284"/>
      <c r="AV743" s="88" t="s">
        <v>122</v>
      </c>
      <c r="AW743" s="101" t="str">
        <f>IF(AND(T742=1,V742=4),IF(AND(AQ742=1,AS742=4),"RiRr","Ri"),IF(AND(AQ742=1,AS742=4),"Rr",""))</f>
        <v/>
      </c>
      <c r="AX743" s="102" t="str">
        <f>IF(AND(T742=2,V742=4),IF(AND(AQ742=2,AS742=4),"RiRr","Ri"),IF(AND(AQ742=2,AS742=4),"Rr",""))</f>
        <v/>
      </c>
      <c r="AY743" s="102" t="str">
        <f>IF(AND(T742=3,V742=4),IF(AND(AQ742=3,AS742=4),"RiRr","Ri"),IF(AND(AQ742=3,AS742=4),"Rr",""))</f>
        <v/>
      </c>
      <c r="AZ743" s="103" t="str">
        <f>IF(AND(T742=4,V742=4),IF(AND(AQ742=4,AS742=4),"RiRr","Ri"),IF(AND(AQ742=4,AS742=4),"Rr",""))</f>
        <v/>
      </c>
      <c r="BA743" s="103" t="str">
        <f>IF(AND(T742=5,V742=4),IF(AND(AQ742=5,AS742=4),"RiRr","Ri"),IF(AND(AQ742=5,AS742=4),"Rr",""))</f>
        <v/>
      </c>
      <c r="BB743" s="105"/>
    </row>
    <row r="744" spans="1:54" hidden="1" x14ac:dyDescent="0.2">
      <c r="A744" s="362"/>
      <c r="B744" s="290"/>
      <c r="C744" s="298"/>
      <c r="D744" s="301"/>
      <c r="E744" s="301"/>
      <c r="F744" s="301"/>
      <c r="G744" s="301"/>
      <c r="H744" s="301"/>
      <c r="I744" s="304"/>
      <c r="J744" s="307"/>
      <c r="K744" s="307"/>
      <c r="L744" s="330"/>
      <c r="M744" s="263"/>
      <c r="N744" s="263"/>
      <c r="O744" s="327"/>
      <c r="P744" s="310"/>
      <c r="Q744" s="266"/>
      <c r="R744" s="260"/>
      <c r="S744" s="257"/>
      <c r="T744" s="254"/>
      <c r="U744" s="248"/>
      <c r="V744" s="254"/>
      <c r="W744" s="254"/>
      <c r="X744" s="254"/>
      <c r="Y744" s="276"/>
      <c r="Z744" s="91"/>
      <c r="AA744" s="92"/>
      <c r="AB744" s="92"/>
      <c r="AC744" s="92"/>
      <c r="AD744" s="93"/>
      <c r="AE744" s="94">
        <f t="shared" si="119"/>
        <v>0</v>
      </c>
      <c r="AF744" s="93"/>
      <c r="AG744" s="93"/>
      <c r="AH744" s="93"/>
      <c r="AI744" s="93"/>
      <c r="AJ744" s="93"/>
      <c r="AK744" s="93"/>
      <c r="AL744" s="95">
        <f>IFERROR(VLOOKUP(AF744,Criterios!$M$3:$N$6,2,FALSE),0) + IFERROR(VLOOKUP(AG744,Criterios!$O$3:$P$6,2,FALSE),0) + IFERROR(VLOOKUP(AH744,Criterios!$Q$3:$R$7,2,FALSE),0) + IFERROR(VLOOKUP(AI744,Criterios!$S$3:$T$6,2,FALSE),0) + IFERROR(VLOOKUP(AJ744,Criterios!$U$3:$V$5,2,FALSE),0) + IFERROR(VLOOKUP(AK744,Criterios!$W$3:$X$8,2,FALSE),0)</f>
        <v>0</v>
      </c>
      <c r="AM744" s="96" t="str">
        <f>IF(AND(AL744&gt;=Criterios!$AB$8,AL744&lt;Criterios!$AA$8),"Pobre",IF(AND(AL744&gt;=Criterios!$AB$7,AL744&lt;Criterios!$AA$7),"Insatisfactorio",IF(AND(AL744&gt;=Criterios!$AB$6,AL744&lt;Criterios!$AA$6),"Regular",IF(AND(AL744&gt;=Criterios!$AB$5,AL744&lt;Criterios!$AA$5),"Bueno",IF(AND(AL744&gt;=Criterios!$AB$4,AL744&lt;=Criterios!$AA$4),"Excelente",MID(Criterios!$Y$3,1,1))))))</f>
        <v/>
      </c>
      <c r="AN744" s="278"/>
      <c r="AO744" s="280"/>
      <c r="AP744" s="282"/>
      <c r="AQ744" s="273"/>
      <c r="AR744" s="273"/>
      <c r="AS744" s="273"/>
      <c r="AT744" s="273"/>
      <c r="AU744" s="284"/>
      <c r="AV744" s="88" t="s">
        <v>125</v>
      </c>
      <c r="AW744" s="106" t="str">
        <f>IF(AND(T742=1,V742=3),IF(AND(AQ742=1,AS742=3),"RiRr","Ri"),IF(AND(AQ742=1,AS742=3),"Rr",""))</f>
        <v/>
      </c>
      <c r="AX744" s="101" t="str">
        <f>IF(AND(T742=2,V742=3),IF(AND(AQ742=2,AS742=3),"RiRr","Ri"),IF(AND(AQ742=2,AS742=3),"Rr",""))</f>
        <v/>
      </c>
      <c r="AY744" s="102" t="str">
        <f>IF(AND(T742=3,V742=3),IF(AND(AQ742=3,AS742=3),"RiRr","Ri"),IF(AND(AQ742=3,AS742=3),"Rr",""))</f>
        <v/>
      </c>
      <c r="AZ744" s="103" t="str">
        <f>IF(AND(T742=4,V742=3),IF(AND(AQ742=4,AS742=3),"RiRr","Ri"),IF(AND(AQ742=4,AS742=3),"Rr",""))</f>
        <v/>
      </c>
      <c r="BA744" s="103" t="str">
        <f>IF(AND(T742=5,V742=3),IF(AND(AQ742=5,AS742=3),"RiRr","Ri"),IF(AND(AQ742=5,AS742=3),"Rr",""))</f>
        <v/>
      </c>
      <c r="BB744" s="105"/>
    </row>
    <row r="745" spans="1:54" hidden="1" x14ac:dyDescent="0.2">
      <c r="A745" s="362"/>
      <c r="B745" s="290"/>
      <c r="C745" s="298"/>
      <c r="D745" s="301"/>
      <c r="E745" s="301"/>
      <c r="F745" s="301"/>
      <c r="G745" s="301"/>
      <c r="H745" s="301"/>
      <c r="I745" s="304"/>
      <c r="J745" s="307"/>
      <c r="K745" s="307"/>
      <c r="L745" s="330"/>
      <c r="M745" s="263"/>
      <c r="N745" s="263"/>
      <c r="O745" s="327"/>
      <c r="P745" s="310"/>
      <c r="Q745" s="266"/>
      <c r="R745" s="260"/>
      <c r="S745" s="257"/>
      <c r="T745" s="254"/>
      <c r="U745" s="248"/>
      <c r="V745" s="254"/>
      <c r="W745" s="254"/>
      <c r="X745" s="254"/>
      <c r="Y745" s="276"/>
      <c r="Z745" s="91"/>
      <c r="AA745" s="92"/>
      <c r="AB745" s="92"/>
      <c r="AC745" s="92"/>
      <c r="AD745" s="93"/>
      <c r="AE745" s="94">
        <f t="shared" si="119"/>
        <v>0</v>
      </c>
      <c r="AF745" s="93"/>
      <c r="AG745" s="93"/>
      <c r="AH745" s="93"/>
      <c r="AI745" s="93"/>
      <c r="AJ745" s="93"/>
      <c r="AK745" s="93"/>
      <c r="AL745" s="94">
        <f>IFERROR(VLOOKUP(AF745,Criterios!$M$3:$N$6,2,FALSE),0) + IFERROR(VLOOKUP(AG745,Criterios!$O$3:$P$6,2,FALSE),0) + IFERROR(VLOOKUP(AH745,Criterios!$Q$3:$R$7,2,FALSE),0) + IFERROR(VLOOKUP(AI745,Criterios!$S$3:$T$6,2,FALSE),0) + IFERROR(VLOOKUP(AJ745,Criterios!$U$3:$V$5,2,FALSE),0) + IFERROR(VLOOKUP(AK745,Criterios!$W$3:$X$8,2,FALSE),0)</f>
        <v>0</v>
      </c>
      <c r="AM745" s="96" t="str">
        <f>IF(AND(AL745&gt;=Criterios!$AB$8,AL745&lt;Criterios!$AA$8),"Pobre",IF(AND(AL745&gt;=Criterios!$AB$7,AL745&lt;Criterios!$AA$7),"Insatisfactorio",IF(AND(AL745&gt;=Criterios!$AB$6,AL745&lt;Criterios!$AA$6),"Regular",IF(AND(AL745&gt;=Criterios!$AB$5,AL745&lt;Criterios!$AA$5),"Bueno",IF(AND(AL745&gt;=Criterios!$AB$4,AL745&lt;=Criterios!$AA$4),"Excelente",MID(Criterios!$Y$3,1,1))))))</f>
        <v/>
      </c>
      <c r="AN745" s="278"/>
      <c r="AO745" s="280"/>
      <c r="AP745" s="282"/>
      <c r="AQ745" s="273"/>
      <c r="AR745" s="273"/>
      <c r="AS745" s="273"/>
      <c r="AT745" s="273"/>
      <c r="AU745" s="284"/>
      <c r="AV745" s="88" t="s">
        <v>170</v>
      </c>
      <c r="AW745" s="106" t="str">
        <f>IF(AND(T742=1,V742=2),IF(AND(AQ742=1,AS742=2),"RiRr","Ri"),IF(AND(AQ742=1,AS742=2),"Rr",""))</f>
        <v/>
      </c>
      <c r="AX745" s="106" t="str">
        <f>IF(AND(T742=2,V742=2),IF(AND(AQ742=2,AS742=2),"RiRr","Ri"),IF(AND(AQ742=2,AS742=2),"Rr",""))</f>
        <v/>
      </c>
      <c r="AY745" s="101" t="str">
        <f>IF(AND(T742=3,V742=2),IF(AND(AQ742=3,AS742=2),"RiRr","Ri"),IF(AND(AQ742=3,AS742=2),"Rr",""))</f>
        <v/>
      </c>
      <c r="AZ745" s="102" t="str">
        <f>IF(AND(T742=4,V742=2),IF(AND(AQ742=4,AS742=2),"RiRr","Ri"),IF(AND(AQ742=4,AS742=2),"Rr",""))</f>
        <v/>
      </c>
      <c r="BA745" s="103" t="str">
        <f>IF(AND(T742=5,V742=2),IF(AND(AQ742=5,AS742=2),"RiRr","Ri"),IF(AND(AQ742=5,AS742=2),"Rr",""))</f>
        <v/>
      </c>
      <c r="BB745" s="105"/>
    </row>
    <row r="746" spans="1:54" hidden="1" x14ac:dyDescent="0.2">
      <c r="A746" s="362"/>
      <c r="B746" s="290"/>
      <c r="C746" s="298"/>
      <c r="D746" s="301"/>
      <c r="E746" s="301"/>
      <c r="F746" s="301"/>
      <c r="G746" s="301"/>
      <c r="H746" s="301"/>
      <c r="I746" s="304"/>
      <c r="J746" s="307"/>
      <c r="K746" s="307"/>
      <c r="L746" s="330"/>
      <c r="M746" s="263"/>
      <c r="N746" s="263"/>
      <c r="O746" s="327"/>
      <c r="P746" s="310"/>
      <c r="Q746" s="266"/>
      <c r="R746" s="260"/>
      <c r="S746" s="257"/>
      <c r="T746" s="254"/>
      <c r="U746" s="248"/>
      <c r="V746" s="254"/>
      <c r="W746" s="254"/>
      <c r="X746" s="254"/>
      <c r="Y746" s="276"/>
      <c r="Z746" s="91"/>
      <c r="AA746" s="92"/>
      <c r="AB746" s="92"/>
      <c r="AC746" s="92"/>
      <c r="AD746" s="93"/>
      <c r="AE746" s="94">
        <f t="shared" si="119"/>
        <v>0</v>
      </c>
      <c r="AF746" s="93"/>
      <c r="AG746" s="93"/>
      <c r="AH746" s="93"/>
      <c r="AI746" s="93"/>
      <c r="AJ746" s="93"/>
      <c r="AK746" s="93"/>
      <c r="AL746" s="94">
        <f>IFERROR(VLOOKUP(AF746,Criterios!$M$3:$N$6,2,FALSE),0) + IFERROR(VLOOKUP(AG746,Criterios!$O$3:$P$6,2,FALSE),0) + IFERROR(VLOOKUP(AH746,Criterios!$Q$3:$R$7,2,FALSE),0) + IFERROR(VLOOKUP(AI746,Criterios!$S$3:$T$6,2,FALSE),0) + IFERROR(VLOOKUP(AJ746,Criterios!$U$3:$V$5,2,FALSE),0) + IFERROR(VLOOKUP(AK746,Criterios!$W$3:$X$8,2,FALSE),0)</f>
        <v>0</v>
      </c>
      <c r="AM746" s="96" t="str">
        <f>IF(AND(AL746&gt;=Criterios!$AB$8,AL746&lt;Criterios!$AA$8),"Pobre",IF(AND(AL746&gt;=Criterios!$AB$7,AL746&lt;Criterios!$AA$7),"Insatisfactorio",IF(AND(AL746&gt;=Criterios!$AB$6,AL746&lt;Criterios!$AA$6),"Regular",IF(AND(AL746&gt;=Criterios!$AB$5,AL746&lt;Criterios!$AA$5),"Bueno",IF(AND(AL746&gt;=Criterios!$AB$4,AL746&lt;=Criterios!$AA$4),"Excelente",MID(Criterios!$Y$3,1,1))))))</f>
        <v/>
      </c>
      <c r="AN746" s="278"/>
      <c r="AO746" s="280"/>
      <c r="AP746" s="282"/>
      <c r="AQ746" s="273"/>
      <c r="AR746" s="273"/>
      <c r="AS746" s="273"/>
      <c r="AT746" s="273"/>
      <c r="AU746" s="284"/>
      <c r="AV746" s="88" t="s">
        <v>752</v>
      </c>
      <c r="AW746" s="106" t="str">
        <f>IF(AND(T742=1,V742=1),IF(AND(AQ742=1,AS742=1),"RiRr","Ri"),IF(AND(AQ742=1,AS742=1),"Rr",""))</f>
        <v/>
      </c>
      <c r="AX746" s="106" t="str">
        <f>IF(AND(T742=2,V742=1),IF(AND(AQ742=2,AS742=1),"RiRr","Ri"),IF(AND(AQ742=2,AS742=1),"Rr",""))</f>
        <v/>
      </c>
      <c r="AY746" s="101" t="str">
        <f>IF(AND(T742=3,V742=1),IF(AND(AQ742=3,AS742=1),"RiRr","Ri"),IF(AND(AQ742=3,AS742=1),"Rr",""))</f>
        <v/>
      </c>
      <c r="AZ746" s="102" t="str">
        <f>IF(AND(T742=4,V742=1),IF(AND(AQ742=4,AS742=1),"RiRr","Ri"),IF(AND(AQ742=4,AS742=1),"Rr",""))</f>
        <v/>
      </c>
      <c r="BA746" s="102" t="str">
        <f>IF(AND(T742=5,V742=1),IF(AND(AQ742=5,AS742=1),"RiRr","Ri"),IF(AND(AQ742=5,AS742=1),"Rr",""))</f>
        <v/>
      </c>
      <c r="BB746" s="105"/>
    </row>
    <row r="747" spans="1:54" ht="15.75" hidden="1" customHeight="1" thickBot="1" x14ac:dyDescent="0.25">
      <c r="A747" s="363"/>
      <c r="B747" s="291"/>
      <c r="C747" s="299"/>
      <c r="D747" s="302"/>
      <c r="E747" s="302"/>
      <c r="F747" s="302"/>
      <c r="G747" s="302"/>
      <c r="H747" s="302"/>
      <c r="I747" s="305"/>
      <c r="J747" s="308"/>
      <c r="K747" s="308"/>
      <c r="L747" s="331"/>
      <c r="M747" s="264"/>
      <c r="N747" s="264"/>
      <c r="O747" s="328"/>
      <c r="P747" s="311"/>
      <c r="Q747" s="267"/>
      <c r="R747" s="261"/>
      <c r="S747" s="258"/>
      <c r="T747" s="255"/>
      <c r="U747" s="249"/>
      <c r="V747" s="255"/>
      <c r="W747" s="255"/>
      <c r="X747" s="255"/>
      <c r="Y747" s="277"/>
      <c r="Z747" s="108"/>
      <c r="AA747" s="109"/>
      <c r="AB747" s="109"/>
      <c r="AC747" s="109"/>
      <c r="AD747" s="110"/>
      <c r="AE747" s="111">
        <f t="shared" si="119"/>
        <v>0</v>
      </c>
      <c r="AF747" s="110"/>
      <c r="AG747" s="110"/>
      <c r="AH747" s="110"/>
      <c r="AI747" s="110"/>
      <c r="AJ747" s="110"/>
      <c r="AK747" s="110"/>
      <c r="AL747" s="111">
        <f>IFERROR(VLOOKUP(AF747,Criterios!$M$3:$N$6,2,FALSE),0) + IFERROR(VLOOKUP(AG747,Criterios!$O$3:$P$6,2,FALSE),0) + IFERROR(VLOOKUP(AH747,Criterios!$Q$3:$R$7,2,FALSE),0) + IFERROR(VLOOKUP(AI747,Criterios!$S$3:$T$6,2,FALSE),0) + IFERROR(VLOOKUP(AJ747,Criterios!$U$3:$V$5,2,FALSE),0) + IFERROR(VLOOKUP(AK747,Criterios!$W$3:$X$8,2,FALSE),0)</f>
        <v>0</v>
      </c>
      <c r="AM747" s="112" t="str">
        <f>IF(AND(AL747&gt;=Criterios!$AB$8,AL747&lt;Criterios!$AA$8),"Pobre",IF(AND(AL747&gt;=Criterios!$AB$7,AL747&lt;Criterios!$AA$7),"Insatisfactorio",IF(AND(AL747&gt;=Criterios!$AB$6,AL747&lt;Criterios!$AA$6),"Regular",IF(AND(AL747&gt;=Criterios!$AB$5,AL747&lt;Criterios!$AA$5),"Bueno",IF(AND(AL747&gt;=Criterios!$AB$4,AL747&lt;=Criterios!$AA$4),"Excelente",MID(Criterios!$Y$3,1,1))))))</f>
        <v/>
      </c>
      <c r="AN747" s="279"/>
      <c r="AO747" s="281"/>
      <c r="AP747" s="283"/>
      <c r="AQ747" s="274"/>
      <c r="AR747" s="274"/>
      <c r="AS747" s="274"/>
      <c r="AT747" s="274"/>
      <c r="AU747" s="285"/>
      <c r="AW747" s="88" t="s">
        <v>123</v>
      </c>
      <c r="AX747" s="88" t="s">
        <v>124</v>
      </c>
      <c r="AY747" s="88" t="s">
        <v>125</v>
      </c>
      <c r="AZ747" s="88" t="s">
        <v>126</v>
      </c>
      <c r="BA747" s="88" t="s">
        <v>127</v>
      </c>
      <c r="BB747" s="113"/>
    </row>
    <row r="748" spans="1:54" ht="16.5" hidden="1" thickTop="1" x14ac:dyDescent="0.2">
      <c r="A748" s="361"/>
      <c r="B748" s="289"/>
      <c r="C748" s="297"/>
      <c r="D748" s="300"/>
      <c r="E748" s="300"/>
      <c r="F748" s="300"/>
      <c r="G748" s="300"/>
      <c r="H748" s="300"/>
      <c r="I748" s="303"/>
      <c r="J748" s="306"/>
      <c r="K748" s="306"/>
      <c r="L748" s="329"/>
      <c r="M748" s="262"/>
      <c r="N748" s="262"/>
      <c r="O748" s="326" t="s">
        <v>433</v>
      </c>
      <c r="P748" s="338"/>
      <c r="Q748" s="295"/>
      <c r="R748" s="259"/>
      <c r="S748" s="256"/>
      <c r="T748" s="253">
        <f>(IFERROR(VLOOKUP(S748,Criterios!$E$3:$F$8,2,FALSE),0))</f>
        <v>0</v>
      </c>
      <c r="U748" s="247"/>
      <c r="V748" s="253">
        <f>(IFERROR(VLOOKUP(U748,Criterios!$H$3:$I$8,2,FALSE),0))</f>
        <v>0</v>
      </c>
      <c r="W748" s="253">
        <f>(IFERROR(VLOOKUP(S748,Criterios!$E$3:$F$8,2,FALSE),0)) * (IFERROR(VLOOKUP(U748,Criterios!$H$3:$I$8,2,FALSE),0))</f>
        <v>0</v>
      </c>
      <c r="X748" s="253">
        <f>IFERROR(INDEX(Colorimetría!$D$4:$H$8,MATCH(V748,Colorimetría!$C$4:$C$8,0),MATCH(T748,Colorimetría!$D$3:$H$3,0)),0)</f>
        <v>0</v>
      </c>
      <c r="Y748" s="296"/>
      <c r="Z748" s="91"/>
      <c r="AA748" s="92"/>
      <c r="AB748" s="92"/>
      <c r="AC748" s="92"/>
      <c r="AD748" s="93"/>
      <c r="AE748" s="94">
        <f>IF(OR(AD748="Preventivo",AD748="Preventivo - Detectivo"),"Probabilidad",IF(OR(AD748="Detectivo - Correctivo",AD748="Correctivo"),"Impacto",0))</f>
        <v>0</v>
      </c>
      <c r="AF748" s="93"/>
      <c r="AG748" s="93"/>
      <c r="AH748" s="93"/>
      <c r="AI748" s="93"/>
      <c r="AJ748" s="93"/>
      <c r="AK748" s="93"/>
      <c r="AL748" s="95">
        <f>IFERROR(VLOOKUP(AF748,Criterios!$M$3:$N$6,2,FALSE),0) + IFERROR(VLOOKUP(AG748,Criterios!$O$3:$P$6,2,FALSE),0) + IFERROR(VLOOKUP(AH748,Criterios!$Q$3:$R$7,2,FALSE),0) + IFERROR(VLOOKUP(AI748,Criterios!$S$3:$T$6,2,FALSE),0) + IFERROR(VLOOKUP(AJ748,Criterios!$U$3:$V$5,2,FALSE),0) + IFERROR(VLOOKUP(AK748,Criterios!$W$3:$X$8,2,FALSE),0)</f>
        <v>0</v>
      </c>
      <c r="AM748" s="96" t="str">
        <f>IF(AND(AL748&gt;=Criterios!$AB$8,AL748&lt;Criterios!$AA$8),"Pobre",IF(AND(AL748&gt;=Criterios!$AB$7,AL748&lt;Criterios!$AA$7),"Insatisfactorio",IF(AND(AL748&gt;=Criterios!$AB$6,AL748&lt;Criterios!$AA$6),"Regular",IF(AND(AL748&gt;=Criterios!$AB$5,AL748&lt;Criterios!$AA$5),"Bueno",IF(AND(AL748&gt;=Criterios!$AB$4,AL748&lt;=Criterios!$AA$4),"Excelente",MID(Criterios!$Y$3,1,1))))))</f>
        <v/>
      </c>
      <c r="AN748" s="278">
        <f>(IFERROR(AVERAGEIFS(AL748:AL753,AE748:AE753,"Impacto"),0))/100</f>
        <v>0</v>
      </c>
      <c r="AO748" s="280">
        <f>(IFERROR(AVERAGEIFS(AL748:AL753,AE748:AE753,"Probabilidad"),0))/100</f>
        <v>0</v>
      </c>
      <c r="AP748" s="282" t="str">
        <f>IF(AN748=0,MID(S748,1,15),IF(T748 - AN748*T748&lt;1,VLOOKUP(1,Criterios!$D$4:$E$8,2,FALSE),IF(ROUND(T748 -( T748*AN748),0)=0,VLOOKUP(1,Criterios!$D$4:$E$8,2,FALSE),VLOOKUP(ROUND(T748 -( T748*AN748),0),Criterios!$D$4:$E$8,2,FALSE))))</f>
        <v/>
      </c>
      <c r="AQ748" s="273">
        <f>(IFERROR(VLOOKUP(AP748,Criterios!$E$3:$F$8,2,FALSE),0))</f>
        <v>0</v>
      </c>
      <c r="AR748" s="273" t="str">
        <f>IF(AO748=0,MID(U748,1,15),IF(V748 - AO748*V748&lt;1,VLOOKUP(1,Criterios!$G$4:$H$8,2,FALSE),IF(ROUND(V748 -(V748*AO748),0)=0,VLOOKUP(1,Criterios!$G$4:$H$8,2,FALSE),VLOOKUP(ROUND(V748 -( V748*AO748),0),Criterios!$G$4:$H$8,2,FALSE))))</f>
        <v/>
      </c>
      <c r="AS748" s="273">
        <f>(IFERROR(VLOOKUP(AR748,Criterios!$H$3:$I$8,2,FALSE),0))</f>
        <v>0</v>
      </c>
      <c r="AT748" s="273">
        <f>(IFERROR(VLOOKUP(AP748,Criterios!$E$3:$F$8,2,FALSE),0)) * (IFERROR(VLOOKUP(AR748,Criterios!$H$3:$I$8,2,FALSE),0))</f>
        <v>0</v>
      </c>
      <c r="AU748" s="284">
        <f>IFERROR(INDEX(Colorimetría!$D$4:$H$8,MATCH(AS748,Colorimetría!$C$4:$C$8,0),MATCH(AQ748,Colorimetría!$D$3:$H$3,0)),0)</f>
        <v>0</v>
      </c>
      <c r="AV748" s="88" t="s">
        <v>169</v>
      </c>
      <c r="AW748" s="97" t="str">
        <f>IF(AND(T748=1,V748=5),IF(AND(AQ748=1,AS748=5),"RiRr","Ri"),IF(AND(AQ748=1,AS748=5),"Rr",""))</f>
        <v/>
      </c>
      <c r="AX748" s="97" t="str">
        <f>IF(AND(T748=2,V748=5),IF(AND(AQ748=2,AS748=5),"RiRr","Ri"),IF(AND(AQ748=2,AS748=5),"Rr",""))</f>
        <v/>
      </c>
      <c r="AY748" s="98" t="str">
        <f>IF(AND(T748=3,V748=5),IF(AND(AQ748=3,AS748=5),"RiRr","Ri"),IF(AND(AQ748=3,AS748=5),"Rr",""))</f>
        <v/>
      </c>
      <c r="AZ748" s="98" t="str">
        <f>IF(AND(T748=4,V748=5),IF(AND(AQ748=4,AS748=5),"RiRr","Ri"),IF(AND(AQ748=4,AS748=5),"Rr",""))</f>
        <v/>
      </c>
      <c r="BA748" s="98" t="str">
        <f>IF(AND(T748=5,V748=5),IF(AND(AQ748=5,AS748=5),"RiRr","Ri"),IF(AND(AQ748=5,AS748=5),"Rr",""))</f>
        <v/>
      </c>
      <c r="BB748" s="100"/>
    </row>
    <row r="749" spans="1:54" hidden="1" x14ac:dyDescent="0.2">
      <c r="A749" s="362"/>
      <c r="B749" s="290"/>
      <c r="C749" s="298"/>
      <c r="D749" s="301"/>
      <c r="E749" s="301"/>
      <c r="F749" s="301"/>
      <c r="G749" s="301"/>
      <c r="H749" s="301"/>
      <c r="I749" s="304"/>
      <c r="J749" s="307"/>
      <c r="K749" s="307"/>
      <c r="L749" s="330"/>
      <c r="M749" s="263"/>
      <c r="N749" s="263"/>
      <c r="O749" s="327"/>
      <c r="P749" s="310"/>
      <c r="Q749" s="266"/>
      <c r="R749" s="260"/>
      <c r="S749" s="257"/>
      <c r="T749" s="254"/>
      <c r="U749" s="248"/>
      <c r="V749" s="254"/>
      <c r="W749" s="254"/>
      <c r="X749" s="254"/>
      <c r="Y749" s="276"/>
      <c r="Z749" s="91"/>
      <c r="AA749" s="92"/>
      <c r="AB749" s="92"/>
      <c r="AC749" s="92"/>
      <c r="AD749" s="93"/>
      <c r="AE749" s="94">
        <f t="shared" ref="AE749:AE753" si="120">IF(OR(AD749="Preventivo",AD749="Preventivo - Detectivo"),"Probabilidad",IF(OR(AD749="Detectivo - Correctivo",AD749="Correctivo"),"Impacto",0))</f>
        <v>0</v>
      </c>
      <c r="AF749" s="93"/>
      <c r="AG749" s="93"/>
      <c r="AH749" s="93"/>
      <c r="AI749" s="93"/>
      <c r="AJ749" s="93"/>
      <c r="AK749" s="93"/>
      <c r="AL749" s="95">
        <f>IFERROR(VLOOKUP(AF749,Criterios!$M$3:$N$6,2,FALSE),0) + IFERROR(VLOOKUP(AG749,Criterios!$O$3:$P$6,2,FALSE),0) + IFERROR(VLOOKUP(AH749,Criterios!$Q$3:$R$7,2,FALSE),0) + IFERROR(VLOOKUP(AI749,Criterios!$S$3:$T$6,2,FALSE),0) + IFERROR(VLOOKUP(AJ749,Criterios!$U$3:$V$5,2,FALSE),0) + IFERROR(VLOOKUP(AK749,Criterios!$W$3:$X$8,2,FALSE),0)</f>
        <v>0</v>
      </c>
      <c r="AM749" s="96" t="str">
        <f>IF(AND(AL749&gt;=Criterios!$AB$8,AL749&lt;Criterios!$AA$8),"Pobre",IF(AND(AL749&gt;=Criterios!$AB$7,AL749&lt;Criterios!$AA$7),"Insatisfactorio",IF(AND(AL749&gt;=Criterios!$AB$6,AL749&lt;Criterios!$AA$6),"Regular",IF(AND(AL749&gt;=Criterios!$AB$5,AL749&lt;Criterios!$AA$5),"Bueno",IF(AND(AL749&gt;=Criterios!$AB$4,AL749&lt;=Criterios!$AA$4),"Excelente",MID(Criterios!$Y$3,1,1))))))</f>
        <v/>
      </c>
      <c r="AN749" s="278"/>
      <c r="AO749" s="280"/>
      <c r="AP749" s="282"/>
      <c r="AQ749" s="273"/>
      <c r="AR749" s="273"/>
      <c r="AS749" s="273"/>
      <c r="AT749" s="273"/>
      <c r="AU749" s="284"/>
      <c r="AV749" s="88" t="s">
        <v>122</v>
      </c>
      <c r="AW749" s="101" t="str">
        <f>IF(AND(T748=1,V748=4),IF(AND(AQ748=1,AS748=4),"RiRr","Ri"),IF(AND(AQ748=1,AS748=4),"Rr",""))</f>
        <v/>
      </c>
      <c r="AX749" s="102" t="str">
        <f>IF(AND(T748=2,V748=4),IF(AND(AQ748=2,AS748=4),"RiRr","Ri"),IF(AND(AQ748=2,AS748=4),"Rr",""))</f>
        <v/>
      </c>
      <c r="AY749" s="102" t="str">
        <f>IF(AND(T748=3,V748=4),IF(AND(AQ748=3,AS748=4),"RiRr","Ri"),IF(AND(AQ748=3,AS748=4),"Rr",""))</f>
        <v/>
      </c>
      <c r="AZ749" s="103" t="str">
        <f>IF(AND(T748=4,V748=4),IF(AND(AQ748=4,AS748=4),"RiRr","Ri"),IF(AND(AQ748=4,AS748=4),"Rr",""))</f>
        <v/>
      </c>
      <c r="BA749" s="103" t="str">
        <f>IF(AND(T748=5,V748=4),IF(AND(AQ748=5,AS748=4),"RiRr","Ri"),IF(AND(AQ748=5,AS748=4),"Rr",""))</f>
        <v/>
      </c>
      <c r="BB749" s="105"/>
    </row>
    <row r="750" spans="1:54" hidden="1" x14ac:dyDescent="0.2">
      <c r="A750" s="362"/>
      <c r="B750" s="290"/>
      <c r="C750" s="298"/>
      <c r="D750" s="301"/>
      <c r="E750" s="301"/>
      <c r="F750" s="301"/>
      <c r="G750" s="301"/>
      <c r="H750" s="301"/>
      <c r="I750" s="304"/>
      <c r="J750" s="307"/>
      <c r="K750" s="307"/>
      <c r="L750" s="330"/>
      <c r="M750" s="263"/>
      <c r="N750" s="263"/>
      <c r="O750" s="327"/>
      <c r="P750" s="310"/>
      <c r="Q750" s="266"/>
      <c r="R750" s="260"/>
      <c r="S750" s="257"/>
      <c r="T750" s="254"/>
      <c r="U750" s="248"/>
      <c r="V750" s="254"/>
      <c r="W750" s="254"/>
      <c r="X750" s="254"/>
      <c r="Y750" s="276"/>
      <c r="Z750" s="91"/>
      <c r="AA750" s="92"/>
      <c r="AB750" s="92"/>
      <c r="AC750" s="92"/>
      <c r="AD750" s="93"/>
      <c r="AE750" s="94">
        <f t="shared" si="120"/>
        <v>0</v>
      </c>
      <c r="AF750" s="93"/>
      <c r="AG750" s="93"/>
      <c r="AH750" s="93"/>
      <c r="AI750" s="93"/>
      <c r="AJ750" s="93"/>
      <c r="AK750" s="93"/>
      <c r="AL750" s="95">
        <f>IFERROR(VLOOKUP(AF750,Criterios!$M$3:$N$6,2,FALSE),0) + IFERROR(VLOOKUP(AG750,Criterios!$O$3:$P$6,2,FALSE),0) + IFERROR(VLOOKUP(AH750,Criterios!$Q$3:$R$7,2,FALSE),0) + IFERROR(VLOOKUP(AI750,Criterios!$S$3:$T$6,2,FALSE),0) + IFERROR(VLOOKUP(AJ750,Criterios!$U$3:$V$5,2,FALSE),0) + IFERROR(VLOOKUP(AK750,Criterios!$W$3:$X$8,2,FALSE),0)</f>
        <v>0</v>
      </c>
      <c r="AM750" s="96" t="str">
        <f>IF(AND(AL750&gt;=Criterios!$AB$8,AL750&lt;Criterios!$AA$8),"Pobre",IF(AND(AL750&gt;=Criterios!$AB$7,AL750&lt;Criterios!$AA$7),"Insatisfactorio",IF(AND(AL750&gt;=Criterios!$AB$6,AL750&lt;Criterios!$AA$6),"Regular",IF(AND(AL750&gt;=Criterios!$AB$5,AL750&lt;Criterios!$AA$5),"Bueno",IF(AND(AL750&gt;=Criterios!$AB$4,AL750&lt;=Criterios!$AA$4),"Excelente",MID(Criterios!$Y$3,1,1))))))</f>
        <v/>
      </c>
      <c r="AN750" s="278"/>
      <c r="AO750" s="280"/>
      <c r="AP750" s="282"/>
      <c r="AQ750" s="273"/>
      <c r="AR750" s="273"/>
      <c r="AS750" s="273"/>
      <c r="AT750" s="273"/>
      <c r="AU750" s="284"/>
      <c r="AV750" s="88" t="s">
        <v>125</v>
      </c>
      <c r="AW750" s="106" t="str">
        <f>IF(AND(T748=1,V748=3),IF(AND(AQ748=1,AS748=3),"RiRr","Ri"),IF(AND(AQ748=1,AS748=3),"Rr",""))</f>
        <v/>
      </c>
      <c r="AX750" s="101" t="str">
        <f>IF(AND(T748=2,V748=3),IF(AND(AQ748=2,AS748=3),"RiRr","Ri"),IF(AND(AQ748=2,AS748=3),"Rr",""))</f>
        <v/>
      </c>
      <c r="AY750" s="102" t="str">
        <f>IF(AND(T748=3,V748=3),IF(AND(AQ748=3,AS748=3),"RiRr","Ri"),IF(AND(AQ748=3,AS748=3),"Rr",""))</f>
        <v/>
      </c>
      <c r="AZ750" s="103" t="str">
        <f>IF(AND(T748=4,V748=3),IF(AND(AQ748=4,AS748=3),"RiRr","Ri"),IF(AND(AQ748=4,AS748=3),"Rr",""))</f>
        <v/>
      </c>
      <c r="BA750" s="103" t="str">
        <f>IF(AND(T748=5,V748=3),IF(AND(AQ748=5,AS748=3),"RiRr","Ri"),IF(AND(AQ748=5,AS748=3),"Rr",""))</f>
        <v/>
      </c>
      <c r="BB750" s="105"/>
    </row>
    <row r="751" spans="1:54" hidden="1" x14ac:dyDescent="0.2">
      <c r="A751" s="362"/>
      <c r="B751" s="290"/>
      <c r="C751" s="298"/>
      <c r="D751" s="301"/>
      <c r="E751" s="301"/>
      <c r="F751" s="301"/>
      <c r="G751" s="301"/>
      <c r="H751" s="301"/>
      <c r="I751" s="304"/>
      <c r="J751" s="307"/>
      <c r="K751" s="307"/>
      <c r="L751" s="330"/>
      <c r="M751" s="263"/>
      <c r="N751" s="263"/>
      <c r="O751" s="327"/>
      <c r="P751" s="310"/>
      <c r="Q751" s="266"/>
      <c r="R751" s="260"/>
      <c r="S751" s="257"/>
      <c r="T751" s="254"/>
      <c r="U751" s="248"/>
      <c r="V751" s="254"/>
      <c r="W751" s="254"/>
      <c r="X751" s="254"/>
      <c r="Y751" s="276"/>
      <c r="Z751" s="91"/>
      <c r="AA751" s="92"/>
      <c r="AB751" s="92"/>
      <c r="AC751" s="92"/>
      <c r="AD751" s="93"/>
      <c r="AE751" s="94">
        <f t="shared" si="120"/>
        <v>0</v>
      </c>
      <c r="AF751" s="93"/>
      <c r="AG751" s="93"/>
      <c r="AH751" s="93"/>
      <c r="AI751" s="93"/>
      <c r="AJ751" s="93"/>
      <c r="AK751" s="93"/>
      <c r="AL751" s="94">
        <f>IFERROR(VLOOKUP(AF751,Criterios!$M$3:$N$6,2,FALSE),0) + IFERROR(VLOOKUP(AG751,Criterios!$O$3:$P$6,2,FALSE),0) + IFERROR(VLOOKUP(AH751,Criterios!$Q$3:$R$7,2,FALSE),0) + IFERROR(VLOOKUP(AI751,Criterios!$S$3:$T$6,2,FALSE),0) + IFERROR(VLOOKUP(AJ751,Criterios!$U$3:$V$5,2,FALSE),0) + IFERROR(VLOOKUP(AK751,Criterios!$W$3:$X$8,2,FALSE),0)</f>
        <v>0</v>
      </c>
      <c r="AM751" s="96" t="str">
        <f>IF(AND(AL751&gt;=Criterios!$AB$8,AL751&lt;Criterios!$AA$8),"Pobre",IF(AND(AL751&gt;=Criterios!$AB$7,AL751&lt;Criterios!$AA$7),"Insatisfactorio",IF(AND(AL751&gt;=Criterios!$AB$6,AL751&lt;Criterios!$AA$6),"Regular",IF(AND(AL751&gt;=Criterios!$AB$5,AL751&lt;Criterios!$AA$5),"Bueno",IF(AND(AL751&gt;=Criterios!$AB$4,AL751&lt;=Criterios!$AA$4),"Excelente",MID(Criterios!$Y$3,1,1))))))</f>
        <v/>
      </c>
      <c r="AN751" s="278"/>
      <c r="AO751" s="280"/>
      <c r="AP751" s="282"/>
      <c r="AQ751" s="273"/>
      <c r="AR751" s="273"/>
      <c r="AS751" s="273"/>
      <c r="AT751" s="273"/>
      <c r="AU751" s="284"/>
      <c r="AV751" s="88" t="s">
        <v>170</v>
      </c>
      <c r="AW751" s="106" t="str">
        <f>IF(AND(T748=1,V748=2),IF(AND(AQ748=1,AS748=2),"RiRr","Ri"),IF(AND(AQ748=1,AS748=2),"Rr",""))</f>
        <v/>
      </c>
      <c r="AX751" s="106" t="str">
        <f>IF(AND(T748=2,V748=2),IF(AND(AQ748=2,AS748=2),"RiRr","Ri"),IF(AND(AQ748=2,AS748=2),"Rr",""))</f>
        <v/>
      </c>
      <c r="AY751" s="101" t="str">
        <f>IF(AND(T748=3,V748=2),IF(AND(AQ748=3,AS748=2),"RiRr","Ri"),IF(AND(AQ748=3,AS748=2),"Rr",""))</f>
        <v/>
      </c>
      <c r="AZ751" s="102" t="str">
        <f>IF(AND(T748=4,V748=2),IF(AND(AQ748=4,AS748=2),"RiRr","Ri"),IF(AND(AQ748=4,AS748=2),"Rr",""))</f>
        <v/>
      </c>
      <c r="BA751" s="103" t="str">
        <f>IF(AND(T748=5,V748=2),IF(AND(AQ748=5,AS748=2),"RiRr","Ri"),IF(AND(AQ748=5,AS748=2),"Rr",""))</f>
        <v/>
      </c>
      <c r="BB751" s="105"/>
    </row>
    <row r="752" spans="1:54" hidden="1" x14ac:dyDescent="0.2">
      <c r="A752" s="362"/>
      <c r="B752" s="290"/>
      <c r="C752" s="298"/>
      <c r="D752" s="301"/>
      <c r="E752" s="301"/>
      <c r="F752" s="301"/>
      <c r="G752" s="301"/>
      <c r="H752" s="301"/>
      <c r="I752" s="304"/>
      <c r="J752" s="307"/>
      <c r="K752" s="307"/>
      <c r="L752" s="330"/>
      <c r="M752" s="263"/>
      <c r="N752" s="263"/>
      <c r="O752" s="327"/>
      <c r="P752" s="310"/>
      <c r="Q752" s="266"/>
      <c r="R752" s="260"/>
      <c r="S752" s="257"/>
      <c r="T752" s="254"/>
      <c r="U752" s="248"/>
      <c r="V752" s="254"/>
      <c r="W752" s="254"/>
      <c r="X752" s="254"/>
      <c r="Y752" s="276"/>
      <c r="Z752" s="91"/>
      <c r="AA752" s="92"/>
      <c r="AB752" s="92"/>
      <c r="AC752" s="92"/>
      <c r="AD752" s="93"/>
      <c r="AE752" s="94">
        <f t="shared" si="120"/>
        <v>0</v>
      </c>
      <c r="AF752" s="93"/>
      <c r="AG752" s="93"/>
      <c r="AH752" s="93"/>
      <c r="AI752" s="93"/>
      <c r="AJ752" s="93"/>
      <c r="AK752" s="93"/>
      <c r="AL752" s="94">
        <f>IFERROR(VLOOKUP(AF752,Criterios!$M$3:$N$6,2,FALSE),0) + IFERROR(VLOOKUP(AG752,Criterios!$O$3:$P$6,2,FALSE),0) + IFERROR(VLOOKUP(AH752,Criterios!$Q$3:$R$7,2,FALSE),0) + IFERROR(VLOOKUP(AI752,Criterios!$S$3:$T$6,2,FALSE),0) + IFERROR(VLOOKUP(AJ752,Criterios!$U$3:$V$5,2,FALSE),0) + IFERROR(VLOOKUP(AK752,Criterios!$W$3:$X$8,2,FALSE),0)</f>
        <v>0</v>
      </c>
      <c r="AM752" s="96" t="str">
        <f>IF(AND(AL752&gt;=Criterios!$AB$8,AL752&lt;Criterios!$AA$8),"Pobre",IF(AND(AL752&gt;=Criterios!$AB$7,AL752&lt;Criterios!$AA$7),"Insatisfactorio",IF(AND(AL752&gt;=Criterios!$AB$6,AL752&lt;Criterios!$AA$6),"Regular",IF(AND(AL752&gt;=Criterios!$AB$5,AL752&lt;Criterios!$AA$5),"Bueno",IF(AND(AL752&gt;=Criterios!$AB$4,AL752&lt;=Criterios!$AA$4),"Excelente",MID(Criterios!$Y$3,1,1))))))</f>
        <v/>
      </c>
      <c r="AN752" s="278"/>
      <c r="AO752" s="280"/>
      <c r="AP752" s="282"/>
      <c r="AQ752" s="273"/>
      <c r="AR752" s="273"/>
      <c r="AS752" s="273"/>
      <c r="AT752" s="273"/>
      <c r="AU752" s="284"/>
      <c r="AV752" s="88" t="s">
        <v>752</v>
      </c>
      <c r="AW752" s="106" t="str">
        <f>IF(AND(T748=1,V748=1),IF(AND(AQ748=1,AS748=1),"RiRr","Ri"),IF(AND(AQ748=1,AS748=1),"Rr",""))</f>
        <v/>
      </c>
      <c r="AX752" s="106" t="str">
        <f>IF(AND(T748=2,V748=1),IF(AND(AQ748=2,AS748=1),"RiRr","Ri"),IF(AND(AQ748=2,AS748=1),"Rr",""))</f>
        <v/>
      </c>
      <c r="AY752" s="101" t="str">
        <f>IF(AND(T748=3,V748=1),IF(AND(AQ748=3,AS748=1),"RiRr","Ri"),IF(AND(AQ748=3,AS748=1),"Rr",""))</f>
        <v/>
      </c>
      <c r="AZ752" s="102" t="str">
        <f>IF(AND(T748=4,V748=1),IF(AND(AQ748=4,AS748=1),"RiRr","Ri"),IF(AND(AQ748=4,AS748=1),"Rr",""))</f>
        <v/>
      </c>
      <c r="BA752" s="102" t="str">
        <f>IF(AND(T748=5,V748=1),IF(AND(AQ748=5,AS748=1),"RiRr","Ri"),IF(AND(AQ748=5,AS748=1),"Rr",""))</f>
        <v/>
      </c>
      <c r="BB752" s="105"/>
    </row>
    <row r="753" spans="1:54" ht="15.75" hidden="1" customHeight="1" thickBot="1" x14ac:dyDescent="0.25">
      <c r="A753" s="363"/>
      <c r="B753" s="291"/>
      <c r="C753" s="299"/>
      <c r="D753" s="302"/>
      <c r="E753" s="302"/>
      <c r="F753" s="302"/>
      <c r="G753" s="302"/>
      <c r="H753" s="302"/>
      <c r="I753" s="305"/>
      <c r="J753" s="308"/>
      <c r="K753" s="308"/>
      <c r="L753" s="331"/>
      <c r="M753" s="264"/>
      <c r="N753" s="264"/>
      <c r="O753" s="328"/>
      <c r="P753" s="311"/>
      <c r="Q753" s="267"/>
      <c r="R753" s="261"/>
      <c r="S753" s="258"/>
      <c r="T753" s="255"/>
      <c r="U753" s="249"/>
      <c r="V753" s="255"/>
      <c r="W753" s="255"/>
      <c r="X753" s="255"/>
      <c r="Y753" s="277"/>
      <c r="Z753" s="108"/>
      <c r="AA753" s="109"/>
      <c r="AB753" s="109"/>
      <c r="AC753" s="109"/>
      <c r="AD753" s="110"/>
      <c r="AE753" s="111">
        <f t="shared" si="120"/>
        <v>0</v>
      </c>
      <c r="AF753" s="110"/>
      <c r="AG753" s="110"/>
      <c r="AH753" s="110"/>
      <c r="AI753" s="110"/>
      <c r="AJ753" s="110"/>
      <c r="AK753" s="110"/>
      <c r="AL753" s="111">
        <f>IFERROR(VLOOKUP(AF753,Criterios!$M$3:$N$6,2,FALSE),0) + IFERROR(VLOOKUP(AG753,Criterios!$O$3:$P$6,2,FALSE),0) + IFERROR(VLOOKUP(AH753,Criterios!$Q$3:$R$7,2,FALSE),0) + IFERROR(VLOOKUP(AI753,Criterios!$S$3:$T$6,2,FALSE),0) + IFERROR(VLOOKUP(AJ753,Criterios!$U$3:$V$5,2,FALSE),0) + IFERROR(VLOOKUP(AK753,Criterios!$W$3:$X$8,2,FALSE),0)</f>
        <v>0</v>
      </c>
      <c r="AM753" s="112" t="str">
        <f>IF(AND(AL753&gt;=Criterios!$AB$8,AL753&lt;Criterios!$AA$8),"Pobre",IF(AND(AL753&gt;=Criterios!$AB$7,AL753&lt;Criterios!$AA$7),"Insatisfactorio",IF(AND(AL753&gt;=Criterios!$AB$6,AL753&lt;Criterios!$AA$6),"Regular",IF(AND(AL753&gt;=Criterios!$AB$5,AL753&lt;Criterios!$AA$5),"Bueno",IF(AND(AL753&gt;=Criterios!$AB$4,AL753&lt;=Criterios!$AA$4),"Excelente",MID(Criterios!$Y$3,1,1))))))</f>
        <v/>
      </c>
      <c r="AN753" s="279"/>
      <c r="AO753" s="281"/>
      <c r="AP753" s="283"/>
      <c r="AQ753" s="274"/>
      <c r="AR753" s="274"/>
      <c r="AS753" s="274"/>
      <c r="AT753" s="274"/>
      <c r="AU753" s="285"/>
      <c r="AW753" s="88" t="s">
        <v>123</v>
      </c>
      <c r="AX753" s="88" t="s">
        <v>124</v>
      </c>
      <c r="AY753" s="88" t="s">
        <v>125</v>
      </c>
      <c r="AZ753" s="88" t="s">
        <v>126</v>
      </c>
      <c r="BA753" s="88" t="s">
        <v>127</v>
      </c>
      <c r="BB753" s="113"/>
    </row>
    <row r="754" spans="1:54" ht="16.5" hidden="1" thickTop="1" x14ac:dyDescent="0.2">
      <c r="A754" s="361"/>
      <c r="B754" s="289"/>
      <c r="C754" s="297"/>
      <c r="D754" s="300"/>
      <c r="E754" s="300"/>
      <c r="F754" s="300"/>
      <c r="G754" s="300"/>
      <c r="H754" s="300"/>
      <c r="I754" s="303"/>
      <c r="J754" s="306"/>
      <c r="K754" s="306"/>
      <c r="L754" s="329"/>
      <c r="M754" s="262"/>
      <c r="N754" s="262"/>
      <c r="O754" s="326" t="s">
        <v>434</v>
      </c>
      <c r="P754" s="338"/>
      <c r="Q754" s="295"/>
      <c r="R754" s="259"/>
      <c r="S754" s="256"/>
      <c r="T754" s="253">
        <f>(IFERROR(VLOOKUP(S754,Criterios!$E$3:$F$8,2,FALSE),0))</f>
        <v>0</v>
      </c>
      <c r="U754" s="247"/>
      <c r="V754" s="253">
        <f>(IFERROR(VLOOKUP(U754,Criterios!$H$3:$I$8,2,FALSE),0))</f>
        <v>0</v>
      </c>
      <c r="W754" s="253">
        <f>(IFERROR(VLOOKUP(S754,Criterios!$E$3:$F$8,2,FALSE),0)) * (IFERROR(VLOOKUP(U754,Criterios!$H$3:$I$8,2,FALSE),0))</f>
        <v>0</v>
      </c>
      <c r="X754" s="253">
        <f>IFERROR(INDEX(Colorimetría!$D$4:$H$8,MATCH(V754,Colorimetría!$C$4:$C$8,0),MATCH(T754,Colorimetría!$D$3:$H$3,0)),0)</f>
        <v>0</v>
      </c>
      <c r="Y754" s="296"/>
      <c r="Z754" s="91"/>
      <c r="AA754" s="92"/>
      <c r="AB754" s="92"/>
      <c r="AC754" s="92"/>
      <c r="AD754" s="93"/>
      <c r="AE754" s="94">
        <f>IF(OR(AD754="Preventivo",AD754="Preventivo - Detectivo"),"Probabilidad",IF(OR(AD754="Detectivo - Correctivo",AD754="Correctivo"),"Impacto",0))</f>
        <v>0</v>
      </c>
      <c r="AF754" s="93"/>
      <c r="AG754" s="93"/>
      <c r="AH754" s="93"/>
      <c r="AI754" s="93"/>
      <c r="AJ754" s="93"/>
      <c r="AK754" s="93"/>
      <c r="AL754" s="95">
        <f>IFERROR(VLOOKUP(AF754,Criterios!$M$3:$N$6,2,FALSE),0) + IFERROR(VLOOKUP(AG754,Criterios!$O$3:$P$6,2,FALSE),0) + IFERROR(VLOOKUP(AH754,Criterios!$Q$3:$R$7,2,FALSE),0) + IFERROR(VLOOKUP(AI754,Criterios!$S$3:$T$6,2,FALSE),0) + IFERROR(VLOOKUP(AJ754,Criterios!$U$3:$V$5,2,FALSE),0) + IFERROR(VLOOKUP(AK754,Criterios!$W$3:$X$8,2,FALSE),0)</f>
        <v>0</v>
      </c>
      <c r="AM754" s="96" t="str">
        <f>IF(AND(AL754&gt;=Criterios!$AB$8,AL754&lt;Criterios!$AA$8),"Pobre",IF(AND(AL754&gt;=Criterios!$AB$7,AL754&lt;Criterios!$AA$7),"Insatisfactorio",IF(AND(AL754&gt;=Criterios!$AB$6,AL754&lt;Criterios!$AA$6),"Regular",IF(AND(AL754&gt;=Criterios!$AB$5,AL754&lt;Criterios!$AA$5),"Bueno",IF(AND(AL754&gt;=Criterios!$AB$4,AL754&lt;=Criterios!$AA$4),"Excelente",MID(Criterios!$Y$3,1,1))))))</f>
        <v/>
      </c>
      <c r="AN754" s="278">
        <f>(IFERROR(AVERAGEIFS(AL754:AL759,AE754:AE759,"Impacto"),0))/100</f>
        <v>0</v>
      </c>
      <c r="AO754" s="280">
        <f>(IFERROR(AVERAGEIFS(AL754:AL759,AE754:AE759,"Probabilidad"),0))/100</f>
        <v>0</v>
      </c>
      <c r="AP754" s="282" t="str">
        <f>IF(AN754=0,MID(S754,1,15),IF(T754 - AN754*T754&lt;1,VLOOKUP(1,Criterios!$D$4:$E$8,2,FALSE),IF(ROUND(T754 -( T754*AN754),0)=0,VLOOKUP(1,Criterios!$D$4:$E$8,2,FALSE),VLOOKUP(ROUND(T754 -( T754*AN754),0),Criterios!$D$4:$E$8,2,FALSE))))</f>
        <v/>
      </c>
      <c r="AQ754" s="273">
        <f>(IFERROR(VLOOKUP(AP754,Criterios!$E$3:$F$8,2,FALSE),0))</f>
        <v>0</v>
      </c>
      <c r="AR754" s="273" t="str">
        <f>IF(AO754=0,MID(U754,1,15),IF(V754 - AO754*V754&lt;1,VLOOKUP(1,Criterios!$G$4:$H$8,2,FALSE),IF(ROUND(V754 -(V754*AO754),0)=0,VLOOKUP(1,Criterios!$G$4:$H$8,2,FALSE),VLOOKUP(ROUND(V754 -( V754*AO754),0),Criterios!$G$4:$H$8,2,FALSE))))</f>
        <v/>
      </c>
      <c r="AS754" s="273">
        <f>(IFERROR(VLOOKUP(AR754,Criterios!$H$3:$I$8,2,FALSE),0))</f>
        <v>0</v>
      </c>
      <c r="AT754" s="273">
        <f>(IFERROR(VLOOKUP(AP754,Criterios!$E$3:$F$8,2,FALSE),0)) * (IFERROR(VLOOKUP(AR754,Criterios!$H$3:$I$8,2,FALSE),0))</f>
        <v>0</v>
      </c>
      <c r="AU754" s="284">
        <f>IFERROR(INDEX(Colorimetría!$D$4:$H$8,MATCH(AS754,Colorimetría!$C$4:$C$8,0),MATCH(AQ754,Colorimetría!$D$3:$H$3,0)),0)</f>
        <v>0</v>
      </c>
      <c r="AV754" s="88" t="s">
        <v>169</v>
      </c>
      <c r="AW754" s="97" t="str">
        <f>IF(AND(T754=1,V754=5),IF(AND(AQ754=1,AS754=5),"RiRr","Ri"),IF(AND(AQ754=1,AS754=5),"Rr",""))</f>
        <v/>
      </c>
      <c r="AX754" s="97" t="str">
        <f>IF(AND(T754=2,V754=5),IF(AND(AQ754=2,AS754=5),"RiRr","Ri"),IF(AND(AQ754=2,AS754=5),"Rr",""))</f>
        <v/>
      </c>
      <c r="AY754" s="98" t="str">
        <f>IF(AND(T754=3,V754=5),IF(AND(AQ754=3,AS754=5),"RiRr","Ri"),IF(AND(AQ754=3,AS754=5),"Rr",""))</f>
        <v/>
      </c>
      <c r="AZ754" s="98" t="str">
        <f>IF(AND(T754=4,V754=5),IF(AND(AQ754=4,AS754=5),"RiRr","Ri"),IF(AND(AQ754=4,AS754=5),"Rr",""))</f>
        <v/>
      </c>
      <c r="BA754" s="98" t="str">
        <f>IF(AND(T754=5,V754=5),IF(AND(AQ754=5,AS754=5),"RiRr","Ri"),IF(AND(AQ754=5,AS754=5),"Rr",""))</f>
        <v/>
      </c>
      <c r="BB754" s="100"/>
    </row>
    <row r="755" spans="1:54" hidden="1" x14ac:dyDescent="0.2">
      <c r="A755" s="362"/>
      <c r="B755" s="290"/>
      <c r="C755" s="298"/>
      <c r="D755" s="301"/>
      <c r="E755" s="301"/>
      <c r="F755" s="301"/>
      <c r="G755" s="301"/>
      <c r="H755" s="301"/>
      <c r="I755" s="304"/>
      <c r="J755" s="307"/>
      <c r="K755" s="307"/>
      <c r="L755" s="330"/>
      <c r="M755" s="263"/>
      <c r="N755" s="263"/>
      <c r="O755" s="327"/>
      <c r="P755" s="310"/>
      <c r="Q755" s="266"/>
      <c r="R755" s="260"/>
      <c r="S755" s="257"/>
      <c r="T755" s="254"/>
      <c r="U755" s="248"/>
      <c r="V755" s="254"/>
      <c r="W755" s="254"/>
      <c r="X755" s="254"/>
      <c r="Y755" s="276"/>
      <c r="Z755" s="91"/>
      <c r="AA755" s="92"/>
      <c r="AB755" s="92"/>
      <c r="AC755" s="92"/>
      <c r="AD755" s="93"/>
      <c r="AE755" s="94">
        <f t="shared" ref="AE755:AE759" si="121">IF(OR(AD755="Preventivo",AD755="Preventivo - Detectivo"),"Probabilidad",IF(OR(AD755="Detectivo - Correctivo",AD755="Correctivo"),"Impacto",0))</f>
        <v>0</v>
      </c>
      <c r="AF755" s="93"/>
      <c r="AG755" s="93"/>
      <c r="AH755" s="93"/>
      <c r="AI755" s="93"/>
      <c r="AJ755" s="93"/>
      <c r="AK755" s="93"/>
      <c r="AL755" s="95">
        <f>IFERROR(VLOOKUP(AF755,Criterios!$M$3:$N$6,2,FALSE),0) + IFERROR(VLOOKUP(AG755,Criterios!$O$3:$P$6,2,FALSE),0) + IFERROR(VLOOKUP(AH755,Criterios!$Q$3:$R$7,2,FALSE),0) + IFERROR(VLOOKUP(AI755,Criterios!$S$3:$T$6,2,FALSE),0) + IFERROR(VLOOKUP(AJ755,Criterios!$U$3:$V$5,2,FALSE),0) + IFERROR(VLOOKUP(AK755,Criterios!$W$3:$X$8,2,FALSE),0)</f>
        <v>0</v>
      </c>
      <c r="AM755" s="96" t="str">
        <f>IF(AND(AL755&gt;=Criterios!$AB$8,AL755&lt;Criterios!$AA$8),"Pobre",IF(AND(AL755&gt;=Criterios!$AB$7,AL755&lt;Criterios!$AA$7),"Insatisfactorio",IF(AND(AL755&gt;=Criterios!$AB$6,AL755&lt;Criterios!$AA$6),"Regular",IF(AND(AL755&gt;=Criterios!$AB$5,AL755&lt;Criterios!$AA$5),"Bueno",IF(AND(AL755&gt;=Criterios!$AB$4,AL755&lt;=Criterios!$AA$4),"Excelente",MID(Criterios!$Y$3,1,1))))))</f>
        <v/>
      </c>
      <c r="AN755" s="278"/>
      <c r="AO755" s="280"/>
      <c r="AP755" s="282"/>
      <c r="AQ755" s="273"/>
      <c r="AR755" s="273"/>
      <c r="AS755" s="273"/>
      <c r="AT755" s="273"/>
      <c r="AU755" s="284"/>
      <c r="AV755" s="88" t="s">
        <v>122</v>
      </c>
      <c r="AW755" s="101" t="str">
        <f>IF(AND(T754=1,V754=4),IF(AND(AQ754=1,AS754=4),"RiRr","Ri"),IF(AND(AQ754=1,AS754=4),"Rr",""))</f>
        <v/>
      </c>
      <c r="AX755" s="102" t="str">
        <f>IF(AND(T754=2,V754=4),IF(AND(AQ754=2,AS754=4),"RiRr","Ri"),IF(AND(AQ754=2,AS754=4),"Rr",""))</f>
        <v/>
      </c>
      <c r="AY755" s="102" t="str">
        <f>IF(AND(T754=3,V754=4),IF(AND(AQ754=3,AS754=4),"RiRr","Ri"),IF(AND(AQ754=3,AS754=4),"Rr",""))</f>
        <v/>
      </c>
      <c r="AZ755" s="103" t="str">
        <f>IF(AND(T754=4,V754=4),IF(AND(AQ754=4,AS754=4),"RiRr","Ri"),IF(AND(AQ754=4,AS754=4),"Rr",""))</f>
        <v/>
      </c>
      <c r="BA755" s="103" t="str">
        <f>IF(AND(T754=5,V754=4),IF(AND(AQ754=5,AS754=4),"RiRr","Ri"),IF(AND(AQ754=5,AS754=4),"Rr",""))</f>
        <v/>
      </c>
      <c r="BB755" s="105"/>
    </row>
    <row r="756" spans="1:54" hidden="1" x14ac:dyDescent="0.2">
      <c r="A756" s="362"/>
      <c r="B756" s="290"/>
      <c r="C756" s="298"/>
      <c r="D756" s="301"/>
      <c r="E756" s="301"/>
      <c r="F756" s="301"/>
      <c r="G756" s="301"/>
      <c r="H756" s="301"/>
      <c r="I756" s="304"/>
      <c r="J756" s="307"/>
      <c r="K756" s="307"/>
      <c r="L756" s="330"/>
      <c r="M756" s="263"/>
      <c r="N756" s="263"/>
      <c r="O756" s="327"/>
      <c r="P756" s="310"/>
      <c r="Q756" s="266"/>
      <c r="R756" s="260"/>
      <c r="S756" s="257"/>
      <c r="T756" s="254"/>
      <c r="U756" s="248"/>
      <c r="V756" s="254"/>
      <c r="W756" s="254"/>
      <c r="X756" s="254"/>
      <c r="Y756" s="276"/>
      <c r="Z756" s="91"/>
      <c r="AA756" s="92"/>
      <c r="AB756" s="92"/>
      <c r="AC756" s="92"/>
      <c r="AD756" s="93"/>
      <c r="AE756" s="94">
        <f t="shared" si="121"/>
        <v>0</v>
      </c>
      <c r="AF756" s="93"/>
      <c r="AG756" s="93"/>
      <c r="AH756" s="93"/>
      <c r="AI756" s="93"/>
      <c r="AJ756" s="93"/>
      <c r="AK756" s="93"/>
      <c r="AL756" s="95">
        <f>IFERROR(VLOOKUP(AF756,Criterios!$M$3:$N$6,2,FALSE),0) + IFERROR(VLOOKUP(AG756,Criterios!$O$3:$P$6,2,FALSE),0) + IFERROR(VLOOKUP(AH756,Criterios!$Q$3:$R$7,2,FALSE),0) + IFERROR(VLOOKUP(AI756,Criterios!$S$3:$T$6,2,FALSE),0) + IFERROR(VLOOKUP(AJ756,Criterios!$U$3:$V$5,2,FALSE),0) + IFERROR(VLOOKUP(AK756,Criterios!$W$3:$X$8,2,FALSE),0)</f>
        <v>0</v>
      </c>
      <c r="AM756" s="96" t="str">
        <f>IF(AND(AL756&gt;=Criterios!$AB$8,AL756&lt;Criterios!$AA$8),"Pobre",IF(AND(AL756&gt;=Criterios!$AB$7,AL756&lt;Criterios!$AA$7),"Insatisfactorio",IF(AND(AL756&gt;=Criterios!$AB$6,AL756&lt;Criterios!$AA$6),"Regular",IF(AND(AL756&gt;=Criterios!$AB$5,AL756&lt;Criterios!$AA$5),"Bueno",IF(AND(AL756&gt;=Criterios!$AB$4,AL756&lt;=Criterios!$AA$4),"Excelente",MID(Criterios!$Y$3,1,1))))))</f>
        <v/>
      </c>
      <c r="AN756" s="278"/>
      <c r="AO756" s="280"/>
      <c r="AP756" s="282"/>
      <c r="AQ756" s="273"/>
      <c r="AR756" s="273"/>
      <c r="AS756" s="273"/>
      <c r="AT756" s="273"/>
      <c r="AU756" s="284"/>
      <c r="AV756" s="88" t="s">
        <v>125</v>
      </c>
      <c r="AW756" s="106" t="str">
        <f>IF(AND(T754=1,V754=3),IF(AND(AQ754=1,AS754=3),"RiRr","Ri"),IF(AND(AQ754=1,AS754=3),"Rr",""))</f>
        <v/>
      </c>
      <c r="AX756" s="101" t="str">
        <f>IF(AND(T754=2,V754=3),IF(AND(AQ754=2,AS754=3),"RiRr","Ri"),IF(AND(AQ754=2,AS754=3),"Rr",""))</f>
        <v/>
      </c>
      <c r="AY756" s="102" t="str">
        <f>IF(AND(T754=3,V754=3),IF(AND(AQ754=3,AS754=3),"RiRr","Ri"),IF(AND(AQ754=3,AS754=3),"Rr",""))</f>
        <v/>
      </c>
      <c r="AZ756" s="103" t="str">
        <f>IF(AND(T754=4,V754=3),IF(AND(AQ754=4,AS754=3),"RiRr","Ri"),IF(AND(AQ754=4,AS754=3),"Rr",""))</f>
        <v/>
      </c>
      <c r="BA756" s="103" t="str">
        <f>IF(AND(T754=5,V754=3),IF(AND(AQ754=5,AS754=3),"RiRr","Ri"),IF(AND(AQ754=5,AS754=3),"Rr",""))</f>
        <v/>
      </c>
      <c r="BB756" s="105"/>
    </row>
    <row r="757" spans="1:54" hidden="1" x14ac:dyDescent="0.2">
      <c r="A757" s="362"/>
      <c r="B757" s="290"/>
      <c r="C757" s="298"/>
      <c r="D757" s="301"/>
      <c r="E757" s="301"/>
      <c r="F757" s="301"/>
      <c r="G757" s="301"/>
      <c r="H757" s="301"/>
      <c r="I757" s="304"/>
      <c r="J757" s="307"/>
      <c r="K757" s="307"/>
      <c r="L757" s="330"/>
      <c r="M757" s="263"/>
      <c r="N757" s="263"/>
      <c r="O757" s="327"/>
      <c r="P757" s="310"/>
      <c r="Q757" s="266"/>
      <c r="R757" s="260"/>
      <c r="S757" s="257"/>
      <c r="T757" s="254"/>
      <c r="U757" s="248"/>
      <c r="V757" s="254"/>
      <c r="W757" s="254"/>
      <c r="X757" s="254"/>
      <c r="Y757" s="276"/>
      <c r="Z757" s="91"/>
      <c r="AA757" s="92"/>
      <c r="AB757" s="92"/>
      <c r="AC757" s="92"/>
      <c r="AD757" s="93"/>
      <c r="AE757" s="94">
        <f t="shared" si="121"/>
        <v>0</v>
      </c>
      <c r="AF757" s="93"/>
      <c r="AG757" s="93"/>
      <c r="AH757" s="93"/>
      <c r="AI757" s="93"/>
      <c r="AJ757" s="93"/>
      <c r="AK757" s="93"/>
      <c r="AL757" s="94">
        <f>IFERROR(VLOOKUP(AF757,Criterios!$M$3:$N$6,2,FALSE),0) + IFERROR(VLOOKUP(AG757,Criterios!$O$3:$P$6,2,FALSE),0) + IFERROR(VLOOKUP(AH757,Criterios!$Q$3:$R$7,2,FALSE),0) + IFERROR(VLOOKUP(AI757,Criterios!$S$3:$T$6,2,FALSE),0) + IFERROR(VLOOKUP(AJ757,Criterios!$U$3:$V$5,2,FALSE),0) + IFERROR(VLOOKUP(AK757,Criterios!$W$3:$X$8,2,FALSE),0)</f>
        <v>0</v>
      </c>
      <c r="AM757" s="96" t="str">
        <f>IF(AND(AL757&gt;=Criterios!$AB$8,AL757&lt;Criterios!$AA$8),"Pobre",IF(AND(AL757&gt;=Criterios!$AB$7,AL757&lt;Criterios!$AA$7),"Insatisfactorio",IF(AND(AL757&gt;=Criterios!$AB$6,AL757&lt;Criterios!$AA$6),"Regular",IF(AND(AL757&gt;=Criterios!$AB$5,AL757&lt;Criterios!$AA$5),"Bueno",IF(AND(AL757&gt;=Criterios!$AB$4,AL757&lt;=Criterios!$AA$4),"Excelente",MID(Criterios!$Y$3,1,1))))))</f>
        <v/>
      </c>
      <c r="AN757" s="278"/>
      <c r="AO757" s="280"/>
      <c r="AP757" s="282"/>
      <c r="AQ757" s="273"/>
      <c r="AR757" s="273"/>
      <c r="AS757" s="273"/>
      <c r="AT757" s="273"/>
      <c r="AU757" s="284"/>
      <c r="AV757" s="88" t="s">
        <v>170</v>
      </c>
      <c r="AW757" s="106" t="str">
        <f>IF(AND(T754=1,V754=2),IF(AND(AQ754=1,AS754=2),"RiRr","Ri"),IF(AND(AQ754=1,AS754=2),"Rr",""))</f>
        <v/>
      </c>
      <c r="AX757" s="106" t="str">
        <f>IF(AND(T754=2,V754=2),IF(AND(AQ754=2,AS754=2),"RiRr","Ri"),IF(AND(AQ754=2,AS754=2),"Rr",""))</f>
        <v/>
      </c>
      <c r="AY757" s="101" t="str">
        <f>IF(AND(T754=3,V754=2),IF(AND(AQ754=3,AS754=2),"RiRr","Ri"),IF(AND(AQ754=3,AS754=2),"Rr",""))</f>
        <v/>
      </c>
      <c r="AZ757" s="102" t="str">
        <f>IF(AND(T754=4,V754=2),IF(AND(AQ754=4,AS754=2),"RiRr","Ri"),IF(AND(AQ754=4,AS754=2),"Rr",""))</f>
        <v/>
      </c>
      <c r="BA757" s="103" t="str">
        <f>IF(AND(T754=5,V754=2),IF(AND(AQ754=5,AS754=2),"RiRr","Ri"),IF(AND(AQ754=5,AS754=2),"Rr",""))</f>
        <v/>
      </c>
      <c r="BB757" s="105"/>
    </row>
    <row r="758" spans="1:54" hidden="1" x14ac:dyDescent="0.2">
      <c r="A758" s="362"/>
      <c r="B758" s="290"/>
      <c r="C758" s="298"/>
      <c r="D758" s="301"/>
      <c r="E758" s="301"/>
      <c r="F758" s="301"/>
      <c r="G758" s="301"/>
      <c r="H758" s="301"/>
      <c r="I758" s="304"/>
      <c r="J758" s="307"/>
      <c r="K758" s="307"/>
      <c r="L758" s="330"/>
      <c r="M758" s="263"/>
      <c r="N758" s="263"/>
      <c r="O758" s="327"/>
      <c r="P758" s="310"/>
      <c r="Q758" s="266"/>
      <c r="R758" s="260"/>
      <c r="S758" s="257"/>
      <c r="T758" s="254"/>
      <c r="U758" s="248"/>
      <c r="V758" s="254"/>
      <c r="W758" s="254"/>
      <c r="X758" s="254"/>
      <c r="Y758" s="276"/>
      <c r="Z758" s="91"/>
      <c r="AA758" s="92"/>
      <c r="AB758" s="92"/>
      <c r="AC758" s="92"/>
      <c r="AD758" s="93"/>
      <c r="AE758" s="94">
        <f t="shared" si="121"/>
        <v>0</v>
      </c>
      <c r="AF758" s="93"/>
      <c r="AG758" s="93"/>
      <c r="AH758" s="93"/>
      <c r="AI758" s="93"/>
      <c r="AJ758" s="93"/>
      <c r="AK758" s="93"/>
      <c r="AL758" s="94">
        <f>IFERROR(VLOOKUP(AF758,Criterios!$M$3:$N$6,2,FALSE),0) + IFERROR(VLOOKUP(AG758,Criterios!$O$3:$P$6,2,FALSE),0) + IFERROR(VLOOKUP(AH758,Criterios!$Q$3:$R$7,2,FALSE),0) + IFERROR(VLOOKUP(AI758,Criterios!$S$3:$T$6,2,FALSE),0) + IFERROR(VLOOKUP(AJ758,Criterios!$U$3:$V$5,2,FALSE),0) + IFERROR(VLOOKUP(AK758,Criterios!$W$3:$X$8,2,FALSE),0)</f>
        <v>0</v>
      </c>
      <c r="AM758" s="96" t="str">
        <f>IF(AND(AL758&gt;=Criterios!$AB$8,AL758&lt;Criterios!$AA$8),"Pobre",IF(AND(AL758&gt;=Criterios!$AB$7,AL758&lt;Criterios!$AA$7),"Insatisfactorio",IF(AND(AL758&gt;=Criterios!$AB$6,AL758&lt;Criterios!$AA$6),"Regular",IF(AND(AL758&gt;=Criterios!$AB$5,AL758&lt;Criterios!$AA$5),"Bueno",IF(AND(AL758&gt;=Criterios!$AB$4,AL758&lt;=Criterios!$AA$4),"Excelente",MID(Criterios!$Y$3,1,1))))))</f>
        <v/>
      </c>
      <c r="AN758" s="278"/>
      <c r="AO758" s="280"/>
      <c r="AP758" s="282"/>
      <c r="AQ758" s="273"/>
      <c r="AR758" s="273"/>
      <c r="AS758" s="273"/>
      <c r="AT758" s="273"/>
      <c r="AU758" s="284"/>
      <c r="AV758" s="88" t="s">
        <v>752</v>
      </c>
      <c r="AW758" s="106" t="str">
        <f>IF(AND(T754=1,V754=1),IF(AND(AQ754=1,AS754=1),"RiRr","Ri"),IF(AND(AQ754=1,AS754=1),"Rr",""))</f>
        <v/>
      </c>
      <c r="AX758" s="106" t="str">
        <f>IF(AND(T754=2,V754=1),IF(AND(AQ754=2,AS754=1),"RiRr","Ri"),IF(AND(AQ754=2,AS754=1),"Rr",""))</f>
        <v/>
      </c>
      <c r="AY758" s="101" t="str">
        <f>IF(AND(T754=3,V754=1),IF(AND(AQ754=3,AS754=1),"RiRr","Ri"),IF(AND(AQ754=3,AS754=1),"Rr",""))</f>
        <v/>
      </c>
      <c r="AZ758" s="102" t="str">
        <f>IF(AND(T754=4,V754=1),IF(AND(AQ754=4,AS754=1),"RiRr","Ri"),IF(AND(AQ754=4,AS754=1),"Rr",""))</f>
        <v/>
      </c>
      <c r="BA758" s="102" t="str">
        <f>IF(AND(T754=5,V754=1),IF(AND(AQ754=5,AS754=1),"RiRr","Ri"),IF(AND(AQ754=5,AS754=1),"Rr",""))</f>
        <v/>
      </c>
      <c r="BB758" s="105"/>
    </row>
    <row r="759" spans="1:54" ht="15.75" hidden="1" customHeight="1" thickBot="1" x14ac:dyDescent="0.25">
      <c r="A759" s="363"/>
      <c r="B759" s="291"/>
      <c r="C759" s="299"/>
      <c r="D759" s="302"/>
      <c r="E759" s="302"/>
      <c r="F759" s="302"/>
      <c r="G759" s="302"/>
      <c r="H759" s="302"/>
      <c r="I759" s="305"/>
      <c r="J759" s="308"/>
      <c r="K759" s="308"/>
      <c r="L759" s="331"/>
      <c r="M759" s="264"/>
      <c r="N759" s="264"/>
      <c r="O759" s="328"/>
      <c r="P759" s="311"/>
      <c r="Q759" s="267"/>
      <c r="R759" s="261"/>
      <c r="S759" s="258"/>
      <c r="T759" s="255"/>
      <c r="U759" s="249"/>
      <c r="V759" s="255"/>
      <c r="W759" s="255"/>
      <c r="X759" s="255"/>
      <c r="Y759" s="277"/>
      <c r="Z759" s="108"/>
      <c r="AA759" s="109"/>
      <c r="AB759" s="109"/>
      <c r="AC759" s="109"/>
      <c r="AD759" s="110"/>
      <c r="AE759" s="111">
        <f t="shared" si="121"/>
        <v>0</v>
      </c>
      <c r="AF759" s="110"/>
      <c r="AG759" s="110"/>
      <c r="AH759" s="110"/>
      <c r="AI759" s="110"/>
      <c r="AJ759" s="110"/>
      <c r="AK759" s="110"/>
      <c r="AL759" s="111">
        <f>IFERROR(VLOOKUP(AF759,Criterios!$M$3:$N$6,2,FALSE),0) + IFERROR(VLOOKUP(AG759,Criterios!$O$3:$P$6,2,FALSE),0) + IFERROR(VLOOKUP(AH759,Criterios!$Q$3:$R$7,2,FALSE),0) + IFERROR(VLOOKUP(AI759,Criterios!$S$3:$T$6,2,FALSE),0) + IFERROR(VLOOKUP(AJ759,Criterios!$U$3:$V$5,2,FALSE),0) + IFERROR(VLOOKUP(AK759,Criterios!$W$3:$X$8,2,FALSE),0)</f>
        <v>0</v>
      </c>
      <c r="AM759" s="112" t="str">
        <f>IF(AND(AL759&gt;=Criterios!$AB$8,AL759&lt;Criterios!$AA$8),"Pobre",IF(AND(AL759&gt;=Criterios!$AB$7,AL759&lt;Criterios!$AA$7),"Insatisfactorio",IF(AND(AL759&gt;=Criterios!$AB$6,AL759&lt;Criterios!$AA$6),"Regular",IF(AND(AL759&gt;=Criterios!$AB$5,AL759&lt;Criterios!$AA$5),"Bueno",IF(AND(AL759&gt;=Criterios!$AB$4,AL759&lt;=Criterios!$AA$4),"Excelente",MID(Criterios!$Y$3,1,1))))))</f>
        <v/>
      </c>
      <c r="AN759" s="279"/>
      <c r="AO759" s="281"/>
      <c r="AP759" s="283"/>
      <c r="AQ759" s="274"/>
      <c r="AR759" s="274"/>
      <c r="AS759" s="274"/>
      <c r="AT759" s="274"/>
      <c r="AU759" s="285"/>
      <c r="AW759" s="88" t="s">
        <v>123</v>
      </c>
      <c r="AX759" s="88" t="s">
        <v>124</v>
      </c>
      <c r="AY759" s="88" t="s">
        <v>125</v>
      </c>
      <c r="AZ759" s="88" t="s">
        <v>126</v>
      </c>
      <c r="BA759" s="88" t="s">
        <v>127</v>
      </c>
      <c r="BB759" s="113"/>
    </row>
    <row r="760" spans="1:54" ht="16.5" hidden="1" thickTop="1" x14ac:dyDescent="0.2">
      <c r="A760" s="361"/>
      <c r="B760" s="289"/>
      <c r="C760" s="297"/>
      <c r="D760" s="300"/>
      <c r="E760" s="300"/>
      <c r="F760" s="300"/>
      <c r="G760" s="300"/>
      <c r="H760" s="300"/>
      <c r="I760" s="303"/>
      <c r="J760" s="306"/>
      <c r="K760" s="306"/>
      <c r="L760" s="329"/>
      <c r="M760" s="262"/>
      <c r="N760" s="262"/>
      <c r="O760" s="326" t="s">
        <v>435</v>
      </c>
      <c r="P760" s="338"/>
      <c r="Q760" s="295"/>
      <c r="R760" s="259"/>
      <c r="S760" s="256"/>
      <c r="T760" s="253">
        <f>(IFERROR(VLOOKUP(S760,Criterios!$E$3:$F$8,2,FALSE),0))</f>
        <v>0</v>
      </c>
      <c r="U760" s="247"/>
      <c r="V760" s="253">
        <f>(IFERROR(VLOOKUP(U760,Criterios!$H$3:$I$8,2,FALSE),0))</f>
        <v>0</v>
      </c>
      <c r="W760" s="253">
        <f>(IFERROR(VLOOKUP(S760,Criterios!$E$3:$F$8,2,FALSE),0)) * (IFERROR(VLOOKUP(U760,Criterios!$H$3:$I$8,2,FALSE),0))</f>
        <v>0</v>
      </c>
      <c r="X760" s="253">
        <f>IFERROR(INDEX(Colorimetría!$D$4:$H$8,MATCH(V760,Colorimetría!$C$4:$C$8,0),MATCH(T760,Colorimetría!$D$3:$H$3,0)),0)</f>
        <v>0</v>
      </c>
      <c r="Y760" s="296"/>
      <c r="Z760" s="91"/>
      <c r="AA760" s="92"/>
      <c r="AB760" s="92"/>
      <c r="AC760" s="92"/>
      <c r="AD760" s="93"/>
      <c r="AE760" s="94">
        <f>IF(OR(AD760="Preventivo",AD760="Preventivo - Detectivo"),"Probabilidad",IF(OR(AD760="Detectivo - Correctivo",AD760="Correctivo"),"Impacto",0))</f>
        <v>0</v>
      </c>
      <c r="AF760" s="93"/>
      <c r="AG760" s="93"/>
      <c r="AH760" s="93"/>
      <c r="AI760" s="93"/>
      <c r="AJ760" s="93"/>
      <c r="AK760" s="93"/>
      <c r="AL760" s="95">
        <f>IFERROR(VLOOKUP(AF760,Criterios!$M$3:$N$6,2,FALSE),0) + IFERROR(VLOOKUP(AG760,Criterios!$O$3:$P$6,2,FALSE),0) + IFERROR(VLOOKUP(AH760,Criterios!$Q$3:$R$7,2,FALSE),0) + IFERROR(VLOOKUP(AI760,Criterios!$S$3:$T$6,2,FALSE),0) + IFERROR(VLOOKUP(AJ760,Criterios!$U$3:$V$5,2,FALSE),0) + IFERROR(VLOOKUP(AK760,Criterios!$W$3:$X$8,2,FALSE),0)</f>
        <v>0</v>
      </c>
      <c r="AM760" s="96" t="str">
        <f>IF(AND(AL760&gt;=Criterios!$AB$8,AL760&lt;Criterios!$AA$8),"Pobre",IF(AND(AL760&gt;=Criterios!$AB$7,AL760&lt;Criterios!$AA$7),"Insatisfactorio",IF(AND(AL760&gt;=Criterios!$AB$6,AL760&lt;Criterios!$AA$6),"Regular",IF(AND(AL760&gt;=Criterios!$AB$5,AL760&lt;Criterios!$AA$5),"Bueno",IF(AND(AL760&gt;=Criterios!$AB$4,AL760&lt;=Criterios!$AA$4),"Excelente",MID(Criterios!$Y$3,1,1))))))</f>
        <v/>
      </c>
      <c r="AN760" s="278">
        <f>(IFERROR(AVERAGEIFS(AL760:AL765,AE760:AE765,"Impacto"),0))/100</f>
        <v>0</v>
      </c>
      <c r="AO760" s="280">
        <f>(IFERROR(AVERAGEIFS(AL760:AL765,AE760:AE765,"Probabilidad"),0))/100</f>
        <v>0</v>
      </c>
      <c r="AP760" s="282" t="str">
        <f>IF(AN760=0,MID(S760,1,15),IF(T760 - AN760*T760&lt;1,VLOOKUP(1,Criterios!$D$4:$E$8,2,FALSE),IF(ROUND(T760 -( T760*AN760),0)=0,VLOOKUP(1,Criterios!$D$4:$E$8,2,FALSE),VLOOKUP(ROUND(T760 -( T760*AN760),0),Criterios!$D$4:$E$8,2,FALSE))))</f>
        <v/>
      </c>
      <c r="AQ760" s="273">
        <f>(IFERROR(VLOOKUP(AP760,Criterios!$E$3:$F$8,2,FALSE),0))</f>
        <v>0</v>
      </c>
      <c r="AR760" s="273" t="str">
        <f>IF(AO760=0,MID(U760,1,15),IF(V760 - AO760*V760&lt;1,VLOOKUP(1,Criterios!$G$4:$H$8,2,FALSE),IF(ROUND(V760 -(V760*AO760),0)=0,VLOOKUP(1,Criterios!$G$4:$H$8,2,FALSE),VLOOKUP(ROUND(V760 -( V760*AO760),0),Criterios!$G$4:$H$8,2,FALSE))))</f>
        <v/>
      </c>
      <c r="AS760" s="273">
        <f>(IFERROR(VLOOKUP(AR760,Criterios!$H$3:$I$8,2,FALSE),0))</f>
        <v>0</v>
      </c>
      <c r="AT760" s="273">
        <f>(IFERROR(VLOOKUP(AP760,Criterios!$E$3:$F$8,2,FALSE),0)) * (IFERROR(VLOOKUP(AR760,Criterios!$H$3:$I$8,2,FALSE),0))</f>
        <v>0</v>
      </c>
      <c r="AU760" s="284">
        <f>IFERROR(INDEX(Colorimetría!$D$4:$H$8,MATCH(AS760,Colorimetría!$C$4:$C$8,0),MATCH(AQ760,Colorimetría!$D$3:$H$3,0)),0)</f>
        <v>0</v>
      </c>
      <c r="AV760" s="88" t="s">
        <v>169</v>
      </c>
      <c r="AW760" s="97" t="str">
        <f>IF(AND(T760=1,V760=5),IF(AND(AQ760=1,AS760=5),"RiRr","Ri"),IF(AND(AQ760=1,AS760=5),"Rr",""))</f>
        <v/>
      </c>
      <c r="AX760" s="97" t="str">
        <f>IF(AND(T760=2,V760=5),IF(AND(AQ760=2,AS760=5),"RiRr","Ri"),IF(AND(AQ760=2,AS760=5),"Rr",""))</f>
        <v/>
      </c>
      <c r="AY760" s="98" t="str">
        <f>IF(AND(T760=3,V760=5),IF(AND(AQ760=3,AS760=5),"RiRr","Ri"),IF(AND(AQ760=3,AS760=5),"Rr",""))</f>
        <v/>
      </c>
      <c r="AZ760" s="98" t="str">
        <f>IF(AND(T760=4,V760=5),IF(AND(AQ760=4,AS760=5),"RiRr","Ri"),IF(AND(AQ760=4,AS760=5),"Rr",""))</f>
        <v/>
      </c>
      <c r="BA760" s="98" t="str">
        <f>IF(AND(T760=5,V760=5),IF(AND(AQ760=5,AS760=5),"RiRr","Ri"),IF(AND(AQ760=5,AS760=5),"Rr",""))</f>
        <v/>
      </c>
      <c r="BB760" s="100"/>
    </row>
    <row r="761" spans="1:54" hidden="1" x14ac:dyDescent="0.2">
      <c r="A761" s="362"/>
      <c r="B761" s="290"/>
      <c r="C761" s="298"/>
      <c r="D761" s="301"/>
      <c r="E761" s="301"/>
      <c r="F761" s="301"/>
      <c r="G761" s="301"/>
      <c r="H761" s="301"/>
      <c r="I761" s="304"/>
      <c r="J761" s="307"/>
      <c r="K761" s="307"/>
      <c r="L761" s="330"/>
      <c r="M761" s="263"/>
      <c r="N761" s="263"/>
      <c r="O761" s="327"/>
      <c r="P761" s="310"/>
      <c r="Q761" s="266"/>
      <c r="R761" s="260"/>
      <c r="S761" s="257"/>
      <c r="T761" s="254"/>
      <c r="U761" s="248"/>
      <c r="V761" s="254"/>
      <c r="W761" s="254"/>
      <c r="X761" s="254"/>
      <c r="Y761" s="276"/>
      <c r="Z761" s="91"/>
      <c r="AA761" s="92"/>
      <c r="AB761" s="92"/>
      <c r="AC761" s="92"/>
      <c r="AD761" s="93"/>
      <c r="AE761" s="94">
        <f t="shared" ref="AE761:AE765" si="122">IF(OR(AD761="Preventivo",AD761="Preventivo - Detectivo"),"Probabilidad",IF(OR(AD761="Detectivo - Correctivo",AD761="Correctivo"),"Impacto",0))</f>
        <v>0</v>
      </c>
      <c r="AF761" s="93"/>
      <c r="AG761" s="93"/>
      <c r="AH761" s="93"/>
      <c r="AI761" s="93"/>
      <c r="AJ761" s="93"/>
      <c r="AK761" s="93"/>
      <c r="AL761" s="95">
        <f>IFERROR(VLOOKUP(AF761,Criterios!$M$3:$N$6,2,FALSE),0) + IFERROR(VLOOKUP(AG761,Criterios!$O$3:$P$6,2,FALSE),0) + IFERROR(VLOOKUP(AH761,Criterios!$Q$3:$R$7,2,FALSE),0) + IFERROR(VLOOKUP(AI761,Criterios!$S$3:$T$6,2,FALSE),0) + IFERROR(VLOOKUP(AJ761,Criterios!$U$3:$V$5,2,FALSE),0) + IFERROR(VLOOKUP(AK761,Criterios!$W$3:$X$8,2,FALSE),0)</f>
        <v>0</v>
      </c>
      <c r="AM761" s="96" t="str">
        <f>IF(AND(AL761&gt;=Criterios!$AB$8,AL761&lt;Criterios!$AA$8),"Pobre",IF(AND(AL761&gt;=Criterios!$AB$7,AL761&lt;Criterios!$AA$7),"Insatisfactorio",IF(AND(AL761&gt;=Criterios!$AB$6,AL761&lt;Criterios!$AA$6),"Regular",IF(AND(AL761&gt;=Criterios!$AB$5,AL761&lt;Criterios!$AA$5),"Bueno",IF(AND(AL761&gt;=Criterios!$AB$4,AL761&lt;=Criterios!$AA$4),"Excelente",MID(Criterios!$Y$3,1,1))))))</f>
        <v/>
      </c>
      <c r="AN761" s="278"/>
      <c r="AO761" s="280"/>
      <c r="AP761" s="282"/>
      <c r="AQ761" s="273"/>
      <c r="AR761" s="273"/>
      <c r="AS761" s="273"/>
      <c r="AT761" s="273"/>
      <c r="AU761" s="284"/>
      <c r="AV761" s="88" t="s">
        <v>122</v>
      </c>
      <c r="AW761" s="101" t="str">
        <f>IF(AND(T760=1,V760=4),IF(AND(AQ760=1,AS760=4),"RiRr","Ri"),IF(AND(AQ760=1,AS760=4),"Rr",""))</f>
        <v/>
      </c>
      <c r="AX761" s="102" t="str">
        <f>IF(AND(T760=2,V760=4),IF(AND(AQ760=2,AS760=4),"RiRr","Ri"),IF(AND(AQ760=2,AS760=4),"Rr",""))</f>
        <v/>
      </c>
      <c r="AY761" s="102" t="str">
        <f>IF(AND(T760=3,V760=4),IF(AND(AQ760=3,AS760=4),"RiRr","Ri"),IF(AND(AQ760=3,AS760=4),"Rr",""))</f>
        <v/>
      </c>
      <c r="AZ761" s="103" t="str">
        <f>IF(AND(T760=4,V760=4),IF(AND(AQ760=4,AS760=4),"RiRr","Ri"),IF(AND(AQ760=4,AS760=4),"Rr",""))</f>
        <v/>
      </c>
      <c r="BA761" s="103" t="str">
        <f>IF(AND(T760=5,V760=4),IF(AND(AQ760=5,AS760=4),"RiRr","Ri"),IF(AND(AQ760=5,AS760=4),"Rr",""))</f>
        <v/>
      </c>
      <c r="BB761" s="105"/>
    </row>
    <row r="762" spans="1:54" hidden="1" x14ac:dyDescent="0.2">
      <c r="A762" s="362"/>
      <c r="B762" s="290"/>
      <c r="C762" s="298"/>
      <c r="D762" s="301"/>
      <c r="E762" s="301"/>
      <c r="F762" s="301"/>
      <c r="G762" s="301"/>
      <c r="H762" s="301"/>
      <c r="I762" s="304"/>
      <c r="J762" s="307"/>
      <c r="K762" s="307"/>
      <c r="L762" s="330"/>
      <c r="M762" s="263"/>
      <c r="N762" s="263"/>
      <c r="O762" s="327"/>
      <c r="P762" s="310"/>
      <c r="Q762" s="266"/>
      <c r="R762" s="260"/>
      <c r="S762" s="257"/>
      <c r="T762" s="254"/>
      <c r="U762" s="248"/>
      <c r="V762" s="254"/>
      <c r="W762" s="254"/>
      <c r="X762" s="254"/>
      <c r="Y762" s="276"/>
      <c r="Z762" s="91"/>
      <c r="AA762" s="92"/>
      <c r="AB762" s="92"/>
      <c r="AC762" s="92"/>
      <c r="AD762" s="93"/>
      <c r="AE762" s="94">
        <f t="shared" si="122"/>
        <v>0</v>
      </c>
      <c r="AF762" s="93"/>
      <c r="AG762" s="93"/>
      <c r="AH762" s="93"/>
      <c r="AI762" s="93"/>
      <c r="AJ762" s="93"/>
      <c r="AK762" s="93"/>
      <c r="AL762" s="95">
        <f>IFERROR(VLOOKUP(AF762,Criterios!$M$3:$N$6,2,FALSE),0) + IFERROR(VLOOKUP(AG762,Criterios!$O$3:$P$6,2,FALSE),0) + IFERROR(VLOOKUP(AH762,Criterios!$Q$3:$R$7,2,FALSE),0) + IFERROR(VLOOKUP(AI762,Criterios!$S$3:$T$6,2,FALSE),0) + IFERROR(VLOOKUP(AJ762,Criterios!$U$3:$V$5,2,FALSE),0) + IFERROR(VLOOKUP(AK762,Criterios!$W$3:$X$8,2,FALSE),0)</f>
        <v>0</v>
      </c>
      <c r="AM762" s="96" t="str">
        <f>IF(AND(AL762&gt;=Criterios!$AB$8,AL762&lt;Criterios!$AA$8),"Pobre",IF(AND(AL762&gt;=Criterios!$AB$7,AL762&lt;Criterios!$AA$7),"Insatisfactorio",IF(AND(AL762&gt;=Criterios!$AB$6,AL762&lt;Criterios!$AA$6),"Regular",IF(AND(AL762&gt;=Criterios!$AB$5,AL762&lt;Criterios!$AA$5),"Bueno",IF(AND(AL762&gt;=Criterios!$AB$4,AL762&lt;=Criterios!$AA$4),"Excelente",MID(Criterios!$Y$3,1,1))))))</f>
        <v/>
      </c>
      <c r="AN762" s="278"/>
      <c r="AO762" s="280"/>
      <c r="AP762" s="282"/>
      <c r="AQ762" s="273"/>
      <c r="AR762" s="273"/>
      <c r="AS762" s="273"/>
      <c r="AT762" s="273"/>
      <c r="AU762" s="284"/>
      <c r="AV762" s="88" t="s">
        <v>125</v>
      </c>
      <c r="AW762" s="106" t="str">
        <f>IF(AND(T760=1,V760=3),IF(AND(AQ760=1,AS760=3),"RiRr","Ri"),IF(AND(AQ760=1,AS760=3),"Rr",""))</f>
        <v/>
      </c>
      <c r="AX762" s="101" t="str">
        <f>IF(AND(T760=2,V760=3),IF(AND(AQ760=2,AS760=3),"RiRr","Ri"),IF(AND(AQ760=2,AS760=3),"Rr",""))</f>
        <v/>
      </c>
      <c r="AY762" s="102" t="str">
        <f>IF(AND(T760=3,V760=3),IF(AND(AQ760=3,AS760=3),"RiRr","Ri"),IF(AND(AQ760=3,AS760=3),"Rr",""))</f>
        <v/>
      </c>
      <c r="AZ762" s="103" t="str">
        <f>IF(AND(T760=4,V760=3),IF(AND(AQ760=4,AS760=3),"RiRr","Ri"),IF(AND(AQ760=4,AS760=3),"Rr",""))</f>
        <v/>
      </c>
      <c r="BA762" s="103" t="str">
        <f>IF(AND(T760=5,V760=3),IF(AND(AQ760=5,AS760=3),"RiRr","Ri"),IF(AND(AQ760=5,AS760=3),"Rr",""))</f>
        <v/>
      </c>
      <c r="BB762" s="105"/>
    </row>
    <row r="763" spans="1:54" hidden="1" x14ac:dyDescent="0.2">
      <c r="A763" s="362"/>
      <c r="B763" s="290"/>
      <c r="C763" s="298"/>
      <c r="D763" s="301"/>
      <c r="E763" s="301"/>
      <c r="F763" s="301"/>
      <c r="G763" s="301"/>
      <c r="H763" s="301"/>
      <c r="I763" s="304"/>
      <c r="J763" s="307"/>
      <c r="K763" s="307"/>
      <c r="L763" s="330"/>
      <c r="M763" s="263"/>
      <c r="N763" s="263"/>
      <c r="O763" s="327"/>
      <c r="P763" s="310"/>
      <c r="Q763" s="266"/>
      <c r="R763" s="260"/>
      <c r="S763" s="257"/>
      <c r="T763" s="254"/>
      <c r="U763" s="248"/>
      <c r="V763" s="254"/>
      <c r="W763" s="254"/>
      <c r="X763" s="254"/>
      <c r="Y763" s="276"/>
      <c r="Z763" s="91"/>
      <c r="AA763" s="92"/>
      <c r="AB763" s="92"/>
      <c r="AC763" s="92"/>
      <c r="AD763" s="93"/>
      <c r="AE763" s="94">
        <f t="shared" si="122"/>
        <v>0</v>
      </c>
      <c r="AF763" s="93"/>
      <c r="AG763" s="93"/>
      <c r="AH763" s="93"/>
      <c r="AI763" s="93"/>
      <c r="AJ763" s="93"/>
      <c r="AK763" s="93"/>
      <c r="AL763" s="94">
        <f>IFERROR(VLOOKUP(AF763,Criterios!$M$3:$N$6,2,FALSE),0) + IFERROR(VLOOKUP(AG763,Criterios!$O$3:$P$6,2,FALSE),0) + IFERROR(VLOOKUP(AH763,Criterios!$Q$3:$R$7,2,FALSE),0) + IFERROR(VLOOKUP(AI763,Criterios!$S$3:$T$6,2,FALSE),0) + IFERROR(VLOOKUP(AJ763,Criterios!$U$3:$V$5,2,FALSE),0) + IFERROR(VLOOKUP(AK763,Criterios!$W$3:$X$8,2,FALSE),0)</f>
        <v>0</v>
      </c>
      <c r="AM763" s="96" t="str">
        <f>IF(AND(AL763&gt;=Criterios!$AB$8,AL763&lt;Criterios!$AA$8),"Pobre",IF(AND(AL763&gt;=Criterios!$AB$7,AL763&lt;Criterios!$AA$7),"Insatisfactorio",IF(AND(AL763&gt;=Criterios!$AB$6,AL763&lt;Criterios!$AA$6),"Regular",IF(AND(AL763&gt;=Criterios!$AB$5,AL763&lt;Criterios!$AA$5),"Bueno",IF(AND(AL763&gt;=Criterios!$AB$4,AL763&lt;=Criterios!$AA$4),"Excelente",MID(Criterios!$Y$3,1,1))))))</f>
        <v/>
      </c>
      <c r="AN763" s="278"/>
      <c r="AO763" s="280"/>
      <c r="AP763" s="282"/>
      <c r="AQ763" s="273"/>
      <c r="AR763" s="273"/>
      <c r="AS763" s="273"/>
      <c r="AT763" s="273"/>
      <c r="AU763" s="284"/>
      <c r="AV763" s="88" t="s">
        <v>170</v>
      </c>
      <c r="AW763" s="106" t="str">
        <f>IF(AND(T760=1,V760=2),IF(AND(AQ760=1,AS760=2),"RiRr","Ri"),IF(AND(AQ760=1,AS760=2),"Rr",""))</f>
        <v/>
      </c>
      <c r="AX763" s="106" t="str">
        <f>IF(AND(T760=2,V760=2),IF(AND(AQ760=2,AS760=2),"RiRr","Ri"),IF(AND(AQ760=2,AS760=2),"Rr",""))</f>
        <v/>
      </c>
      <c r="AY763" s="101" t="str">
        <f>IF(AND(T760=3,V760=2),IF(AND(AQ760=3,AS760=2),"RiRr","Ri"),IF(AND(AQ760=3,AS760=2),"Rr",""))</f>
        <v/>
      </c>
      <c r="AZ763" s="102" t="str">
        <f>IF(AND(T760=4,V760=2),IF(AND(AQ760=4,AS760=2),"RiRr","Ri"),IF(AND(AQ760=4,AS760=2),"Rr",""))</f>
        <v/>
      </c>
      <c r="BA763" s="103" t="str">
        <f>IF(AND(T760=5,V760=2),IF(AND(AQ760=5,AS760=2),"RiRr","Ri"),IF(AND(AQ760=5,AS760=2),"Rr",""))</f>
        <v/>
      </c>
      <c r="BB763" s="105"/>
    </row>
    <row r="764" spans="1:54" hidden="1" x14ac:dyDescent="0.2">
      <c r="A764" s="362"/>
      <c r="B764" s="290"/>
      <c r="C764" s="298"/>
      <c r="D764" s="301"/>
      <c r="E764" s="301"/>
      <c r="F764" s="301"/>
      <c r="G764" s="301"/>
      <c r="H764" s="301"/>
      <c r="I764" s="304"/>
      <c r="J764" s="307"/>
      <c r="K764" s="307"/>
      <c r="L764" s="330"/>
      <c r="M764" s="263"/>
      <c r="N764" s="263"/>
      <c r="O764" s="327"/>
      <c r="P764" s="310"/>
      <c r="Q764" s="266"/>
      <c r="R764" s="260"/>
      <c r="S764" s="257"/>
      <c r="T764" s="254"/>
      <c r="U764" s="248"/>
      <c r="V764" s="254"/>
      <c r="W764" s="254"/>
      <c r="X764" s="254"/>
      <c r="Y764" s="276"/>
      <c r="Z764" s="91"/>
      <c r="AA764" s="92"/>
      <c r="AB764" s="92"/>
      <c r="AC764" s="92"/>
      <c r="AD764" s="93"/>
      <c r="AE764" s="94">
        <f t="shared" si="122"/>
        <v>0</v>
      </c>
      <c r="AF764" s="93"/>
      <c r="AG764" s="93"/>
      <c r="AH764" s="93"/>
      <c r="AI764" s="93"/>
      <c r="AJ764" s="93"/>
      <c r="AK764" s="93"/>
      <c r="AL764" s="94">
        <f>IFERROR(VLOOKUP(AF764,Criterios!$M$3:$N$6,2,FALSE),0) + IFERROR(VLOOKUP(AG764,Criterios!$O$3:$P$6,2,FALSE),0) + IFERROR(VLOOKUP(AH764,Criterios!$Q$3:$R$7,2,FALSE),0) + IFERROR(VLOOKUP(AI764,Criterios!$S$3:$T$6,2,FALSE),0) + IFERROR(VLOOKUP(AJ764,Criterios!$U$3:$V$5,2,FALSE),0) + IFERROR(VLOOKUP(AK764,Criterios!$W$3:$X$8,2,FALSE),0)</f>
        <v>0</v>
      </c>
      <c r="AM764" s="96" t="str">
        <f>IF(AND(AL764&gt;=Criterios!$AB$8,AL764&lt;Criterios!$AA$8),"Pobre",IF(AND(AL764&gt;=Criterios!$AB$7,AL764&lt;Criterios!$AA$7),"Insatisfactorio",IF(AND(AL764&gt;=Criterios!$AB$6,AL764&lt;Criterios!$AA$6),"Regular",IF(AND(AL764&gt;=Criterios!$AB$5,AL764&lt;Criterios!$AA$5),"Bueno",IF(AND(AL764&gt;=Criterios!$AB$4,AL764&lt;=Criterios!$AA$4),"Excelente",MID(Criterios!$Y$3,1,1))))))</f>
        <v/>
      </c>
      <c r="AN764" s="278"/>
      <c r="AO764" s="280"/>
      <c r="AP764" s="282"/>
      <c r="AQ764" s="273"/>
      <c r="AR764" s="273"/>
      <c r="AS764" s="273"/>
      <c r="AT764" s="273"/>
      <c r="AU764" s="284"/>
      <c r="AV764" s="88" t="s">
        <v>752</v>
      </c>
      <c r="AW764" s="106" t="str">
        <f>IF(AND(T760=1,V760=1),IF(AND(AQ760=1,AS760=1),"RiRr","Ri"),IF(AND(AQ760=1,AS760=1),"Rr",""))</f>
        <v/>
      </c>
      <c r="AX764" s="106" t="str">
        <f>IF(AND(T760=2,V760=1),IF(AND(AQ760=2,AS760=1),"RiRr","Ri"),IF(AND(AQ760=2,AS760=1),"Rr",""))</f>
        <v/>
      </c>
      <c r="AY764" s="101" t="str">
        <f>IF(AND(T760=3,V760=1),IF(AND(AQ760=3,AS760=1),"RiRr","Ri"),IF(AND(AQ760=3,AS760=1),"Rr",""))</f>
        <v/>
      </c>
      <c r="AZ764" s="102" t="str">
        <f>IF(AND(T760=4,V760=1),IF(AND(AQ760=4,AS760=1),"RiRr","Ri"),IF(AND(AQ760=4,AS760=1),"Rr",""))</f>
        <v/>
      </c>
      <c r="BA764" s="102" t="str">
        <f>IF(AND(T760=5,V760=1),IF(AND(AQ760=5,AS760=1),"RiRr","Ri"),IF(AND(AQ760=5,AS760=1),"Rr",""))</f>
        <v/>
      </c>
      <c r="BB764" s="105"/>
    </row>
    <row r="765" spans="1:54" ht="15.75" hidden="1" customHeight="1" thickBot="1" x14ac:dyDescent="0.25">
      <c r="A765" s="363"/>
      <c r="B765" s="291"/>
      <c r="C765" s="299"/>
      <c r="D765" s="302"/>
      <c r="E765" s="302"/>
      <c r="F765" s="302"/>
      <c r="G765" s="302"/>
      <c r="H765" s="302"/>
      <c r="I765" s="305"/>
      <c r="J765" s="308"/>
      <c r="K765" s="308"/>
      <c r="L765" s="331"/>
      <c r="M765" s="264"/>
      <c r="N765" s="264"/>
      <c r="O765" s="328"/>
      <c r="P765" s="311"/>
      <c r="Q765" s="267"/>
      <c r="R765" s="261"/>
      <c r="S765" s="258"/>
      <c r="T765" s="255"/>
      <c r="U765" s="249"/>
      <c r="V765" s="255"/>
      <c r="W765" s="255"/>
      <c r="X765" s="255"/>
      <c r="Y765" s="277"/>
      <c r="Z765" s="108"/>
      <c r="AA765" s="109"/>
      <c r="AB765" s="109"/>
      <c r="AC765" s="109"/>
      <c r="AD765" s="110"/>
      <c r="AE765" s="111">
        <f t="shared" si="122"/>
        <v>0</v>
      </c>
      <c r="AF765" s="110"/>
      <c r="AG765" s="110"/>
      <c r="AH765" s="110"/>
      <c r="AI765" s="110"/>
      <c r="AJ765" s="110"/>
      <c r="AK765" s="110"/>
      <c r="AL765" s="111">
        <f>IFERROR(VLOOKUP(AF765,Criterios!$M$3:$N$6,2,FALSE),0) + IFERROR(VLOOKUP(AG765,Criterios!$O$3:$P$6,2,FALSE),0) + IFERROR(VLOOKUP(AH765,Criterios!$Q$3:$R$7,2,FALSE),0) + IFERROR(VLOOKUP(AI765,Criterios!$S$3:$T$6,2,FALSE),0) + IFERROR(VLOOKUP(AJ765,Criterios!$U$3:$V$5,2,FALSE),0) + IFERROR(VLOOKUP(AK765,Criterios!$W$3:$X$8,2,FALSE),0)</f>
        <v>0</v>
      </c>
      <c r="AM765" s="112" t="str">
        <f>IF(AND(AL765&gt;=Criterios!$AB$8,AL765&lt;Criterios!$AA$8),"Pobre",IF(AND(AL765&gt;=Criterios!$AB$7,AL765&lt;Criterios!$AA$7),"Insatisfactorio",IF(AND(AL765&gt;=Criterios!$AB$6,AL765&lt;Criterios!$AA$6),"Regular",IF(AND(AL765&gt;=Criterios!$AB$5,AL765&lt;Criterios!$AA$5),"Bueno",IF(AND(AL765&gt;=Criterios!$AB$4,AL765&lt;=Criterios!$AA$4),"Excelente",MID(Criterios!$Y$3,1,1))))))</f>
        <v/>
      </c>
      <c r="AN765" s="279"/>
      <c r="AO765" s="281"/>
      <c r="AP765" s="283"/>
      <c r="AQ765" s="274"/>
      <c r="AR765" s="274"/>
      <c r="AS765" s="274"/>
      <c r="AT765" s="274"/>
      <c r="AU765" s="285"/>
      <c r="AW765" s="88" t="s">
        <v>123</v>
      </c>
      <c r="AX765" s="88" t="s">
        <v>124</v>
      </c>
      <c r="AY765" s="88" t="s">
        <v>125</v>
      </c>
      <c r="AZ765" s="88" t="s">
        <v>126</v>
      </c>
      <c r="BA765" s="88" t="s">
        <v>127</v>
      </c>
      <c r="BB765" s="113"/>
    </row>
    <row r="766" spans="1:54" ht="16.5" hidden="1" thickTop="1" x14ac:dyDescent="0.2">
      <c r="A766" s="361"/>
      <c r="B766" s="289"/>
      <c r="C766" s="297"/>
      <c r="D766" s="300"/>
      <c r="E766" s="300"/>
      <c r="F766" s="300"/>
      <c r="G766" s="300"/>
      <c r="H766" s="300"/>
      <c r="I766" s="303"/>
      <c r="J766" s="306"/>
      <c r="K766" s="306"/>
      <c r="L766" s="329"/>
      <c r="M766" s="262"/>
      <c r="N766" s="262"/>
      <c r="O766" s="326" t="s">
        <v>436</v>
      </c>
      <c r="P766" s="338"/>
      <c r="Q766" s="295"/>
      <c r="R766" s="259"/>
      <c r="S766" s="256"/>
      <c r="T766" s="253">
        <f>(IFERROR(VLOOKUP(S766,Criterios!$E$3:$F$8,2,FALSE),0))</f>
        <v>0</v>
      </c>
      <c r="U766" s="247"/>
      <c r="V766" s="253">
        <f>(IFERROR(VLOOKUP(U766,Criterios!$H$3:$I$8,2,FALSE),0))</f>
        <v>0</v>
      </c>
      <c r="W766" s="253">
        <f>(IFERROR(VLOOKUP(S766,Criterios!$E$3:$F$8,2,FALSE),0)) * (IFERROR(VLOOKUP(U766,Criterios!$H$3:$I$8,2,FALSE),0))</f>
        <v>0</v>
      </c>
      <c r="X766" s="253">
        <f>IFERROR(INDEX(Colorimetría!$D$4:$H$8,MATCH(V766,Colorimetría!$C$4:$C$8,0),MATCH(T766,Colorimetría!$D$3:$H$3,0)),0)</f>
        <v>0</v>
      </c>
      <c r="Y766" s="296"/>
      <c r="Z766" s="91"/>
      <c r="AA766" s="92"/>
      <c r="AB766" s="92"/>
      <c r="AC766" s="92"/>
      <c r="AD766" s="93"/>
      <c r="AE766" s="94">
        <f>IF(OR(AD766="Preventivo",AD766="Preventivo - Detectivo"),"Probabilidad",IF(OR(AD766="Detectivo - Correctivo",AD766="Correctivo"),"Impacto",0))</f>
        <v>0</v>
      </c>
      <c r="AF766" s="93"/>
      <c r="AG766" s="93"/>
      <c r="AH766" s="93"/>
      <c r="AI766" s="93"/>
      <c r="AJ766" s="93"/>
      <c r="AK766" s="93"/>
      <c r="AL766" s="95">
        <f>IFERROR(VLOOKUP(AF766,Criterios!$M$3:$N$6,2,FALSE),0) + IFERROR(VLOOKUP(AG766,Criterios!$O$3:$P$6,2,FALSE),0) + IFERROR(VLOOKUP(AH766,Criterios!$Q$3:$R$7,2,FALSE),0) + IFERROR(VLOOKUP(AI766,Criterios!$S$3:$T$6,2,FALSE),0) + IFERROR(VLOOKUP(AJ766,Criterios!$U$3:$V$5,2,FALSE),0) + IFERROR(VLOOKUP(AK766,Criterios!$W$3:$X$8,2,FALSE),0)</f>
        <v>0</v>
      </c>
      <c r="AM766" s="96" t="str">
        <f>IF(AND(AL766&gt;=Criterios!$AB$8,AL766&lt;Criterios!$AA$8),"Pobre",IF(AND(AL766&gt;=Criterios!$AB$7,AL766&lt;Criterios!$AA$7),"Insatisfactorio",IF(AND(AL766&gt;=Criterios!$AB$6,AL766&lt;Criterios!$AA$6),"Regular",IF(AND(AL766&gt;=Criterios!$AB$5,AL766&lt;Criterios!$AA$5),"Bueno",IF(AND(AL766&gt;=Criterios!$AB$4,AL766&lt;=Criterios!$AA$4),"Excelente",MID(Criterios!$Y$3,1,1))))))</f>
        <v/>
      </c>
      <c r="AN766" s="278">
        <f>(IFERROR(AVERAGEIFS(AL766:AL771,AE766:AE771,"Impacto"),0))/100</f>
        <v>0</v>
      </c>
      <c r="AO766" s="280">
        <f>(IFERROR(AVERAGEIFS(AL766:AL771,AE766:AE771,"Probabilidad"),0))/100</f>
        <v>0</v>
      </c>
      <c r="AP766" s="282" t="str">
        <f>IF(AN766=0,MID(S766,1,15),IF(T766 - AN766*T766&lt;1,VLOOKUP(1,Criterios!$D$4:$E$8,2,FALSE),IF(ROUND(T766 -( T766*AN766),0)=0,VLOOKUP(1,Criterios!$D$4:$E$8,2,FALSE),VLOOKUP(ROUND(T766 -( T766*AN766),0),Criterios!$D$4:$E$8,2,FALSE))))</f>
        <v/>
      </c>
      <c r="AQ766" s="273">
        <f>(IFERROR(VLOOKUP(AP766,Criterios!$E$3:$F$8,2,FALSE),0))</f>
        <v>0</v>
      </c>
      <c r="AR766" s="273" t="str">
        <f>IF(AO766=0,MID(U766,1,15),IF(V766 - AO766*V766&lt;1,VLOOKUP(1,Criterios!$G$4:$H$8,2,FALSE),IF(ROUND(V766 -(V766*AO766),0)=0,VLOOKUP(1,Criterios!$G$4:$H$8,2,FALSE),VLOOKUP(ROUND(V766 -( V766*AO766),0),Criterios!$G$4:$H$8,2,FALSE))))</f>
        <v/>
      </c>
      <c r="AS766" s="273">
        <f>(IFERROR(VLOOKUP(AR766,Criterios!$H$3:$I$8,2,FALSE),0))</f>
        <v>0</v>
      </c>
      <c r="AT766" s="273">
        <f>(IFERROR(VLOOKUP(AP766,Criterios!$E$3:$F$8,2,FALSE),0)) * (IFERROR(VLOOKUP(AR766,Criterios!$H$3:$I$8,2,FALSE),0))</f>
        <v>0</v>
      </c>
      <c r="AU766" s="284">
        <f>IFERROR(INDEX(Colorimetría!$D$4:$H$8,MATCH(AS766,Colorimetría!$C$4:$C$8,0),MATCH(AQ766,Colorimetría!$D$3:$H$3,0)),0)</f>
        <v>0</v>
      </c>
      <c r="AV766" s="88" t="s">
        <v>169</v>
      </c>
      <c r="AW766" s="97" t="str">
        <f>IF(AND(T766=1,V766=5),IF(AND(AQ766=1,AS766=5),"RiRr","Ri"),IF(AND(AQ766=1,AS766=5),"Rr",""))</f>
        <v/>
      </c>
      <c r="AX766" s="97" t="str">
        <f>IF(AND(T766=2,V766=5),IF(AND(AQ766=2,AS766=5),"RiRr","Ri"),IF(AND(AQ766=2,AS766=5),"Rr",""))</f>
        <v/>
      </c>
      <c r="AY766" s="98" t="str">
        <f>IF(AND(T766=3,V766=5),IF(AND(AQ766=3,AS766=5),"RiRr","Ri"),IF(AND(AQ766=3,AS766=5),"Rr",""))</f>
        <v/>
      </c>
      <c r="AZ766" s="98" t="str">
        <f>IF(AND(T766=4,V766=5),IF(AND(AQ766=4,AS766=5),"RiRr","Ri"),IF(AND(AQ766=4,AS766=5),"Rr",""))</f>
        <v/>
      </c>
      <c r="BA766" s="98" t="str">
        <f>IF(AND(T766=5,V766=5),IF(AND(AQ766=5,AS766=5),"RiRr","Ri"),IF(AND(AQ766=5,AS766=5),"Rr",""))</f>
        <v/>
      </c>
      <c r="BB766" s="100"/>
    </row>
    <row r="767" spans="1:54" hidden="1" x14ac:dyDescent="0.2">
      <c r="A767" s="362"/>
      <c r="B767" s="290"/>
      <c r="C767" s="298"/>
      <c r="D767" s="301"/>
      <c r="E767" s="301"/>
      <c r="F767" s="301"/>
      <c r="G767" s="301"/>
      <c r="H767" s="301"/>
      <c r="I767" s="304"/>
      <c r="J767" s="307"/>
      <c r="K767" s="307"/>
      <c r="L767" s="330"/>
      <c r="M767" s="263"/>
      <c r="N767" s="263"/>
      <c r="O767" s="327"/>
      <c r="P767" s="310"/>
      <c r="Q767" s="266"/>
      <c r="R767" s="260"/>
      <c r="S767" s="257"/>
      <c r="T767" s="254"/>
      <c r="U767" s="248"/>
      <c r="V767" s="254"/>
      <c r="W767" s="254"/>
      <c r="X767" s="254"/>
      <c r="Y767" s="276"/>
      <c r="Z767" s="91"/>
      <c r="AA767" s="92"/>
      <c r="AB767" s="92"/>
      <c r="AC767" s="92"/>
      <c r="AD767" s="93"/>
      <c r="AE767" s="94">
        <f t="shared" ref="AE767:AE771" si="123">IF(OR(AD767="Preventivo",AD767="Preventivo - Detectivo"),"Probabilidad",IF(OR(AD767="Detectivo - Correctivo",AD767="Correctivo"),"Impacto",0))</f>
        <v>0</v>
      </c>
      <c r="AF767" s="93"/>
      <c r="AG767" s="93"/>
      <c r="AH767" s="93"/>
      <c r="AI767" s="93"/>
      <c r="AJ767" s="93"/>
      <c r="AK767" s="93"/>
      <c r="AL767" s="95">
        <f>IFERROR(VLOOKUP(AF767,Criterios!$M$3:$N$6,2,FALSE),0) + IFERROR(VLOOKUP(AG767,Criterios!$O$3:$P$6,2,FALSE),0) + IFERROR(VLOOKUP(AH767,Criterios!$Q$3:$R$7,2,FALSE),0) + IFERROR(VLOOKUP(AI767,Criterios!$S$3:$T$6,2,FALSE),0) + IFERROR(VLOOKUP(AJ767,Criterios!$U$3:$V$5,2,FALSE),0) + IFERROR(VLOOKUP(AK767,Criterios!$W$3:$X$8,2,FALSE),0)</f>
        <v>0</v>
      </c>
      <c r="AM767" s="96" t="str">
        <f>IF(AND(AL767&gt;=Criterios!$AB$8,AL767&lt;Criterios!$AA$8),"Pobre",IF(AND(AL767&gt;=Criterios!$AB$7,AL767&lt;Criterios!$AA$7),"Insatisfactorio",IF(AND(AL767&gt;=Criterios!$AB$6,AL767&lt;Criterios!$AA$6),"Regular",IF(AND(AL767&gt;=Criterios!$AB$5,AL767&lt;Criterios!$AA$5),"Bueno",IF(AND(AL767&gt;=Criterios!$AB$4,AL767&lt;=Criterios!$AA$4),"Excelente",MID(Criterios!$Y$3,1,1))))))</f>
        <v/>
      </c>
      <c r="AN767" s="278"/>
      <c r="AO767" s="280"/>
      <c r="AP767" s="282"/>
      <c r="AQ767" s="273"/>
      <c r="AR767" s="273"/>
      <c r="AS767" s="273"/>
      <c r="AT767" s="273"/>
      <c r="AU767" s="284"/>
      <c r="AV767" s="88" t="s">
        <v>122</v>
      </c>
      <c r="AW767" s="101" t="str">
        <f>IF(AND(T766=1,V766=4),IF(AND(AQ766=1,AS766=4),"RiRr","Ri"),IF(AND(AQ766=1,AS766=4),"Rr",""))</f>
        <v/>
      </c>
      <c r="AX767" s="102" t="str">
        <f>IF(AND(T766=2,V766=4),IF(AND(AQ766=2,AS766=4),"RiRr","Ri"),IF(AND(AQ766=2,AS766=4),"Rr",""))</f>
        <v/>
      </c>
      <c r="AY767" s="102" t="str">
        <f>IF(AND(T766=3,V766=4),IF(AND(AQ766=3,AS766=4),"RiRr","Ri"),IF(AND(AQ766=3,AS766=4),"Rr",""))</f>
        <v/>
      </c>
      <c r="AZ767" s="103" t="str">
        <f>IF(AND(T766=4,V766=4),IF(AND(AQ766=4,AS766=4),"RiRr","Ri"),IF(AND(AQ766=4,AS766=4),"Rr",""))</f>
        <v/>
      </c>
      <c r="BA767" s="103" t="str">
        <f>IF(AND(T766=5,V766=4),IF(AND(AQ766=5,AS766=4),"RiRr","Ri"),IF(AND(AQ766=5,AS766=4),"Rr",""))</f>
        <v/>
      </c>
      <c r="BB767" s="105"/>
    </row>
    <row r="768" spans="1:54" hidden="1" x14ac:dyDescent="0.2">
      <c r="A768" s="362"/>
      <c r="B768" s="290"/>
      <c r="C768" s="298"/>
      <c r="D768" s="301"/>
      <c r="E768" s="301"/>
      <c r="F768" s="301"/>
      <c r="G768" s="301"/>
      <c r="H768" s="301"/>
      <c r="I768" s="304"/>
      <c r="J768" s="307"/>
      <c r="K768" s="307"/>
      <c r="L768" s="330"/>
      <c r="M768" s="263"/>
      <c r="N768" s="263"/>
      <c r="O768" s="327"/>
      <c r="P768" s="310"/>
      <c r="Q768" s="266"/>
      <c r="R768" s="260"/>
      <c r="S768" s="257"/>
      <c r="T768" s="254"/>
      <c r="U768" s="248"/>
      <c r="V768" s="254"/>
      <c r="W768" s="254"/>
      <c r="X768" s="254"/>
      <c r="Y768" s="276"/>
      <c r="Z768" s="91"/>
      <c r="AA768" s="92"/>
      <c r="AB768" s="92"/>
      <c r="AC768" s="92"/>
      <c r="AD768" s="93"/>
      <c r="AE768" s="94">
        <f t="shared" si="123"/>
        <v>0</v>
      </c>
      <c r="AF768" s="93"/>
      <c r="AG768" s="93"/>
      <c r="AH768" s="93"/>
      <c r="AI768" s="93"/>
      <c r="AJ768" s="93"/>
      <c r="AK768" s="93"/>
      <c r="AL768" s="95">
        <f>IFERROR(VLOOKUP(AF768,Criterios!$M$3:$N$6,2,FALSE),0) + IFERROR(VLOOKUP(AG768,Criterios!$O$3:$P$6,2,FALSE),0) + IFERROR(VLOOKUP(AH768,Criterios!$Q$3:$R$7,2,FALSE),0) + IFERROR(VLOOKUP(AI768,Criterios!$S$3:$T$6,2,FALSE),0) + IFERROR(VLOOKUP(AJ768,Criterios!$U$3:$V$5,2,FALSE),0) + IFERROR(VLOOKUP(AK768,Criterios!$W$3:$X$8,2,FALSE),0)</f>
        <v>0</v>
      </c>
      <c r="AM768" s="96" t="str">
        <f>IF(AND(AL768&gt;=Criterios!$AB$8,AL768&lt;Criterios!$AA$8),"Pobre",IF(AND(AL768&gt;=Criterios!$AB$7,AL768&lt;Criterios!$AA$7),"Insatisfactorio",IF(AND(AL768&gt;=Criterios!$AB$6,AL768&lt;Criterios!$AA$6),"Regular",IF(AND(AL768&gt;=Criterios!$AB$5,AL768&lt;Criterios!$AA$5),"Bueno",IF(AND(AL768&gt;=Criterios!$AB$4,AL768&lt;=Criterios!$AA$4),"Excelente",MID(Criterios!$Y$3,1,1))))))</f>
        <v/>
      </c>
      <c r="AN768" s="278"/>
      <c r="AO768" s="280"/>
      <c r="AP768" s="282"/>
      <c r="AQ768" s="273"/>
      <c r="AR768" s="273"/>
      <c r="AS768" s="273"/>
      <c r="AT768" s="273"/>
      <c r="AU768" s="284"/>
      <c r="AV768" s="88" t="s">
        <v>125</v>
      </c>
      <c r="AW768" s="106" t="str">
        <f>IF(AND(T766=1,V766=3),IF(AND(AQ766=1,AS766=3),"RiRr","Ri"),IF(AND(AQ766=1,AS766=3),"Rr",""))</f>
        <v/>
      </c>
      <c r="AX768" s="101" t="str">
        <f>IF(AND(T766=2,V766=3),IF(AND(AQ766=2,AS766=3),"RiRr","Ri"),IF(AND(AQ766=2,AS766=3),"Rr",""))</f>
        <v/>
      </c>
      <c r="AY768" s="102" t="str">
        <f>IF(AND(T766=3,V766=3),IF(AND(AQ766=3,AS766=3),"RiRr","Ri"),IF(AND(AQ766=3,AS766=3),"Rr",""))</f>
        <v/>
      </c>
      <c r="AZ768" s="103" t="str">
        <f>IF(AND(T766=4,V766=3),IF(AND(AQ766=4,AS766=3),"RiRr","Ri"),IF(AND(AQ766=4,AS766=3),"Rr",""))</f>
        <v/>
      </c>
      <c r="BA768" s="103" t="str">
        <f>IF(AND(T766=5,V766=3),IF(AND(AQ766=5,AS766=3),"RiRr","Ri"),IF(AND(AQ766=5,AS766=3),"Rr",""))</f>
        <v/>
      </c>
      <c r="BB768" s="105"/>
    </row>
    <row r="769" spans="1:54" hidden="1" x14ac:dyDescent="0.2">
      <c r="A769" s="362"/>
      <c r="B769" s="290"/>
      <c r="C769" s="298"/>
      <c r="D769" s="301"/>
      <c r="E769" s="301"/>
      <c r="F769" s="301"/>
      <c r="G769" s="301"/>
      <c r="H769" s="301"/>
      <c r="I769" s="304"/>
      <c r="J769" s="307"/>
      <c r="K769" s="307"/>
      <c r="L769" s="330"/>
      <c r="M769" s="263"/>
      <c r="N769" s="263"/>
      <c r="O769" s="327"/>
      <c r="P769" s="310"/>
      <c r="Q769" s="266"/>
      <c r="R769" s="260"/>
      <c r="S769" s="257"/>
      <c r="T769" s="254"/>
      <c r="U769" s="248"/>
      <c r="V769" s="254"/>
      <c r="W769" s="254"/>
      <c r="X769" s="254"/>
      <c r="Y769" s="276"/>
      <c r="Z769" s="91"/>
      <c r="AA769" s="92"/>
      <c r="AB769" s="92"/>
      <c r="AC769" s="92"/>
      <c r="AD769" s="93"/>
      <c r="AE769" s="94">
        <f t="shared" si="123"/>
        <v>0</v>
      </c>
      <c r="AF769" s="93"/>
      <c r="AG769" s="93"/>
      <c r="AH769" s="93"/>
      <c r="AI769" s="93"/>
      <c r="AJ769" s="93"/>
      <c r="AK769" s="93"/>
      <c r="AL769" s="94">
        <f>IFERROR(VLOOKUP(AF769,Criterios!$M$3:$N$6,2,FALSE),0) + IFERROR(VLOOKUP(AG769,Criterios!$O$3:$P$6,2,FALSE),0) + IFERROR(VLOOKUP(AH769,Criterios!$Q$3:$R$7,2,FALSE),0) + IFERROR(VLOOKUP(AI769,Criterios!$S$3:$T$6,2,FALSE),0) + IFERROR(VLOOKUP(AJ769,Criterios!$U$3:$V$5,2,FALSE),0) + IFERROR(VLOOKUP(AK769,Criterios!$W$3:$X$8,2,FALSE),0)</f>
        <v>0</v>
      </c>
      <c r="AM769" s="96" t="str">
        <f>IF(AND(AL769&gt;=Criterios!$AB$8,AL769&lt;Criterios!$AA$8),"Pobre",IF(AND(AL769&gt;=Criterios!$AB$7,AL769&lt;Criterios!$AA$7),"Insatisfactorio",IF(AND(AL769&gt;=Criterios!$AB$6,AL769&lt;Criterios!$AA$6),"Regular",IF(AND(AL769&gt;=Criterios!$AB$5,AL769&lt;Criterios!$AA$5),"Bueno",IF(AND(AL769&gt;=Criterios!$AB$4,AL769&lt;=Criterios!$AA$4),"Excelente",MID(Criterios!$Y$3,1,1))))))</f>
        <v/>
      </c>
      <c r="AN769" s="278"/>
      <c r="AO769" s="280"/>
      <c r="AP769" s="282"/>
      <c r="AQ769" s="273"/>
      <c r="AR769" s="273"/>
      <c r="AS769" s="273"/>
      <c r="AT769" s="273"/>
      <c r="AU769" s="284"/>
      <c r="AV769" s="88" t="s">
        <v>170</v>
      </c>
      <c r="AW769" s="106" t="str">
        <f>IF(AND(T766=1,V766=2),IF(AND(AQ766=1,AS766=2),"RiRr","Ri"),IF(AND(AQ766=1,AS766=2),"Rr",""))</f>
        <v/>
      </c>
      <c r="AX769" s="106" t="str">
        <f>IF(AND(T766=2,V766=2),IF(AND(AQ766=2,AS766=2),"RiRr","Ri"),IF(AND(AQ766=2,AS766=2),"Rr",""))</f>
        <v/>
      </c>
      <c r="AY769" s="101" t="str">
        <f>IF(AND(T766=3,V766=2),IF(AND(AQ766=3,AS766=2),"RiRr","Ri"),IF(AND(AQ766=3,AS766=2),"Rr",""))</f>
        <v/>
      </c>
      <c r="AZ769" s="102" t="str">
        <f>IF(AND(T766=4,V766=2),IF(AND(AQ766=4,AS766=2),"RiRr","Ri"),IF(AND(AQ766=4,AS766=2),"Rr",""))</f>
        <v/>
      </c>
      <c r="BA769" s="103" t="str">
        <f>IF(AND(T766=5,V766=2),IF(AND(AQ766=5,AS766=2),"RiRr","Ri"),IF(AND(AQ766=5,AS766=2),"Rr",""))</f>
        <v/>
      </c>
      <c r="BB769" s="105"/>
    </row>
    <row r="770" spans="1:54" hidden="1" x14ac:dyDescent="0.2">
      <c r="A770" s="362"/>
      <c r="B770" s="290"/>
      <c r="C770" s="298"/>
      <c r="D770" s="301"/>
      <c r="E770" s="301"/>
      <c r="F770" s="301"/>
      <c r="G770" s="301"/>
      <c r="H770" s="301"/>
      <c r="I770" s="304"/>
      <c r="J770" s="307"/>
      <c r="K770" s="307"/>
      <c r="L770" s="330"/>
      <c r="M770" s="263"/>
      <c r="N770" s="263"/>
      <c r="O770" s="327"/>
      <c r="P770" s="310"/>
      <c r="Q770" s="266"/>
      <c r="R770" s="260"/>
      <c r="S770" s="257"/>
      <c r="T770" s="254"/>
      <c r="U770" s="248"/>
      <c r="V770" s="254"/>
      <c r="W770" s="254"/>
      <c r="X770" s="254"/>
      <c r="Y770" s="276"/>
      <c r="Z770" s="91"/>
      <c r="AA770" s="92"/>
      <c r="AB770" s="92"/>
      <c r="AC770" s="92"/>
      <c r="AD770" s="93"/>
      <c r="AE770" s="94">
        <f t="shared" si="123"/>
        <v>0</v>
      </c>
      <c r="AF770" s="93"/>
      <c r="AG770" s="93"/>
      <c r="AH770" s="93"/>
      <c r="AI770" s="93"/>
      <c r="AJ770" s="93"/>
      <c r="AK770" s="93"/>
      <c r="AL770" s="94">
        <f>IFERROR(VLOOKUP(AF770,Criterios!$M$3:$N$6,2,FALSE),0) + IFERROR(VLOOKUP(AG770,Criterios!$O$3:$P$6,2,FALSE),0) + IFERROR(VLOOKUP(AH770,Criterios!$Q$3:$R$7,2,FALSE),0) + IFERROR(VLOOKUP(AI770,Criterios!$S$3:$T$6,2,FALSE),0) + IFERROR(VLOOKUP(AJ770,Criterios!$U$3:$V$5,2,FALSE),0) + IFERROR(VLOOKUP(AK770,Criterios!$W$3:$X$8,2,FALSE),0)</f>
        <v>0</v>
      </c>
      <c r="AM770" s="96" t="str">
        <f>IF(AND(AL770&gt;=Criterios!$AB$8,AL770&lt;Criterios!$AA$8),"Pobre",IF(AND(AL770&gt;=Criterios!$AB$7,AL770&lt;Criterios!$AA$7),"Insatisfactorio",IF(AND(AL770&gt;=Criterios!$AB$6,AL770&lt;Criterios!$AA$6),"Regular",IF(AND(AL770&gt;=Criterios!$AB$5,AL770&lt;Criterios!$AA$5),"Bueno",IF(AND(AL770&gt;=Criterios!$AB$4,AL770&lt;=Criterios!$AA$4),"Excelente",MID(Criterios!$Y$3,1,1))))))</f>
        <v/>
      </c>
      <c r="AN770" s="278"/>
      <c r="AO770" s="280"/>
      <c r="AP770" s="282"/>
      <c r="AQ770" s="273"/>
      <c r="AR770" s="273"/>
      <c r="AS770" s="273"/>
      <c r="AT770" s="273"/>
      <c r="AU770" s="284"/>
      <c r="AV770" s="88" t="s">
        <v>752</v>
      </c>
      <c r="AW770" s="106" t="str">
        <f>IF(AND(T766=1,V766=1),IF(AND(AQ766=1,AS766=1),"RiRr","Ri"),IF(AND(AQ766=1,AS766=1),"Rr",""))</f>
        <v/>
      </c>
      <c r="AX770" s="106" t="str">
        <f>IF(AND(T766=2,V766=1),IF(AND(AQ766=2,AS766=1),"RiRr","Ri"),IF(AND(AQ766=2,AS766=1),"Rr",""))</f>
        <v/>
      </c>
      <c r="AY770" s="101" t="str">
        <f>IF(AND(T766=3,V766=1),IF(AND(AQ766=3,AS766=1),"RiRr","Ri"),IF(AND(AQ766=3,AS766=1),"Rr",""))</f>
        <v/>
      </c>
      <c r="AZ770" s="102" t="str">
        <f>IF(AND(T766=4,V766=1),IF(AND(AQ766=4,AS766=1),"RiRr","Ri"),IF(AND(AQ766=4,AS766=1),"Rr",""))</f>
        <v/>
      </c>
      <c r="BA770" s="102" t="str">
        <f>IF(AND(T766=5,V766=1),IF(AND(AQ766=5,AS766=1),"RiRr","Ri"),IF(AND(AQ766=5,AS766=1),"Rr",""))</f>
        <v/>
      </c>
      <c r="BB770" s="105"/>
    </row>
    <row r="771" spans="1:54" ht="15.75" hidden="1" customHeight="1" thickBot="1" x14ac:dyDescent="0.25">
      <c r="A771" s="363"/>
      <c r="B771" s="291"/>
      <c r="C771" s="299"/>
      <c r="D771" s="302"/>
      <c r="E771" s="302"/>
      <c r="F771" s="302"/>
      <c r="G771" s="302"/>
      <c r="H771" s="302"/>
      <c r="I771" s="305"/>
      <c r="J771" s="308"/>
      <c r="K771" s="308"/>
      <c r="L771" s="331"/>
      <c r="M771" s="264"/>
      <c r="N771" s="264"/>
      <c r="O771" s="328"/>
      <c r="P771" s="311"/>
      <c r="Q771" s="267"/>
      <c r="R771" s="261"/>
      <c r="S771" s="258"/>
      <c r="T771" s="255"/>
      <c r="U771" s="249"/>
      <c r="V771" s="255"/>
      <c r="W771" s="255"/>
      <c r="X771" s="255"/>
      <c r="Y771" s="277"/>
      <c r="Z771" s="108"/>
      <c r="AA771" s="109"/>
      <c r="AB771" s="109"/>
      <c r="AC771" s="109"/>
      <c r="AD771" s="110"/>
      <c r="AE771" s="111">
        <f t="shared" si="123"/>
        <v>0</v>
      </c>
      <c r="AF771" s="110"/>
      <c r="AG771" s="110"/>
      <c r="AH771" s="110"/>
      <c r="AI771" s="110"/>
      <c r="AJ771" s="110"/>
      <c r="AK771" s="110"/>
      <c r="AL771" s="111">
        <f>IFERROR(VLOOKUP(AF771,Criterios!$M$3:$N$6,2,FALSE),0) + IFERROR(VLOOKUP(AG771,Criterios!$O$3:$P$6,2,FALSE),0) + IFERROR(VLOOKUP(AH771,Criterios!$Q$3:$R$7,2,FALSE),0) + IFERROR(VLOOKUP(AI771,Criterios!$S$3:$T$6,2,FALSE),0) + IFERROR(VLOOKUP(AJ771,Criterios!$U$3:$V$5,2,FALSE),0) + IFERROR(VLOOKUP(AK771,Criterios!$W$3:$X$8,2,FALSE),0)</f>
        <v>0</v>
      </c>
      <c r="AM771" s="112" t="str">
        <f>IF(AND(AL771&gt;=Criterios!$AB$8,AL771&lt;Criterios!$AA$8),"Pobre",IF(AND(AL771&gt;=Criterios!$AB$7,AL771&lt;Criterios!$AA$7),"Insatisfactorio",IF(AND(AL771&gt;=Criterios!$AB$6,AL771&lt;Criterios!$AA$6),"Regular",IF(AND(AL771&gt;=Criterios!$AB$5,AL771&lt;Criterios!$AA$5),"Bueno",IF(AND(AL771&gt;=Criterios!$AB$4,AL771&lt;=Criterios!$AA$4),"Excelente",MID(Criterios!$Y$3,1,1))))))</f>
        <v/>
      </c>
      <c r="AN771" s="279"/>
      <c r="AO771" s="281"/>
      <c r="AP771" s="283"/>
      <c r="AQ771" s="274"/>
      <c r="AR771" s="274"/>
      <c r="AS771" s="274"/>
      <c r="AT771" s="274"/>
      <c r="AU771" s="285"/>
      <c r="AW771" s="88" t="s">
        <v>123</v>
      </c>
      <c r="AX771" s="88" t="s">
        <v>124</v>
      </c>
      <c r="AY771" s="88" t="s">
        <v>125</v>
      </c>
      <c r="AZ771" s="88" t="s">
        <v>126</v>
      </c>
      <c r="BA771" s="88" t="s">
        <v>127</v>
      </c>
      <c r="BB771" s="113"/>
    </row>
    <row r="772" spans="1:54" ht="16.5" hidden="1" thickTop="1" x14ac:dyDescent="0.2">
      <c r="A772" s="361"/>
      <c r="B772" s="289"/>
      <c r="C772" s="297"/>
      <c r="D772" s="300"/>
      <c r="E772" s="300"/>
      <c r="F772" s="300"/>
      <c r="G772" s="300"/>
      <c r="H772" s="300"/>
      <c r="I772" s="303"/>
      <c r="J772" s="306"/>
      <c r="K772" s="306"/>
      <c r="L772" s="329"/>
      <c r="M772" s="262"/>
      <c r="N772" s="262"/>
      <c r="O772" s="326" t="s">
        <v>437</v>
      </c>
      <c r="P772" s="338"/>
      <c r="Q772" s="295"/>
      <c r="R772" s="259"/>
      <c r="S772" s="256"/>
      <c r="T772" s="253">
        <f>(IFERROR(VLOOKUP(S772,Criterios!$E$3:$F$8,2,FALSE),0))</f>
        <v>0</v>
      </c>
      <c r="U772" s="247"/>
      <c r="V772" s="253">
        <f>(IFERROR(VLOOKUP(U772,Criterios!$H$3:$I$8,2,FALSE),0))</f>
        <v>0</v>
      </c>
      <c r="W772" s="253">
        <f>(IFERROR(VLOOKUP(S772,Criterios!$E$3:$F$8,2,FALSE),0)) * (IFERROR(VLOOKUP(U772,Criterios!$H$3:$I$8,2,FALSE),0))</f>
        <v>0</v>
      </c>
      <c r="X772" s="253">
        <f>IFERROR(INDEX(Colorimetría!$D$4:$H$8,MATCH(V772,Colorimetría!$C$4:$C$8,0),MATCH(T772,Colorimetría!$D$3:$H$3,0)),0)</f>
        <v>0</v>
      </c>
      <c r="Y772" s="296"/>
      <c r="Z772" s="91"/>
      <c r="AA772" s="92"/>
      <c r="AB772" s="92"/>
      <c r="AC772" s="92"/>
      <c r="AD772" s="93"/>
      <c r="AE772" s="94">
        <f>IF(OR(AD772="Preventivo",AD772="Preventivo - Detectivo"),"Probabilidad",IF(OR(AD772="Detectivo - Correctivo",AD772="Correctivo"),"Impacto",0))</f>
        <v>0</v>
      </c>
      <c r="AF772" s="93"/>
      <c r="AG772" s="93"/>
      <c r="AH772" s="93"/>
      <c r="AI772" s="93"/>
      <c r="AJ772" s="93"/>
      <c r="AK772" s="93"/>
      <c r="AL772" s="95">
        <f>IFERROR(VLOOKUP(AF772,Criterios!$M$3:$N$6,2,FALSE),0) + IFERROR(VLOOKUP(AG772,Criterios!$O$3:$P$6,2,FALSE),0) + IFERROR(VLOOKUP(AH772,Criterios!$Q$3:$R$7,2,FALSE),0) + IFERROR(VLOOKUP(AI772,Criterios!$S$3:$T$6,2,FALSE),0) + IFERROR(VLOOKUP(AJ772,Criterios!$U$3:$V$5,2,FALSE),0) + IFERROR(VLOOKUP(AK772,Criterios!$W$3:$X$8,2,FALSE),0)</f>
        <v>0</v>
      </c>
      <c r="AM772" s="96" t="str">
        <f>IF(AND(AL772&gt;=Criterios!$AB$8,AL772&lt;Criterios!$AA$8),"Pobre",IF(AND(AL772&gt;=Criterios!$AB$7,AL772&lt;Criterios!$AA$7),"Insatisfactorio",IF(AND(AL772&gt;=Criterios!$AB$6,AL772&lt;Criterios!$AA$6),"Regular",IF(AND(AL772&gt;=Criterios!$AB$5,AL772&lt;Criterios!$AA$5),"Bueno",IF(AND(AL772&gt;=Criterios!$AB$4,AL772&lt;=Criterios!$AA$4),"Excelente",MID(Criterios!$Y$3,1,1))))))</f>
        <v/>
      </c>
      <c r="AN772" s="278">
        <f>(IFERROR(AVERAGEIFS(AL772:AL777,AE772:AE777,"Impacto"),0))/100</f>
        <v>0</v>
      </c>
      <c r="AO772" s="280">
        <f>(IFERROR(AVERAGEIFS(AL772:AL777,AE772:AE777,"Probabilidad"),0))/100</f>
        <v>0</v>
      </c>
      <c r="AP772" s="282" t="str">
        <f>IF(AN772=0,MID(S772,1,15),IF(T772 - AN772*T772&lt;1,VLOOKUP(1,Criterios!$D$4:$E$8,2,FALSE),IF(ROUND(T772 -( T772*AN772),0)=0,VLOOKUP(1,Criterios!$D$4:$E$8,2,FALSE),VLOOKUP(ROUND(T772 -( T772*AN772),0),Criterios!$D$4:$E$8,2,FALSE))))</f>
        <v/>
      </c>
      <c r="AQ772" s="273">
        <f>(IFERROR(VLOOKUP(AP772,Criterios!$E$3:$F$8,2,FALSE),0))</f>
        <v>0</v>
      </c>
      <c r="AR772" s="273" t="str">
        <f>IF(AO772=0,MID(U772,1,15),IF(V772 - AO772*V772&lt;1,VLOOKUP(1,Criterios!$G$4:$H$8,2,FALSE),IF(ROUND(V772 -(V772*AO772),0)=0,VLOOKUP(1,Criterios!$G$4:$H$8,2,FALSE),VLOOKUP(ROUND(V772 -( V772*AO772),0),Criterios!$G$4:$H$8,2,FALSE))))</f>
        <v/>
      </c>
      <c r="AS772" s="273">
        <f>(IFERROR(VLOOKUP(AR772,Criterios!$H$3:$I$8,2,FALSE),0))</f>
        <v>0</v>
      </c>
      <c r="AT772" s="273">
        <f>(IFERROR(VLOOKUP(AP772,Criterios!$E$3:$F$8,2,FALSE),0)) * (IFERROR(VLOOKUP(AR772,Criterios!$H$3:$I$8,2,FALSE),0))</f>
        <v>0</v>
      </c>
      <c r="AU772" s="284">
        <f>IFERROR(INDEX(Colorimetría!$D$4:$H$8,MATCH(AS772,Colorimetría!$C$4:$C$8,0),MATCH(AQ772,Colorimetría!$D$3:$H$3,0)),0)</f>
        <v>0</v>
      </c>
      <c r="AV772" s="88" t="s">
        <v>169</v>
      </c>
      <c r="AW772" s="97" t="str">
        <f>IF(AND(T772=1,V772=5),IF(AND(AQ772=1,AS772=5),"RiRr","Ri"),IF(AND(AQ772=1,AS772=5),"Rr",""))</f>
        <v/>
      </c>
      <c r="AX772" s="97" t="str">
        <f>IF(AND(T772=2,V772=5),IF(AND(AQ772=2,AS772=5),"RiRr","Ri"),IF(AND(AQ772=2,AS772=5),"Rr",""))</f>
        <v/>
      </c>
      <c r="AY772" s="98" t="str">
        <f>IF(AND(T772=3,V772=5),IF(AND(AQ772=3,AS772=5),"RiRr","Ri"),IF(AND(AQ772=3,AS772=5),"Rr",""))</f>
        <v/>
      </c>
      <c r="AZ772" s="98" t="str">
        <f>IF(AND(T772=4,V772=5),IF(AND(AQ772=4,AS772=5),"RiRr","Ri"),IF(AND(AQ772=4,AS772=5),"Rr",""))</f>
        <v/>
      </c>
      <c r="BA772" s="98" t="str">
        <f>IF(AND(T772=5,V772=5),IF(AND(AQ772=5,AS772=5),"RiRr","Ri"),IF(AND(AQ772=5,AS772=5),"Rr",""))</f>
        <v/>
      </c>
      <c r="BB772" s="100"/>
    </row>
    <row r="773" spans="1:54" hidden="1" x14ac:dyDescent="0.2">
      <c r="A773" s="362"/>
      <c r="B773" s="290"/>
      <c r="C773" s="298"/>
      <c r="D773" s="301"/>
      <c r="E773" s="301"/>
      <c r="F773" s="301"/>
      <c r="G773" s="301"/>
      <c r="H773" s="301"/>
      <c r="I773" s="304"/>
      <c r="J773" s="307"/>
      <c r="K773" s="307"/>
      <c r="L773" s="330"/>
      <c r="M773" s="263"/>
      <c r="N773" s="263"/>
      <c r="O773" s="327"/>
      <c r="P773" s="310"/>
      <c r="Q773" s="266"/>
      <c r="R773" s="260"/>
      <c r="S773" s="257"/>
      <c r="T773" s="254"/>
      <c r="U773" s="248"/>
      <c r="V773" s="254"/>
      <c r="W773" s="254"/>
      <c r="X773" s="254"/>
      <c r="Y773" s="276"/>
      <c r="Z773" s="91"/>
      <c r="AA773" s="92"/>
      <c r="AB773" s="92"/>
      <c r="AC773" s="92"/>
      <c r="AD773" s="93"/>
      <c r="AE773" s="94">
        <f t="shared" ref="AE773:AE777" si="124">IF(OR(AD773="Preventivo",AD773="Preventivo - Detectivo"),"Probabilidad",IF(OR(AD773="Detectivo - Correctivo",AD773="Correctivo"),"Impacto",0))</f>
        <v>0</v>
      </c>
      <c r="AF773" s="93"/>
      <c r="AG773" s="93"/>
      <c r="AH773" s="93"/>
      <c r="AI773" s="93"/>
      <c r="AJ773" s="93"/>
      <c r="AK773" s="93"/>
      <c r="AL773" s="95">
        <f>IFERROR(VLOOKUP(AF773,Criterios!$M$3:$N$6,2,FALSE),0) + IFERROR(VLOOKUP(AG773,Criterios!$O$3:$P$6,2,FALSE),0) + IFERROR(VLOOKUP(AH773,Criterios!$Q$3:$R$7,2,FALSE),0) + IFERROR(VLOOKUP(AI773,Criterios!$S$3:$T$6,2,FALSE),0) + IFERROR(VLOOKUP(AJ773,Criterios!$U$3:$V$5,2,FALSE),0) + IFERROR(VLOOKUP(AK773,Criterios!$W$3:$X$8,2,FALSE),0)</f>
        <v>0</v>
      </c>
      <c r="AM773" s="96" t="str">
        <f>IF(AND(AL773&gt;=Criterios!$AB$8,AL773&lt;Criterios!$AA$8),"Pobre",IF(AND(AL773&gt;=Criterios!$AB$7,AL773&lt;Criterios!$AA$7),"Insatisfactorio",IF(AND(AL773&gt;=Criterios!$AB$6,AL773&lt;Criterios!$AA$6),"Regular",IF(AND(AL773&gt;=Criterios!$AB$5,AL773&lt;Criterios!$AA$5),"Bueno",IF(AND(AL773&gt;=Criterios!$AB$4,AL773&lt;=Criterios!$AA$4),"Excelente",MID(Criterios!$Y$3,1,1))))))</f>
        <v/>
      </c>
      <c r="AN773" s="278"/>
      <c r="AO773" s="280"/>
      <c r="AP773" s="282"/>
      <c r="AQ773" s="273"/>
      <c r="AR773" s="273"/>
      <c r="AS773" s="273"/>
      <c r="AT773" s="273"/>
      <c r="AU773" s="284"/>
      <c r="AV773" s="88" t="s">
        <v>122</v>
      </c>
      <c r="AW773" s="101" t="str">
        <f>IF(AND(T772=1,V772=4),IF(AND(AQ772=1,AS772=4),"RiRr","Ri"),IF(AND(AQ772=1,AS772=4),"Rr",""))</f>
        <v/>
      </c>
      <c r="AX773" s="102" t="str">
        <f>IF(AND(T772=2,V772=4),IF(AND(AQ772=2,AS772=4),"RiRr","Ri"),IF(AND(AQ772=2,AS772=4),"Rr",""))</f>
        <v/>
      </c>
      <c r="AY773" s="102" t="str">
        <f>IF(AND(T772=3,V772=4),IF(AND(AQ772=3,AS772=4),"RiRr","Ri"),IF(AND(AQ772=3,AS772=4),"Rr",""))</f>
        <v/>
      </c>
      <c r="AZ773" s="103" t="str">
        <f>IF(AND(T772=4,V772=4),IF(AND(AQ772=4,AS772=4),"RiRr","Ri"),IF(AND(AQ772=4,AS772=4),"Rr",""))</f>
        <v/>
      </c>
      <c r="BA773" s="103" t="str">
        <f>IF(AND(T772=5,V772=4),IF(AND(AQ772=5,AS772=4),"RiRr","Ri"),IF(AND(AQ772=5,AS772=4),"Rr",""))</f>
        <v/>
      </c>
      <c r="BB773" s="105"/>
    </row>
    <row r="774" spans="1:54" hidden="1" x14ac:dyDescent="0.2">
      <c r="A774" s="362"/>
      <c r="B774" s="290"/>
      <c r="C774" s="298"/>
      <c r="D774" s="301"/>
      <c r="E774" s="301"/>
      <c r="F774" s="301"/>
      <c r="G774" s="301"/>
      <c r="H774" s="301"/>
      <c r="I774" s="304"/>
      <c r="J774" s="307"/>
      <c r="K774" s="307"/>
      <c r="L774" s="330"/>
      <c r="M774" s="263"/>
      <c r="N774" s="263"/>
      <c r="O774" s="327"/>
      <c r="P774" s="310"/>
      <c r="Q774" s="266"/>
      <c r="R774" s="260"/>
      <c r="S774" s="257"/>
      <c r="T774" s="254"/>
      <c r="U774" s="248"/>
      <c r="V774" s="254"/>
      <c r="W774" s="254"/>
      <c r="X774" s="254"/>
      <c r="Y774" s="276"/>
      <c r="Z774" s="91"/>
      <c r="AA774" s="92"/>
      <c r="AB774" s="92"/>
      <c r="AC774" s="92"/>
      <c r="AD774" s="93"/>
      <c r="AE774" s="94">
        <f t="shared" si="124"/>
        <v>0</v>
      </c>
      <c r="AF774" s="93"/>
      <c r="AG774" s="93"/>
      <c r="AH774" s="93"/>
      <c r="AI774" s="93"/>
      <c r="AJ774" s="93"/>
      <c r="AK774" s="93"/>
      <c r="AL774" s="95">
        <f>IFERROR(VLOOKUP(AF774,Criterios!$M$3:$N$6,2,FALSE),0) + IFERROR(VLOOKUP(AG774,Criterios!$O$3:$P$6,2,FALSE),0) + IFERROR(VLOOKUP(AH774,Criterios!$Q$3:$R$7,2,FALSE),0) + IFERROR(VLOOKUP(AI774,Criterios!$S$3:$T$6,2,FALSE),0) + IFERROR(VLOOKUP(AJ774,Criterios!$U$3:$V$5,2,FALSE),0) + IFERROR(VLOOKUP(AK774,Criterios!$W$3:$X$8,2,FALSE),0)</f>
        <v>0</v>
      </c>
      <c r="AM774" s="96" t="str">
        <f>IF(AND(AL774&gt;=Criterios!$AB$8,AL774&lt;Criterios!$AA$8),"Pobre",IF(AND(AL774&gt;=Criterios!$AB$7,AL774&lt;Criterios!$AA$7),"Insatisfactorio",IF(AND(AL774&gt;=Criterios!$AB$6,AL774&lt;Criterios!$AA$6),"Regular",IF(AND(AL774&gt;=Criterios!$AB$5,AL774&lt;Criterios!$AA$5),"Bueno",IF(AND(AL774&gt;=Criterios!$AB$4,AL774&lt;=Criterios!$AA$4),"Excelente",MID(Criterios!$Y$3,1,1))))))</f>
        <v/>
      </c>
      <c r="AN774" s="278"/>
      <c r="AO774" s="280"/>
      <c r="AP774" s="282"/>
      <c r="AQ774" s="273"/>
      <c r="AR774" s="273"/>
      <c r="AS774" s="273"/>
      <c r="AT774" s="273"/>
      <c r="AU774" s="284"/>
      <c r="AV774" s="88" t="s">
        <v>125</v>
      </c>
      <c r="AW774" s="106" t="str">
        <f>IF(AND(T772=1,V772=3),IF(AND(AQ772=1,AS772=3),"RiRr","Ri"),IF(AND(AQ772=1,AS772=3),"Rr",""))</f>
        <v/>
      </c>
      <c r="AX774" s="101" t="str">
        <f>IF(AND(T772=2,V772=3),IF(AND(AQ772=2,AS772=3),"RiRr","Ri"),IF(AND(AQ772=2,AS772=3),"Rr",""))</f>
        <v/>
      </c>
      <c r="AY774" s="102" t="str">
        <f>IF(AND(T772=3,V772=3),IF(AND(AQ772=3,AS772=3),"RiRr","Ri"),IF(AND(AQ772=3,AS772=3),"Rr",""))</f>
        <v/>
      </c>
      <c r="AZ774" s="103" t="str">
        <f>IF(AND(T772=4,V772=3),IF(AND(AQ772=4,AS772=3),"RiRr","Ri"),IF(AND(AQ772=4,AS772=3),"Rr",""))</f>
        <v/>
      </c>
      <c r="BA774" s="103" t="str">
        <f>IF(AND(T772=5,V772=3),IF(AND(AQ772=5,AS772=3),"RiRr","Ri"),IF(AND(AQ772=5,AS772=3),"Rr",""))</f>
        <v/>
      </c>
      <c r="BB774" s="105"/>
    </row>
    <row r="775" spans="1:54" hidden="1" x14ac:dyDescent="0.2">
      <c r="A775" s="362"/>
      <c r="B775" s="290"/>
      <c r="C775" s="298"/>
      <c r="D775" s="301"/>
      <c r="E775" s="301"/>
      <c r="F775" s="301"/>
      <c r="G775" s="301"/>
      <c r="H775" s="301"/>
      <c r="I775" s="304"/>
      <c r="J775" s="307"/>
      <c r="K775" s="307"/>
      <c r="L775" s="330"/>
      <c r="M775" s="263"/>
      <c r="N775" s="263"/>
      <c r="O775" s="327"/>
      <c r="P775" s="310"/>
      <c r="Q775" s="266"/>
      <c r="R775" s="260"/>
      <c r="S775" s="257"/>
      <c r="T775" s="254"/>
      <c r="U775" s="248"/>
      <c r="V775" s="254"/>
      <c r="W775" s="254"/>
      <c r="X775" s="254"/>
      <c r="Y775" s="276"/>
      <c r="Z775" s="91"/>
      <c r="AA775" s="92"/>
      <c r="AB775" s="92"/>
      <c r="AC775" s="92"/>
      <c r="AD775" s="93"/>
      <c r="AE775" s="94">
        <f t="shared" si="124"/>
        <v>0</v>
      </c>
      <c r="AF775" s="93"/>
      <c r="AG775" s="93"/>
      <c r="AH775" s="93"/>
      <c r="AI775" s="93"/>
      <c r="AJ775" s="93"/>
      <c r="AK775" s="93"/>
      <c r="AL775" s="94">
        <f>IFERROR(VLOOKUP(AF775,Criterios!$M$3:$N$6,2,FALSE),0) + IFERROR(VLOOKUP(AG775,Criterios!$O$3:$P$6,2,FALSE),0) + IFERROR(VLOOKUP(AH775,Criterios!$Q$3:$R$7,2,FALSE),0) + IFERROR(VLOOKUP(AI775,Criterios!$S$3:$T$6,2,FALSE),0) + IFERROR(VLOOKUP(AJ775,Criterios!$U$3:$V$5,2,FALSE),0) + IFERROR(VLOOKUP(AK775,Criterios!$W$3:$X$8,2,FALSE),0)</f>
        <v>0</v>
      </c>
      <c r="AM775" s="96" t="str">
        <f>IF(AND(AL775&gt;=Criterios!$AB$8,AL775&lt;Criterios!$AA$8),"Pobre",IF(AND(AL775&gt;=Criterios!$AB$7,AL775&lt;Criterios!$AA$7),"Insatisfactorio",IF(AND(AL775&gt;=Criterios!$AB$6,AL775&lt;Criterios!$AA$6),"Regular",IF(AND(AL775&gt;=Criterios!$AB$5,AL775&lt;Criterios!$AA$5),"Bueno",IF(AND(AL775&gt;=Criterios!$AB$4,AL775&lt;=Criterios!$AA$4),"Excelente",MID(Criterios!$Y$3,1,1))))))</f>
        <v/>
      </c>
      <c r="AN775" s="278"/>
      <c r="AO775" s="280"/>
      <c r="AP775" s="282"/>
      <c r="AQ775" s="273"/>
      <c r="AR775" s="273"/>
      <c r="AS775" s="273"/>
      <c r="AT775" s="273"/>
      <c r="AU775" s="284"/>
      <c r="AV775" s="88" t="s">
        <v>170</v>
      </c>
      <c r="AW775" s="106" t="str">
        <f>IF(AND(T772=1,V772=2),IF(AND(AQ772=1,AS772=2),"RiRr","Ri"),IF(AND(AQ772=1,AS772=2),"Rr",""))</f>
        <v/>
      </c>
      <c r="AX775" s="106" t="str">
        <f>IF(AND(T772=2,V772=2),IF(AND(AQ772=2,AS772=2),"RiRr","Ri"),IF(AND(AQ772=2,AS772=2),"Rr",""))</f>
        <v/>
      </c>
      <c r="AY775" s="101" t="str">
        <f>IF(AND(T772=3,V772=2),IF(AND(AQ772=3,AS772=2),"RiRr","Ri"),IF(AND(AQ772=3,AS772=2),"Rr",""))</f>
        <v/>
      </c>
      <c r="AZ775" s="102" t="str">
        <f>IF(AND(T772=4,V772=2),IF(AND(AQ772=4,AS772=2),"RiRr","Ri"),IF(AND(AQ772=4,AS772=2),"Rr",""))</f>
        <v/>
      </c>
      <c r="BA775" s="103" t="str">
        <f>IF(AND(T772=5,V772=2),IF(AND(AQ772=5,AS772=2),"RiRr","Ri"),IF(AND(AQ772=5,AS772=2),"Rr",""))</f>
        <v/>
      </c>
      <c r="BB775" s="105"/>
    </row>
    <row r="776" spans="1:54" hidden="1" x14ac:dyDescent="0.2">
      <c r="A776" s="362"/>
      <c r="B776" s="290"/>
      <c r="C776" s="298"/>
      <c r="D776" s="301"/>
      <c r="E776" s="301"/>
      <c r="F776" s="301"/>
      <c r="G776" s="301"/>
      <c r="H776" s="301"/>
      <c r="I776" s="304"/>
      <c r="J776" s="307"/>
      <c r="K776" s="307"/>
      <c r="L776" s="330"/>
      <c r="M776" s="263"/>
      <c r="N776" s="263"/>
      <c r="O776" s="327"/>
      <c r="P776" s="310"/>
      <c r="Q776" s="266"/>
      <c r="R776" s="260"/>
      <c r="S776" s="257"/>
      <c r="T776" s="254"/>
      <c r="U776" s="248"/>
      <c r="V776" s="254"/>
      <c r="W776" s="254"/>
      <c r="X776" s="254"/>
      <c r="Y776" s="276"/>
      <c r="Z776" s="91"/>
      <c r="AA776" s="92"/>
      <c r="AB776" s="92"/>
      <c r="AC776" s="92"/>
      <c r="AD776" s="93"/>
      <c r="AE776" s="94">
        <f t="shared" si="124"/>
        <v>0</v>
      </c>
      <c r="AF776" s="93"/>
      <c r="AG776" s="93"/>
      <c r="AH776" s="93"/>
      <c r="AI776" s="93"/>
      <c r="AJ776" s="93"/>
      <c r="AK776" s="93"/>
      <c r="AL776" s="94">
        <f>IFERROR(VLOOKUP(AF776,Criterios!$M$3:$N$6,2,FALSE),0) + IFERROR(VLOOKUP(AG776,Criterios!$O$3:$P$6,2,FALSE),0) + IFERROR(VLOOKUP(AH776,Criterios!$Q$3:$R$7,2,FALSE),0) + IFERROR(VLOOKUP(AI776,Criterios!$S$3:$T$6,2,FALSE),0) + IFERROR(VLOOKUP(AJ776,Criterios!$U$3:$V$5,2,FALSE),0) + IFERROR(VLOOKUP(AK776,Criterios!$W$3:$X$8,2,FALSE),0)</f>
        <v>0</v>
      </c>
      <c r="AM776" s="96" t="str">
        <f>IF(AND(AL776&gt;=Criterios!$AB$8,AL776&lt;Criterios!$AA$8),"Pobre",IF(AND(AL776&gt;=Criterios!$AB$7,AL776&lt;Criterios!$AA$7),"Insatisfactorio",IF(AND(AL776&gt;=Criterios!$AB$6,AL776&lt;Criterios!$AA$6),"Regular",IF(AND(AL776&gt;=Criterios!$AB$5,AL776&lt;Criterios!$AA$5),"Bueno",IF(AND(AL776&gt;=Criterios!$AB$4,AL776&lt;=Criterios!$AA$4),"Excelente",MID(Criterios!$Y$3,1,1))))))</f>
        <v/>
      </c>
      <c r="AN776" s="278"/>
      <c r="AO776" s="280"/>
      <c r="AP776" s="282"/>
      <c r="AQ776" s="273"/>
      <c r="AR776" s="273"/>
      <c r="AS776" s="273"/>
      <c r="AT776" s="273"/>
      <c r="AU776" s="284"/>
      <c r="AV776" s="88" t="s">
        <v>752</v>
      </c>
      <c r="AW776" s="106" t="str">
        <f>IF(AND(T772=1,V772=1),IF(AND(AQ772=1,AS772=1),"RiRr","Ri"),IF(AND(AQ772=1,AS772=1),"Rr",""))</f>
        <v/>
      </c>
      <c r="AX776" s="106" t="str">
        <f>IF(AND(T772=2,V772=1),IF(AND(AQ772=2,AS772=1),"RiRr","Ri"),IF(AND(AQ772=2,AS772=1),"Rr",""))</f>
        <v/>
      </c>
      <c r="AY776" s="101" t="str">
        <f>IF(AND(T772=3,V772=1),IF(AND(AQ772=3,AS772=1),"RiRr","Ri"),IF(AND(AQ772=3,AS772=1),"Rr",""))</f>
        <v/>
      </c>
      <c r="AZ776" s="102" t="str">
        <f>IF(AND(T772=4,V772=1),IF(AND(AQ772=4,AS772=1),"RiRr","Ri"),IF(AND(AQ772=4,AS772=1),"Rr",""))</f>
        <v/>
      </c>
      <c r="BA776" s="102" t="str">
        <f>IF(AND(T772=5,V772=1),IF(AND(AQ772=5,AS772=1),"RiRr","Ri"),IF(AND(AQ772=5,AS772=1),"Rr",""))</f>
        <v/>
      </c>
      <c r="BB776" s="105"/>
    </row>
    <row r="777" spans="1:54" ht="15.75" hidden="1" customHeight="1" thickBot="1" x14ac:dyDescent="0.25">
      <c r="A777" s="363"/>
      <c r="B777" s="291"/>
      <c r="C777" s="299"/>
      <c r="D777" s="302"/>
      <c r="E777" s="302"/>
      <c r="F777" s="302"/>
      <c r="G777" s="302"/>
      <c r="H777" s="302"/>
      <c r="I777" s="305"/>
      <c r="J777" s="308"/>
      <c r="K777" s="308"/>
      <c r="L777" s="331"/>
      <c r="M777" s="264"/>
      <c r="N777" s="264"/>
      <c r="O777" s="328"/>
      <c r="P777" s="311"/>
      <c r="Q777" s="267"/>
      <c r="R777" s="261"/>
      <c r="S777" s="258"/>
      <c r="T777" s="255"/>
      <c r="U777" s="249"/>
      <c r="V777" s="255"/>
      <c r="W777" s="255"/>
      <c r="X777" s="255"/>
      <c r="Y777" s="277"/>
      <c r="Z777" s="108"/>
      <c r="AA777" s="109"/>
      <c r="AB777" s="109"/>
      <c r="AC777" s="109"/>
      <c r="AD777" s="110"/>
      <c r="AE777" s="111">
        <f t="shared" si="124"/>
        <v>0</v>
      </c>
      <c r="AF777" s="110"/>
      <c r="AG777" s="110"/>
      <c r="AH777" s="110"/>
      <c r="AI777" s="110"/>
      <c r="AJ777" s="110"/>
      <c r="AK777" s="110"/>
      <c r="AL777" s="111">
        <f>IFERROR(VLOOKUP(AF777,Criterios!$M$3:$N$6,2,FALSE),0) + IFERROR(VLOOKUP(AG777,Criterios!$O$3:$P$6,2,FALSE),0) + IFERROR(VLOOKUP(AH777,Criterios!$Q$3:$R$7,2,FALSE),0) + IFERROR(VLOOKUP(AI777,Criterios!$S$3:$T$6,2,FALSE),0) + IFERROR(VLOOKUP(AJ777,Criterios!$U$3:$V$5,2,FALSE),0) + IFERROR(VLOOKUP(AK777,Criterios!$W$3:$X$8,2,FALSE),0)</f>
        <v>0</v>
      </c>
      <c r="AM777" s="112" t="str">
        <f>IF(AND(AL777&gt;=Criterios!$AB$8,AL777&lt;Criterios!$AA$8),"Pobre",IF(AND(AL777&gt;=Criterios!$AB$7,AL777&lt;Criterios!$AA$7),"Insatisfactorio",IF(AND(AL777&gt;=Criterios!$AB$6,AL777&lt;Criterios!$AA$6),"Regular",IF(AND(AL777&gt;=Criterios!$AB$5,AL777&lt;Criterios!$AA$5),"Bueno",IF(AND(AL777&gt;=Criterios!$AB$4,AL777&lt;=Criterios!$AA$4),"Excelente",MID(Criterios!$Y$3,1,1))))))</f>
        <v/>
      </c>
      <c r="AN777" s="279"/>
      <c r="AO777" s="281"/>
      <c r="AP777" s="283"/>
      <c r="AQ777" s="274"/>
      <c r="AR777" s="274"/>
      <c r="AS777" s="274"/>
      <c r="AT777" s="274"/>
      <c r="AU777" s="285"/>
      <c r="AW777" s="88" t="s">
        <v>123</v>
      </c>
      <c r="AX777" s="88" t="s">
        <v>124</v>
      </c>
      <c r="AY777" s="88" t="s">
        <v>125</v>
      </c>
      <c r="AZ777" s="88" t="s">
        <v>126</v>
      </c>
      <c r="BA777" s="88" t="s">
        <v>127</v>
      </c>
      <c r="BB777" s="113"/>
    </row>
    <row r="778" spans="1:54" ht="16.5" hidden="1" thickTop="1" x14ac:dyDescent="0.2">
      <c r="A778" s="361"/>
      <c r="B778" s="289"/>
      <c r="C778" s="297"/>
      <c r="D778" s="300"/>
      <c r="E778" s="300"/>
      <c r="F778" s="300"/>
      <c r="G778" s="300"/>
      <c r="H778" s="300"/>
      <c r="I778" s="303"/>
      <c r="J778" s="306"/>
      <c r="K778" s="306"/>
      <c r="L778" s="329"/>
      <c r="M778" s="262"/>
      <c r="N778" s="262"/>
      <c r="O778" s="326" t="s">
        <v>438</v>
      </c>
      <c r="P778" s="338"/>
      <c r="Q778" s="295"/>
      <c r="R778" s="259"/>
      <c r="S778" s="256"/>
      <c r="T778" s="253">
        <f>(IFERROR(VLOOKUP(S778,Criterios!$E$3:$F$8,2,FALSE),0))</f>
        <v>0</v>
      </c>
      <c r="U778" s="247"/>
      <c r="V778" s="253">
        <f>(IFERROR(VLOOKUP(U778,Criterios!$H$3:$I$8,2,FALSE),0))</f>
        <v>0</v>
      </c>
      <c r="W778" s="253">
        <f>(IFERROR(VLOOKUP(S778,Criterios!$E$3:$F$8,2,FALSE),0)) * (IFERROR(VLOOKUP(U778,Criterios!$H$3:$I$8,2,FALSE),0))</f>
        <v>0</v>
      </c>
      <c r="X778" s="253">
        <f>IFERROR(INDEX(Colorimetría!$D$4:$H$8,MATCH(V778,Colorimetría!$C$4:$C$8,0),MATCH(T778,Colorimetría!$D$3:$H$3,0)),0)</f>
        <v>0</v>
      </c>
      <c r="Y778" s="296"/>
      <c r="Z778" s="91"/>
      <c r="AA778" s="92"/>
      <c r="AB778" s="92"/>
      <c r="AC778" s="92"/>
      <c r="AD778" s="93"/>
      <c r="AE778" s="94">
        <f>IF(OR(AD778="Preventivo",AD778="Preventivo - Detectivo"),"Probabilidad",IF(OR(AD778="Detectivo - Correctivo",AD778="Correctivo"),"Impacto",0))</f>
        <v>0</v>
      </c>
      <c r="AF778" s="93"/>
      <c r="AG778" s="93"/>
      <c r="AH778" s="93"/>
      <c r="AI778" s="93"/>
      <c r="AJ778" s="93"/>
      <c r="AK778" s="93"/>
      <c r="AL778" s="95">
        <f>IFERROR(VLOOKUP(AF778,Criterios!$M$3:$N$6,2,FALSE),0) + IFERROR(VLOOKUP(AG778,Criterios!$O$3:$P$6,2,FALSE),0) + IFERROR(VLOOKUP(AH778,Criterios!$Q$3:$R$7,2,FALSE),0) + IFERROR(VLOOKUP(AI778,Criterios!$S$3:$T$6,2,FALSE),0) + IFERROR(VLOOKUP(AJ778,Criterios!$U$3:$V$5,2,FALSE),0) + IFERROR(VLOOKUP(AK778,Criterios!$W$3:$X$8,2,FALSE),0)</f>
        <v>0</v>
      </c>
      <c r="AM778" s="96" t="str">
        <f>IF(AND(AL778&gt;=Criterios!$AB$8,AL778&lt;Criterios!$AA$8),"Pobre",IF(AND(AL778&gt;=Criterios!$AB$7,AL778&lt;Criterios!$AA$7),"Insatisfactorio",IF(AND(AL778&gt;=Criterios!$AB$6,AL778&lt;Criterios!$AA$6),"Regular",IF(AND(AL778&gt;=Criterios!$AB$5,AL778&lt;Criterios!$AA$5),"Bueno",IF(AND(AL778&gt;=Criterios!$AB$4,AL778&lt;=Criterios!$AA$4),"Excelente",MID(Criterios!$Y$3,1,1))))))</f>
        <v/>
      </c>
      <c r="AN778" s="278">
        <f>(IFERROR(AVERAGEIFS(AL778:AL783,AE778:AE783,"Impacto"),0))/100</f>
        <v>0</v>
      </c>
      <c r="AO778" s="280">
        <f>(IFERROR(AVERAGEIFS(AL778:AL783,AE778:AE783,"Probabilidad"),0))/100</f>
        <v>0</v>
      </c>
      <c r="AP778" s="282" t="str">
        <f>IF(AN778=0,MID(S778,1,15),IF(T778 - AN778*T778&lt;1,VLOOKUP(1,Criterios!$D$4:$E$8,2,FALSE),IF(ROUND(T778 -( T778*AN778),0)=0,VLOOKUP(1,Criterios!$D$4:$E$8,2,FALSE),VLOOKUP(ROUND(T778 -( T778*AN778),0),Criterios!$D$4:$E$8,2,FALSE))))</f>
        <v/>
      </c>
      <c r="AQ778" s="273">
        <f>(IFERROR(VLOOKUP(AP778,Criterios!$E$3:$F$8,2,FALSE),0))</f>
        <v>0</v>
      </c>
      <c r="AR778" s="273" t="str">
        <f>IF(AO778=0,MID(U778,1,15),IF(V778 - AO778*V778&lt;1,VLOOKUP(1,Criterios!$G$4:$H$8,2,FALSE),IF(ROUND(V778 -(V778*AO778),0)=0,VLOOKUP(1,Criterios!$G$4:$H$8,2,FALSE),VLOOKUP(ROUND(V778 -( V778*AO778),0),Criterios!$G$4:$H$8,2,FALSE))))</f>
        <v/>
      </c>
      <c r="AS778" s="273">
        <f>(IFERROR(VLOOKUP(AR778,Criterios!$H$3:$I$8,2,FALSE),0))</f>
        <v>0</v>
      </c>
      <c r="AT778" s="273">
        <f>(IFERROR(VLOOKUP(AP778,Criterios!$E$3:$F$8,2,FALSE),0)) * (IFERROR(VLOOKUP(AR778,Criterios!$H$3:$I$8,2,FALSE),0))</f>
        <v>0</v>
      </c>
      <c r="AU778" s="284">
        <f>IFERROR(INDEX(Colorimetría!$D$4:$H$8,MATCH(AS778,Colorimetría!$C$4:$C$8,0),MATCH(AQ778,Colorimetría!$D$3:$H$3,0)),0)</f>
        <v>0</v>
      </c>
      <c r="AV778" s="88" t="s">
        <v>169</v>
      </c>
      <c r="AW778" s="97" t="str">
        <f>IF(AND(T778=1,V778=5),IF(AND(AQ778=1,AS778=5),"RiRr","Ri"),IF(AND(AQ778=1,AS778=5),"Rr",""))</f>
        <v/>
      </c>
      <c r="AX778" s="97" t="str">
        <f>IF(AND(T778=2,V778=5),IF(AND(AQ778=2,AS778=5),"RiRr","Ri"),IF(AND(AQ778=2,AS778=5),"Rr",""))</f>
        <v/>
      </c>
      <c r="AY778" s="98" t="str">
        <f>IF(AND(T778=3,V778=5),IF(AND(AQ778=3,AS778=5),"RiRr","Ri"),IF(AND(AQ778=3,AS778=5),"Rr",""))</f>
        <v/>
      </c>
      <c r="AZ778" s="98" t="str">
        <f>IF(AND(T778=4,V778=5),IF(AND(AQ778=4,AS778=5),"RiRr","Ri"),IF(AND(AQ778=4,AS778=5),"Rr",""))</f>
        <v/>
      </c>
      <c r="BA778" s="98" t="str">
        <f>IF(AND(T778=5,V778=5),IF(AND(AQ778=5,AS778=5),"RiRr","Ri"),IF(AND(AQ778=5,AS778=5),"Rr",""))</f>
        <v/>
      </c>
      <c r="BB778" s="100"/>
    </row>
    <row r="779" spans="1:54" hidden="1" x14ac:dyDescent="0.2">
      <c r="A779" s="362"/>
      <c r="B779" s="290"/>
      <c r="C779" s="298"/>
      <c r="D779" s="301"/>
      <c r="E779" s="301"/>
      <c r="F779" s="301"/>
      <c r="G779" s="301"/>
      <c r="H779" s="301"/>
      <c r="I779" s="304"/>
      <c r="J779" s="307"/>
      <c r="K779" s="307"/>
      <c r="L779" s="330"/>
      <c r="M779" s="263"/>
      <c r="N779" s="263"/>
      <c r="O779" s="327"/>
      <c r="P779" s="310"/>
      <c r="Q779" s="266"/>
      <c r="R779" s="260"/>
      <c r="S779" s="257"/>
      <c r="T779" s="254"/>
      <c r="U779" s="248"/>
      <c r="V779" s="254"/>
      <c r="W779" s="254"/>
      <c r="X779" s="254"/>
      <c r="Y779" s="276"/>
      <c r="Z779" s="91"/>
      <c r="AA779" s="92"/>
      <c r="AB779" s="92"/>
      <c r="AC779" s="92"/>
      <c r="AD779" s="93"/>
      <c r="AE779" s="94">
        <f t="shared" ref="AE779:AE783" si="125">IF(OR(AD779="Preventivo",AD779="Preventivo - Detectivo"),"Probabilidad",IF(OR(AD779="Detectivo - Correctivo",AD779="Correctivo"),"Impacto",0))</f>
        <v>0</v>
      </c>
      <c r="AF779" s="93"/>
      <c r="AG779" s="93"/>
      <c r="AH779" s="93"/>
      <c r="AI779" s="93"/>
      <c r="AJ779" s="93"/>
      <c r="AK779" s="93"/>
      <c r="AL779" s="95">
        <f>IFERROR(VLOOKUP(AF779,Criterios!$M$3:$N$6,2,FALSE),0) + IFERROR(VLOOKUP(AG779,Criterios!$O$3:$P$6,2,FALSE),0) + IFERROR(VLOOKUP(AH779,Criterios!$Q$3:$R$7,2,FALSE),0) + IFERROR(VLOOKUP(AI779,Criterios!$S$3:$T$6,2,FALSE),0) + IFERROR(VLOOKUP(AJ779,Criterios!$U$3:$V$5,2,FALSE),0) + IFERROR(VLOOKUP(AK779,Criterios!$W$3:$X$8,2,FALSE),0)</f>
        <v>0</v>
      </c>
      <c r="AM779" s="96" t="str">
        <f>IF(AND(AL779&gt;=Criterios!$AB$8,AL779&lt;Criterios!$AA$8),"Pobre",IF(AND(AL779&gt;=Criterios!$AB$7,AL779&lt;Criterios!$AA$7),"Insatisfactorio",IF(AND(AL779&gt;=Criterios!$AB$6,AL779&lt;Criterios!$AA$6),"Regular",IF(AND(AL779&gt;=Criterios!$AB$5,AL779&lt;Criterios!$AA$5),"Bueno",IF(AND(AL779&gt;=Criterios!$AB$4,AL779&lt;=Criterios!$AA$4),"Excelente",MID(Criterios!$Y$3,1,1))))))</f>
        <v/>
      </c>
      <c r="AN779" s="278"/>
      <c r="AO779" s="280"/>
      <c r="AP779" s="282"/>
      <c r="AQ779" s="273"/>
      <c r="AR779" s="273"/>
      <c r="AS779" s="273"/>
      <c r="AT779" s="273"/>
      <c r="AU779" s="284"/>
      <c r="AV779" s="88" t="s">
        <v>122</v>
      </c>
      <c r="AW779" s="101" t="str">
        <f>IF(AND(T778=1,V778=4),IF(AND(AQ778=1,AS778=4),"RiRr","Ri"),IF(AND(AQ778=1,AS778=4),"Rr",""))</f>
        <v/>
      </c>
      <c r="AX779" s="102" t="str">
        <f>IF(AND(T778=2,V778=4),IF(AND(AQ778=2,AS778=4),"RiRr","Ri"),IF(AND(AQ778=2,AS778=4),"Rr",""))</f>
        <v/>
      </c>
      <c r="AY779" s="102" t="str">
        <f>IF(AND(T778=3,V778=4),IF(AND(AQ778=3,AS778=4),"RiRr","Ri"),IF(AND(AQ778=3,AS778=4),"Rr",""))</f>
        <v/>
      </c>
      <c r="AZ779" s="103" t="str">
        <f>IF(AND(T778=4,V778=4),IF(AND(AQ778=4,AS778=4),"RiRr","Ri"),IF(AND(AQ778=4,AS778=4),"Rr",""))</f>
        <v/>
      </c>
      <c r="BA779" s="103" t="str">
        <f>IF(AND(T778=5,V778=4),IF(AND(AQ778=5,AS778=4),"RiRr","Ri"),IF(AND(AQ778=5,AS778=4),"Rr",""))</f>
        <v/>
      </c>
      <c r="BB779" s="105"/>
    </row>
    <row r="780" spans="1:54" hidden="1" x14ac:dyDescent="0.2">
      <c r="A780" s="362"/>
      <c r="B780" s="290"/>
      <c r="C780" s="298"/>
      <c r="D780" s="301"/>
      <c r="E780" s="301"/>
      <c r="F780" s="301"/>
      <c r="G780" s="301"/>
      <c r="H780" s="301"/>
      <c r="I780" s="304"/>
      <c r="J780" s="307"/>
      <c r="K780" s="307"/>
      <c r="L780" s="330"/>
      <c r="M780" s="263"/>
      <c r="N780" s="263"/>
      <c r="O780" s="327"/>
      <c r="P780" s="310"/>
      <c r="Q780" s="266"/>
      <c r="R780" s="260"/>
      <c r="S780" s="257"/>
      <c r="T780" s="254"/>
      <c r="U780" s="248"/>
      <c r="V780" s="254"/>
      <c r="W780" s="254"/>
      <c r="X780" s="254"/>
      <c r="Y780" s="276"/>
      <c r="Z780" s="91"/>
      <c r="AA780" s="92"/>
      <c r="AB780" s="92"/>
      <c r="AC780" s="92"/>
      <c r="AD780" s="93"/>
      <c r="AE780" s="94">
        <f t="shared" si="125"/>
        <v>0</v>
      </c>
      <c r="AF780" s="93"/>
      <c r="AG780" s="93"/>
      <c r="AH780" s="93"/>
      <c r="AI780" s="93"/>
      <c r="AJ780" s="93"/>
      <c r="AK780" s="93"/>
      <c r="AL780" s="95">
        <f>IFERROR(VLOOKUP(AF780,Criterios!$M$3:$N$6,2,FALSE),0) + IFERROR(VLOOKUP(AG780,Criterios!$O$3:$P$6,2,FALSE),0) + IFERROR(VLOOKUP(AH780,Criterios!$Q$3:$R$7,2,FALSE),0) + IFERROR(VLOOKUP(AI780,Criterios!$S$3:$T$6,2,FALSE),0) + IFERROR(VLOOKUP(AJ780,Criterios!$U$3:$V$5,2,FALSE),0) + IFERROR(VLOOKUP(AK780,Criterios!$W$3:$X$8,2,FALSE),0)</f>
        <v>0</v>
      </c>
      <c r="AM780" s="96" t="str">
        <f>IF(AND(AL780&gt;=Criterios!$AB$8,AL780&lt;Criterios!$AA$8),"Pobre",IF(AND(AL780&gt;=Criterios!$AB$7,AL780&lt;Criterios!$AA$7),"Insatisfactorio",IF(AND(AL780&gt;=Criterios!$AB$6,AL780&lt;Criterios!$AA$6),"Regular",IF(AND(AL780&gt;=Criterios!$AB$5,AL780&lt;Criterios!$AA$5),"Bueno",IF(AND(AL780&gt;=Criterios!$AB$4,AL780&lt;=Criterios!$AA$4),"Excelente",MID(Criterios!$Y$3,1,1))))))</f>
        <v/>
      </c>
      <c r="AN780" s="278"/>
      <c r="AO780" s="280"/>
      <c r="AP780" s="282"/>
      <c r="AQ780" s="273"/>
      <c r="AR780" s="273"/>
      <c r="AS780" s="273"/>
      <c r="AT780" s="273"/>
      <c r="AU780" s="284"/>
      <c r="AV780" s="88" t="s">
        <v>125</v>
      </c>
      <c r="AW780" s="106" t="str">
        <f>IF(AND(T778=1,V778=3),IF(AND(AQ778=1,AS778=3),"RiRr","Ri"),IF(AND(AQ778=1,AS778=3),"Rr",""))</f>
        <v/>
      </c>
      <c r="AX780" s="101" t="str">
        <f>IF(AND(T778=2,V778=3),IF(AND(AQ778=2,AS778=3),"RiRr","Ri"),IF(AND(AQ778=2,AS778=3),"Rr",""))</f>
        <v/>
      </c>
      <c r="AY780" s="102" t="str">
        <f>IF(AND(T778=3,V778=3),IF(AND(AQ778=3,AS778=3),"RiRr","Ri"),IF(AND(AQ778=3,AS778=3),"Rr",""))</f>
        <v/>
      </c>
      <c r="AZ780" s="103" t="str">
        <f>IF(AND(T778=4,V778=3),IF(AND(AQ778=4,AS778=3),"RiRr","Ri"),IF(AND(AQ778=4,AS778=3),"Rr",""))</f>
        <v/>
      </c>
      <c r="BA780" s="103" t="str">
        <f>IF(AND(T778=5,V778=3),IF(AND(AQ778=5,AS778=3),"RiRr","Ri"),IF(AND(AQ778=5,AS778=3),"Rr",""))</f>
        <v/>
      </c>
      <c r="BB780" s="105"/>
    </row>
    <row r="781" spans="1:54" hidden="1" x14ac:dyDescent="0.2">
      <c r="A781" s="362"/>
      <c r="B781" s="290"/>
      <c r="C781" s="298"/>
      <c r="D781" s="301"/>
      <c r="E781" s="301"/>
      <c r="F781" s="301"/>
      <c r="G781" s="301"/>
      <c r="H781" s="301"/>
      <c r="I781" s="304"/>
      <c r="J781" s="307"/>
      <c r="K781" s="307"/>
      <c r="L781" s="330"/>
      <c r="M781" s="263"/>
      <c r="N781" s="263"/>
      <c r="O781" s="327"/>
      <c r="P781" s="310"/>
      <c r="Q781" s="266"/>
      <c r="R781" s="260"/>
      <c r="S781" s="257"/>
      <c r="T781" s="254"/>
      <c r="U781" s="248"/>
      <c r="V781" s="254"/>
      <c r="W781" s="254"/>
      <c r="X781" s="254"/>
      <c r="Y781" s="276"/>
      <c r="Z781" s="91"/>
      <c r="AA781" s="92"/>
      <c r="AB781" s="92"/>
      <c r="AC781" s="92"/>
      <c r="AD781" s="93"/>
      <c r="AE781" s="94">
        <f t="shared" si="125"/>
        <v>0</v>
      </c>
      <c r="AF781" s="93"/>
      <c r="AG781" s="93"/>
      <c r="AH781" s="93"/>
      <c r="AI781" s="93"/>
      <c r="AJ781" s="93"/>
      <c r="AK781" s="93"/>
      <c r="AL781" s="94">
        <f>IFERROR(VLOOKUP(AF781,Criterios!$M$3:$N$6,2,FALSE),0) + IFERROR(VLOOKUP(AG781,Criterios!$O$3:$P$6,2,FALSE),0) + IFERROR(VLOOKUP(AH781,Criterios!$Q$3:$R$7,2,FALSE),0) + IFERROR(VLOOKUP(AI781,Criterios!$S$3:$T$6,2,FALSE),0) + IFERROR(VLOOKUP(AJ781,Criterios!$U$3:$V$5,2,FALSE),0) + IFERROR(VLOOKUP(AK781,Criterios!$W$3:$X$8,2,FALSE),0)</f>
        <v>0</v>
      </c>
      <c r="AM781" s="96" t="str">
        <f>IF(AND(AL781&gt;=Criterios!$AB$8,AL781&lt;Criterios!$AA$8),"Pobre",IF(AND(AL781&gt;=Criterios!$AB$7,AL781&lt;Criterios!$AA$7),"Insatisfactorio",IF(AND(AL781&gt;=Criterios!$AB$6,AL781&lt;Criterios!$AA$6),"Regular",IF(AND(AL781&gt;=Criterios!$AB$5,AL781&lt;Criterios!$AA$5),"Bueno",IF(AND(AL781&gt;=Criterios!$AB$4,AL781&lt;=Criterios!$AA$4),"Excelente",MID(Criterios!$Y$3,1,1))))))</f>
        <v/>
      </c>
      <c r="AN781" s="278"/>
      <c r="AO781" s="280"/>
      <c r="AP781" s="282"/>
      <c r="AQ781" s="273"/>
      <c r="AR781" s="273"/>
      <c r="AS781" s="273"/>
      <c r="AT781" s="273"/>
      <c r="AU781" s="284"/>
      <c r="AV781" s="88" t="s">
        <v>170</v>
      </c>
      <c r="AW781" s="106" t="str">
        <f>IF(AND(T778=1,V778=2),IF(AND(AQ778=1,AS778=2),"RiRr","Ri"),IF(AND(AQ778=1,AS778=2),"Rr",""))</f>
        <v/>
      </c>
      <c r="AX781" s="106" t="str">
        <f>IF(AND(T778=2,V778=2),IF(AND(AQ778=2,AS778=2),"RiRr","Ri"),IF(AND(AQ778=2,AS778=2),"Rr",""))</f>
        <v/>
      </c>
      <c r="AY781" s="101" t="str">
        <f>IF(AND(T778=3,V778=2),IF(AND(AQ778=3,AS778=2),"RiRr","Ri"),IF(AND(AQ778=3,AS778=2),"Rr",""))</f>
        <v/>
      </c>
      <c r="AZ781" s="102" t="str">
        <f>IF(AND(T778=4,V778=2),IF(AND(AQ778=4,AS778=2),"RiRr","Ri"),IF(AND(AQ778=4,AS778=2),"Rr",""))</f>
        <v/>
      </c>
      <c r="BA781" s="103" t="str">
        <f>IF(AND(T778=5,V778=2),IF(AND(AQ778=5,AS778=2),"RiRr","Ri"),IF(AND(AQ778=5,AS778=2),"Rr",""))</f>
        <v/>
      </c>
      <c r="BB781" s="105"/>
    </row>
    <row r="782" spans="1:54" hidden="1" x14ac:dyDescent="0.2">
      <c r="A782" s="362"/>
      <c r="B782" s="290"/>
      <c r="C782" s="298"/>
      <c r="D782" s="301"/>
      <c r="E782" s="301"/>
      <c r="F782" s="301"/>
      <c r="G782" s="301"/>
      <c r="H782" s="301"/>
      <c r="I782" s="304"/>
      <c r="J782" s="307"/>
      <c r="K782" s="307"/>
      <c r="L782" s="330"/>
      <c r="M782" s="263"/>
      <c r="N782" s="263"/>
      <c r="O782" s="327"/>
      <c r="P782" s="310"/>
      <c r="Q782" s="266"/>
      <c r="R782" s="260"/>
      <c r="S782" s="257"/>
      <c r="T782" s="254"/>
      <c r="U782" s="248"/>
      <c r="V782" s="254"/>
      <c r="W782" s="254"/>
      <c r="X782" s="254"/>
      <c r="Y782" s="276"/>
      <c r="Z782" s="91"/>
      <c r="AA782" s="92"/>
      <c r="AB782" s="92"/>
      <c r="AC782" s="92"/>
      <c r="AD782" s="93"/>
      <c r="AE782" s="94">
        <f t="shared" si="125"/>
        <v>0</v>
      </c>
      <c r="AF782" s="93"/>
      <c r="AG782" s="93"/>
      <c r="AH782" s="93"/>
      <c r="AI782" s="93"/>
      <c r="AJ782" s="93"/>
      <c r="AK782" s="93"/>
      <c r="AL782" s="94">
        <f>IFERROR(VLOOKUP(AF782,Criterios!$M$3:$N$6,2,FALSE),0) + IFERROR(VLOOKUP(AG782,Criterios!$O$3:$P$6,2,FALSE),0) + IFERROR(VLOOKUP(AH782,Criterios!$Q$3:$R$7,2,FALSE),0) + IFERROR(VLOOKUP(AI782,Criterios!$S$3:$T$6,2,FALSE),0) + IFERROR(VLOOKUP(AJ782,Criterios!$U$3:$V$5,2,FALSE),0) + IFERROR(VLOOKUP(AK782,Criterios!$W$3:$X$8,2,FALSE),0)</f>
        <v>0</v>
      </c>
      <c r="AM782" s="96" t="str">
        <f>IF(AND(AL782&gt;=Criterios!$AB$8,AL782&lt;Criterios!$AA$8),"Pobre",IF(AND(AL782&gt;=Criterios!$AB$7,AL782&lt;Criterios!$AA$7),"Insatisfactorio",IF(AND(AL782&gt;=Criterios!$AB$6,AL782&lt;Criterios!$AA$6),"Regular",IF(AND(AL782&gt;=Criterios!$AB$5,AL782&lt;Criterios!$AA$5),"Bueno",IF(AND(AL782&gt;=Criterios!$AB$4,AL782&lt;=Criterios!$AA$4),"Excelente",MID(Criterios!$Y$3,1,1))))))</f>
        <v/>
      </c>
      <c r="AN782" s="278"/>
      <c r="AO782" s="280"/>
      <c r="AP782" s="282"/>
      <c r="AQ782" s="273"/>
      <c r="AR782" s="273"/>
      <c r="AS782" s="273"/>
      <c r="AT782" s="273"/>
      <c r="AU782" s="284"/>
      <c r="AV782" s="88" t="s">
        <v>752</v>
      </c>
      <c r="AW782" s="106" t="str">
        <f>IF(AND(T778=1,V778=1),IF(AND(AQ778=1,AS778=1),"RiRr","Ri"),IF(AND(AQ778=1,AS778=1),"Rr",""))</f>
        <v/>
      </c>
      <c r="AX782" s="106" t="str">
        <f>IF(AND(T778=2,V778=1),IF(AND(AQ778=2,AS778=1),"RiRr","Ri"),IF(AND(AQ778=2,AS778=1),"Rr",""))</f>
        <v/>
      </c>
      <c r="AY782" s="101" t="str">
        <f>IF(AND(T778=3,V778=1),IF(AND(AQ778=3,AS778=1),"RiRr","Ri"),IF(AND(AQ778=3,AS778=1),"Rr",""))</f>
        <v/>
      </c>
      <c r="AZ782" s="102" t="str">
        <f>IF(AND(T778=4,V778=1),IF(AND(AQ778=4,AS778=1),"RiRr","Ri"),IF(AND(AQ778=4,AS778=1),"Rr",""))</f>
        <v/>
      </c>
      <c r="BA782" s="102" t="str">
        <f>IF(AND(T778=5,V778=1),IF(AND(AQ778=5,AS778=1),"RiRr","Ri"),IF(AND(AQ778=5,AS778=1),"Rr",""))</f>
        <v/>
      </c>
      <c r="BB782" s="105"/>
    </row>
    <row r="783" spans="1:54" ht="15.75" hidden="1" customHeight="1" thickBot="1" x14ac:dyDescent="0.25">
      <c r="A783" s="363"/>
      <c r="B783" s="291"/>
      <c r="C783" s="299"/>
      <c r="D783" s="302"/>
      <c r="E783" s="302"/>
      <c r="F783" s="302"/>
      <c r="G783" s="302"/>
      <c r="H783" s="302"/>
      <c r="I783" s="305"/>
      <c r="J783" s="308"/>
      <c r="K783" s="308"/>
      <c r="L783" s="331"/>
      <c r="M783" s="264"/>
      <c r="N783" s="264"/>
      <c r="O783" s="328"/>
      <c r="P783" s="311"/>
      <c r="Q783" s="267"/>
      <c r="R783" s="261"/>
      <c r="S783" s="258"/>
      <c r="T783" s="255"/>
      <c r="U783" s="249"/>
      <c r="V783" s="255"/>
      <c r="W783" s="255"/>
      <c r="X783" s="255"/>
      <c r="Y783" s="277"/>
      <c r="Z783" s="108"/>
      <c r="AA783" s="109"/>
      <c r="AB783" s="109"/>
      <c r="AC783" s="109"/>
      <c r="AD783" s="110"/>
      <c r="AE783" s="111">
        <f t="shared" si="125"/>
        <v>0</v>
      </c>
      <c r="AF783" s="110"/>
      <c r="AG783" s="110"/>
      <c r="AH783" s="110"/>
      <c r="AI783" s="110"/>
      <c r="AJ783" s="110"/>
      <c r="AK783" s="110"/>
      <c r="AL783" s="111">
        <f>IFERROR(VLOOKUP(AF783,Criterios!$M$3:$N$6,2,FALSE),0) + IFERROR(VLOOKUP(AG783,Criterios!$O$3:$P$6,2,FALSE),0) + IFERROR(VLOOKUP(AH783,Criterios!$Q$3:$R$7,2,FALSE),0) + IFERROR(VLOOKUP(AI783,Criterios!$S$3:$T$6,2,FALSE),0) + IFERROR(VLOOKUP(AJ783,Criterios!$U$3:$V$5,2,FALSE),0) + IFERROR(VLOOKUP(AK783,Criterios!$W$3:$X$8,2,FALSE),0)</f>
        <v>0</v>
      </c>
      <c r="AM783" s="112" t="str">
        <f>IF(AND(AL783&gt;=Criterios!$AB$8,AL783&lt;Criterios!$AA$8),"Pobre",IF(AND(AL783&gt;=Criterios!$AB$7,AL783&lt;Criterios!$AA$7),"Insatisfactorio",IF(AND(AL783&gt;=Criterios!$AB$6,AL783&lt;Criterios!$AA$6),"Regular",IF(AND(AL783&gt;=Criterios!$AB$5,AL783&lt;Criterios!$AA$5),"Bueno",IF(AND(AL783&gt;=Criterios!$AB$4,AL783&lt;=Criterios!$AA$4),"Excelente",MID(Criterios!$Y$3,1,1))))))</f>
        <v/>
      </c>
      <c r="AN783" s="279"/>
      <c r="AO783" s="281"/>
      <c r="AP783" s="283"/>
      <c r="AQ783" s="274"/>
      <c r="AR783" s="274"/>
      <c r="AS783" s="274"/>
      <c r="AT783" s="274"/>
      <c r="AU783" s="285"/>
      <c r="AW783" s="88" t="s">
        <v>123</v>
      </c>
      <c r="AX783" s="88" t="s">
        <v>124</v>
      </c>
      <c r="AY783" s="88" t="s">
        <v>125</v>
      </c>
      <c r="AZ783" s="88" t="s">
        <v>126</v>
      </c>
      <c r="BA783" s="88" t="s">
        <v>127</v>
      </c>
      <c r="BB783" s="113"/>
    </row>
    <row r="784" spans="1:54" ht="16.5" hidden="1" thickTop="1" x14ac:dyDescent="0.2">
      <c r="A784" s="361"/>
      <c r="B784" s="289"/>
      <c r="C784" s="297"/>
      <c r="D784" s="300"/>
      <c r="E784" s="300"/>
      <c r="F784" s="300"/>
      <c r="G784" s="300"/>
      <c r="H784" s="300"/>
      <c r="I784" s="303"/>
      <c r="J784" s="306"/>
      <c r="K784" s="306"/>
      <c r="L784" s="329"/>
      <c r="M784" s="262"/>
      <c r="N784" s="262"/>
      <c r="O784" s="326" t="s">
        <v>439</v>
      </c>
      <c r="P784" s="338"/>
      <c r="Q784" s="295"/>
      <c r="R784" s="259"/>
      <c r="S784" s="256"/>
      <c r="T784" s="253">
        <f>(IFERROR(VLOOKUP(S784,Criterios!$E$3:$F$8,2,FALSE),0))</f>
        <v>0</v>
      </c>
      <c r="U784" s="247"/>
      <c r="V784" s="253">
        <f>(IFERROR(VLOOKUP(U784,Criterios!$H$3:$I$8,2,FALSE),0))</f>
        <v>0</v>
      </c>
      <c r="W784" s="253">
        <f>(IFERROR(VLOOKUP(S784,Criterios!$E$3:$F$8,2,FALSE),0)) * (IFERROR(VLOOKUP(U784,Criterios!$H$3:$I$8,2,FALSE),0))</f>
        <v>0</v>
      </c>
      <c r="X784" s="253">
        <f>IFERROR(INDEX(Colorimetría!$D$4:$H$8,MATCH(V784,Colorimetría!$C$4:$C$8,0),MATCH(T784,Colorimetría!$D$3:$H$3,0)),0)</f>
        <v>0</v>
      </c>
      <c r="Y784" s="296"/>
      <c r="Z784" s="91"/>
      <c r="AA784" s="92"/>
      <c r="AB784" s="92"/>
      <c r="AC784" s="92"/>
      <c r="AD784" s="93"/>
      <c r="AE784" s="94">
        <f>IF(OR(AD784="Preventivo",AD784="Preventivo - Detectivo"),"Probabilidad",IF(OR(AD784="Detectivo - Correctivo",AD784="Correctivo"),"Impacto",0))</f>
        <v>0</v>
      </c>
      <c r="AF784" s="93"/>
      <c r="AG784" s="93"/>
      <c r="AH784" s="93"/>
      <c r="AI784" s="93"/>
      <c r="AJ784" s="93"/>
      <c r="AK784" s="93"/>
      <c r="AL784" s="95">
        <f>IFERROR(VLOOKUP(AF784,Criterios!$M$3:$N$6,2,FALSE),0) + IFERROR(VLOOKUP(AG784,Criterios!$O$3:$P$6,2,FALSE),0) + IFERROR(VLOOKUP(AH784,Criterios!$Q$3:$R$7,2,FALSE),0) + IFERROR(VLOOKUP(AI784,Criterios!$S$3:$T$6,2,FALSE),0) + IFERROR(VLOOKUP(AJ784,Criterios!$U$3:$V$5,2,FALSE),0) + IFERROR(VLOOKUP(AK784,Criterios!$W$3:$X$8,2,FALSE),0)</f>
        <v>0</v>
      </c>
      <c r="AM784" s="96" t="str">
        <f>IF(AND(AL784&gt;=Criterios!$AB$8,AL784&lt;Criterios!$AA$8),"Pobre",IF(AND(AL784&gt;=Criterios!$AB$7,AL784&lt;Criterios!$AA$7),"Insatisfactorio",IF(AND(AL784&gt;=Criterios!$AB$6,AL784&lt;Criterios!$AA$6),"Regular",IF(AND(AL784&gt;=Criterios!$AB$5,AL784&lt;Criterios!$AA$5),"Bueno",IF(AND(AL784&gt;=Criterios!$AB$4,AL784&lt;=Criterios!$AA$4),"Excelente",MID(Criterios!$Y$3,1,1))))))</f>
        <v/>
      </c>
      <c r="AN784" s="278">
        <f>(IFERROR(AVERAGEIFS(AL784:AL789,AE784:AE789,"Impacto"),0))/100</f>
        <v>0</v>
      </c>
      <c r="AO784" s="280">
        <f>(IFERROR(AVERAGEIFS(AL784:AL789,AE784:AE789,"Probabilidad"),0))/100</f>
        <v>0</v>
      </c>
      <c r="AP784" s="282" t="str">
        <f>IF(AN784=0,MID(S784,1,15),IF(T784 - AN784*T784&lt;1,VLOOKUP(1,Criterios!$D$4:$E$8,2,FALSE),IF(ROUND(T784 -( T784*AN784),0)=0,VLOOKUP(1,Criterios!$D$4:$E$8,2,FALSE),VLOOKUP(ROUND(T784 -( T784*AN784),0),Criterios!$D$4:$E$8,2,FALSE))))</f>
        <v/>
      </c>
      <c r="AQ784" s="273">
        <f>(IFERROR(VLOOKUP(AP784,Criterios!$E$3:$F$8,2,FALSE),0))</f>
        <v>0</v>
      </c>
      <c r="AR784" s="273" t="str">
        <f>IF(AO784=0,MID(U784,1,15),IF(V784 - AO784*V784&lt;1,VLOOKUP(1,Criterios!$G$4:$H$8,2,FALSE),IF(ROUND(V784 -(V784*AO784),0)=0,VLOOKUP(1,Criterios!$G$4:$H$8,2,FALSE),VLOOKUP(ROUND(V784 -( V784*AO784),0),Criterios!$G$4:$H$8,2,FALSE))))</f>
        <v/>
      </c>
      <c r="AS784" s="273">
        <f>(IFERROR(VLOOKUP(AR784,Criterios!$H$3:$I$8,2,FALSE),0))</f>
        <v>0</v>
      </c>
      <c r="AT784" s="273">
        <f>(IFERROR(VLOOKUP(AP784,Criterios!$E$3:$F$8,2,FALSE),0)) * (IFERROR(VLOOKUP(AR784,Criterios!$H$3:$I$8,2,FALSE),0))</f>
        <v>0</v>
      </c>
      <c r="AU784" s="284">
        <f>IFERROR(INDEX(Colorimetría!$D$4:$H$8,MATCH(AS784,Colorimetría!$C$4:$C$8,0),MATCH(AQ784,Colorimetría!$D$3:$H$3,0)),0)</f>
        <v>0</v>
      </c>
      <c r="AV784" s="88" t="s">
        <v>169</v>
      </c>
      <c r="AW784" s="97" t="str">
        <f>IF(AND(T784=1,V784=5),IF(AND(AQ784=1,AS784=5),"RiRr","Ri"),IF(AND(AQ784=1,AS784=5),"Rr",""))</f>
        <v/>
      </c>
      <c r="AX784" s="97" t="str">
        <f>IF(AND(T784=2,V784=5),IF(AND(AQ784=2,AS784=5),"RiRr","Ri"),IF(AND(AQ784=2,AS784=5),"Rr",""))</f>
        <v/>
      </c>
      <c r="AY784" s="98" t="str">
        <f>IF(AND(T784=3,V784=5),IF(AND(AQ784=3,AS784=5),"RiRr","Ri"),IF(AND(AQ784=3,AS784=5),"Rr",""))</f>
        <v/>
      </c>
      <c r="AZ784" s="98" t="str">
        <f>IF(AND(T784=4,V784=5),IF(AND(AQ784=4,AS784=5),"RiRr","Ri"),IF(AND(AQ784=4,AS784=5),"Rr",""))</f>
        <v/>
      </c>
      <c r="BA784" s="98" t="str">
        <f>IF(AND(T784=5,V784=5),IF(AND(AQ784=5,AS784=5),"RiRr","Ri"),IF(AND(AQ784=5,AS784=5),"Rr",""))</f>
        <v/>
      </c>
      <c r="BB784" s="100"/>
    </row>
    <row r="785" spans="1:54" hidden="1" x14ac:dyDescent="0.2">
      <c r="A785" s="362"/>
      <c r="B785" s="290"/>
      <c r="C785" s="298"/>
      <c r="D785" s="301"/>
      <c r="E785" s="301"/>
      <c r="F785" s="301"/>
      <c r="G785" s="301"/>
      <c r="H785" s="301"/>
      <c r="I785" s="304"/>
      <c r="J785" s="307"/>
      <c r="K785" s="307"/>
      <c r="L785" s="330"/>
      <c r="M785" s="263"/>
      <c r="N785" s="263"/>
      <c r="O785" s="327"/>
      <c r="P785" s="310"/>
      <c r="Q785" s="266"/>
      <c r="R785" s="260"/>
      <c r="S785" s="257"/>
      <c r="T785" s="254"/>
      <c r="U785" s="248"/>
      <c r="V785" s="254"/>
      <c r="W785" s="254"/>
      <c r="X785" s="254"/>
      <c r="Y785" s="276"/>
      <c r="Z785" s="91"/>
      <c r="AA785" s="92"/>
      <c r="AB785" s="92"/>
      <c r="AC785" s="92"/>
      <c r="AD785" s="93"/>
      <c r="AE785" s="94">
        <f t="shared" ref="AE785:AE789" si="126">IF(OR(AD785="Preventivo",AD785="Preventivo - Detectivo"),"Probabilidad",IF(OR(AD785="Detectivo - Correctivo",AD785="Correctivo"),"Impacto",0))</f>
        <v>0</v>
      </c>
      <c r="AF785" s="93"/>
      <c r="AG785" s="93"/>
      <c r="AH785" s="93"/>
      <c r="AI785" s="93"/>
      <c r="AJ785" s="93"/>
      <c r="AK785" s="93"/>
      <c r="AL785" s="95">
        <f>IFERROR(VLOOKUP(AF785,Criterios!$M$3:$N$6,2,FALSE),0) + IFERROR(VLOOKUP(AG785,Criterios!$O$3:$P$6,2,FALSE),0) + IFERROR(VLOOKUP(AH785,Criterios!$Q$3:$R$7,2,FALSE),0) + IFERROR(VLOOKUP(AI785,Criterios!$S$3:$T$6,2,FALSE),0) + IFERROR(VLOOKUP(AJ785,Criterios!$U$3:$V$5,2,FALSE),0) + IFERROR(VLOOKUP(AK785,Criterios!$W$3:$X$8,2,FALSE),0)</f>
        <v>0</v>
      </c>
      <c r="AM785" s="96" t="str">
        <f>IF(AND(AL785&gt;=Criterios!$AB$8,AL785&lt;Criterios!$AA$8),"Pobre",IF(AND(AL785&gt;=Criterios!$AB$7,AL785&lt;Criterios!$AA$7),"Insatisfactorio",IF(AND(AL785&gt;=Criterios!$AB$6,AL785&lt;Criterios!$AA$6),"Regular",IF(AND(AL785&gt;=Criterios!$AB$5,AL785&lt;Criterios!$AA$5),"Bueno",IF(AND(AL785&gt;=Criterios!$AB$4,AL785&lt;=Criterios!$AA$4),"Excelente",MID(Criterios!$Y$3,1,1))))))</f>
        <v/>
      </c>
      <c r="AN785" s="278"/>
      <c r="AO785" s="280"/>
      <c r="AP785" s="282"/>
      <c r="AQ785" s="273"/>
      <c r="AR785" s="273"/>
      <c r="AS785" s="273"/>
      <c r="AT785" s="273"/>
      <c r="AU785" s="284"/>
      <c r="AV785" s="88" t="s">
        <v>122</v>
      </c>
      <c r="AW785" s="101" t="str">
        <f>IF(AND(T784=1,V784=4),IF(AND(AQ784=1,AS784=4),"RiRr","Ri"),IF(AND(AQ784=1,AS784=4),"Rr",""))</f>
        <v/>
      </c>
      <c r="AX785" s="102" t="str">
        <f>IF(AND(T784=2,V784=4),IF(AND(AQ784=2,AS784=4),"RiRr","Ri"),IF(AND(AQ784=2,AS784=4),"Rr",""))</f>
        <v/>
      </c>
      <c r="AY785" s="102" t="str">
        <f>IF(AND(T784=3,V784=4),IF(AND(AQ784=3,AS784=4),"RiRr","Ri"),IF(AND(AQ784=3,AS784=4),"Rr",""))</f>
        <v/>
      </c>
      <c r="AZ785" s="103" t="str">
        <f>IF(AND(T784=4,V784=4),IF(AND(AQ784=4,AS784=4),"RiRr","Ri"),IF(AND(AQ784=4,AS784=4),"Rr",""))</f>
        <v/>
      </c>
      <c r="BA785" s="103" t="str">
        <f>IF(AND(T784=5,V784=4),IF(AND(AQ784=5,AS784=4),"RiRr","Ri"),IF(AND(AQ784=5,AS784=4),"Rr",""))</f>
        <v/>
      </c>
      <c r="BB785" s="105"/>
    </row>
    <row r="786" spans="1:54" hidden="1" x14ac:dyDescent="0.2">
      <c r="A786" s="362"/>
      <c r="B786" s="290"/>
      <c r="C786" s="298"/>
      <c r="D786" s="301"/>
      <c r="E786" s="301"/>
      <c r="F786" s="301"/>
      <c r="G786" s="301"/>
      <c r="H786" s="301"/>
      <c r="I786" s="304"/>
      <c r="J786" s="307"/>
      <c r="K786" s="307"/>
      <c r="L786" s="330"/>
      <c r="M786" s="263"/>
      <c r="N786" s="263"/>
      <c r="O786" s="327"/>
      <c r="P786" s="310"/>
      <c r="Q786" s="266"/>
      <c r="R786" s="260"/>
      <c r="S786" s="257"/>
      <c r="T786" s="254"/>
      <c r="U786" s="248"/>
      <c r="V786" s="254"/>
      <c r="W786" s="254"/>
      <c r="X786" s="254"/>
      <c r="Y786" s="276"/>
      <c r="Z786" s="91"/>
      <c r="AA786" s="92"/>
      <c r="AB786" s="92"/>
      <c r="AC786" s="92"/>
      <c r="AD786" s="93"/>
      <c r="AE786" s="94">
        <f t="shared" si="126"/>
        <v>0</v>
      </c>
      <c r="AF786" s="93"/>
      <c r="AG786" s="93"/>
      <c r="AH786" s="93"/>
      <c r="AI786" s="93"/>
      <c r="AJ786" s="93"/>
      <c r="AK786" s="93"/>
      <c r="AL786" s="95">
        <f>IFERROR(VLOOKUP(AF786,Criterios!$M$3:$N$6,2,FALSE),0) + IFERROR(VLOOKUP(AG786,Criterios!$O$3:$P$6,2,FALSE),0) + IFERROR(VLOOKUP(AH786,Criterios!$Q$3:$R$7,2,FALSE),0) + IFERROR(VLOOKUP(AI786,Criterios!$S$3:$T$6,2,FALSE),0) + IFERROR(VLOOKUP(AJ786,Criterios!$U$3:$V$5,2,FALSE),0) + IFERROR(VLOOKUP(AK786,Criterios!$W$3:$X$8,2,FALSE),0)</f>
        <v>0</v>
      </c>
      <c r="AM786" s="96" t="str">
        <f>IF(AND(AL786&gt;=Criterios!$AB$8,AL786&lt;Criterios!$AA$8),"Pobre",IF(AND(AL786&gt;=Criterios!$AB$7,AL786&lt;Criterios!$AA$7),"Insatisfactorio",IF(AND(AL786&gt;=Criterios!$AB$6,AL786&lt;Criterios!$AA$6),"Regular",IF(AND(AL786&gt;=Criterios!$AB$5,AL786&lt;Criterios!$AA$5),"Bueno",IF(AND(AL786&gt;=Criterios!$AB$4,AL786&lt;=Criterios!$AA$4),"Excelente",MID(Criterios!$Y$3,1,1))))))</f>
        <v/>
      </c>
      <c r="AN786" s="278"/>
      <c r="AO786" s="280"/>
      <c r="AP786" s="282"/>
      <c r="AQ786" s="273"/>
      <c r="AR786" s="273"/>
      <c r="AS786" s="273"/>
      <c r="AT786" s="273"/>
      <c r="AU786" s="284"/>
      <c r="AV786" s="88" t="s">
        <v>125</v>
      </c>
      <c r="AW786" s="106" t="str">
        <f>IF(AND(T784=1,V784=3),IF(AND(AQ784=1,AS784=3),"RiRr","Ri"),IF(AND(AQ784=1,AS784=3),"Rr",""))</f>
        <v/>
      </c>
      <c r="AX786" s="101" t="str">
        <f>IF(AND(T784=2,V784=3),IF(AND(AQ784=2,AS784=3),"RiRr","Ri"),IF(AND(AQ784=2,AS784=3),"Rr",""))</f>
        <v/>
      </c>
      <c r="AY786" s="102" t="str">
        <f>IF(AND(T784=3,V784=3),IF(AND(AQ784=3,AS784=3),"RiRr","Ri"),IF(AND(AQ784=3,AS784=3),"Rr",""))</f>
        <v/>
      </c>
      <c r="AZ786" s="103" t="str">
        <f>IF(AND(T784=4,V784=3),IF(AND(AQ784=4,AS784=3),"RiRr","Ri"),IF(AND(AQ784=4,AS784=3),"Rr",""))</f>
        <v/>
      </c>
      <c r="BA786" s="103" t="str">
        <f>IF(AND(T784=5,V784=3),IF(AND(AQ784=5,AS784=3),"RiRr","Ri"),IF(AND(AQ784=5,AS784=3),"Rr",""))</f>
        <v/>
      </c>
      <c r="BB786" s="105"/>
    </row>
    <row r="787" spans="1:54" hidden="1" x14ac:dyDescent="0.2">
      <c r="A787" s="362"/>
      <c r="B787" s="290"/>
      <c r="C787" s="298"/>
      <c r="D787" s="301"/>
      <c r="E787" s="301"/>
      <c r="F787" s="301"/>
      <c r="G787" s="301"/>
      <c r="H787" s="301"/>
      <c r="I787" s="304"/>
      <c r="J787" s="307"/>
      <c r="K787" s="307"/>
      <c r="L787" s="330"/>
      <c r="M787" s="263"/>
      <c r="N787" s="263"/>
      <c r="O787" s="327"/>
      <c r="P787" s="310"/>
      <c r="Q787" s="266"/>
      <c r="R787" s="260"/>
      <c r="S787" s="257"/>
      <c r="T787" s="254"/>
      <c r="U787" s="248"/>
      <c r="V787" s="254"/>
      <c r="W787" s="254"/>
      <c r="X787" s="254"/>
      <c r="Y787" s="276"/>
      <c r="Z787" s="91"/>
      <c r="AA787" s="92"/>
      <c r="AB787" s="92"/>
      <c r="AC787" s="92"/>
      <c r="AD787" s="93"/>
      <c r="AE787" s="94">
        <f t="shared" si="126"/>
        <v>0</v>
      </c>
      <c r="AF787" s="93"/>
      <c r="AG787" s="93"/>
      <c r="AH787" s="93"/>
      <c r="AI787" s="93"/>
      <c r="AJ787" s="93"/>
      <c r="AK787" s="93"/>
      <c r="AL787" s="94">
        <f>IFERROR(VLOOKUP(AF787,Criterios!$M$3:$N$6,2,FALSE),0) + IFERROR(VLOOKUP(AG787,Criterios!$O$3:$P$6,2,FALSE),0) + IFERROR(VLOOKUP(AH787,Criterios!$Q$3:$R$7,2,FALSE),0) + IFERROR(VLOOKUP(AI787,Criterios!$S$3:$T$6,2,FALSE),0) + IFERROR(VLOOKUP(AJ787,Criterios!$U$3:$V$5,2,FALSE),0) + IFERROR(VLOOKUP(AK787,Criterios!$W$3:$X$8,2,FALSE),0)</f>
        <v>0</v>
      </c>
      <c r="AM787" s="96" t="str">
        <f>IF(AND(AL787&gt;=Criterios!$AB$8,AL787&lt;Criterios!$AA$8),"Pobre",IF(AND(AL787&gt;=Criterios!$AB$7,AL787&lt;Criterios!$AA$7),"Insatisfactorio",IF(AND(AL787&gt;=Criterios!$AB$6,AL787&lt;Criterios!$AA$6),"Regular",IF(AND(AL787&gt;=Criterios!$AB$5,AL787&lt;Criterios!$AA$5),"Bueno",IF(AND(AL787&gt;=Criterios!$AB$4,AL787&lt;=Criterios!$AA$4),"Excelente",MID(Criterios!$Y$3,1,1))))))</f>
        <v/>
      </c>
      <c r="AN787" s="278"/>
      <c r="AO787" s="280"/>
      <c r="AP787" s="282"/>
      <c r="AQ787" s="273"/>
      <c r="AR787" s="273"/>
      <c r="AS787" s="273"/>
      <c r="AT787" s="273"/>
      <c r="AU787" s="284"/>
      <c r="AV787" s="88" t="s">
        <v>170</v>
      </c>
      <c r="AW787" s="106" t="str">
        <f>IF(AND(T784=1,V784=2),IF(AND(AQ784=1,AS784=2),"RiRr","Ri"),IF(AND(AQ784=1,AS784=2),"Rr",""))</f>
        <v/>
      </c>
      <c r="AX787" s="106" t="str">
        <f>IF(AND(T784=2,V784=2),IF(AND(AQ784=2,AS784=2),"RiRr","Ri"),IF(AND(AQ784=2,AS784=2),"Rr",""))</f>
        <v/>
      </c>
      <c r="AY787" s="101" t="str">
        <f>IF(AND(T784=3,V784=2),IF(AND(AQ784=3,AS784=2),"RiRr","Ri"),IF(AND(AQ784=3,AS784=2),"Rr",""))</f>
        <v/>
      </c>
      <c r="AZ787" s="102" t="str">
        <f>IF(AND(T784=4,V784=2),IF(AND(AQ784=4,AS784=2),"RiRr","Ri"),IF(AND(AQ784=4,AS784=2),"Rr",""))</f>
        <v/>
      </c>
      <c r="BA787" s="103" t="str">
        <f>IF(AND(T784=5,V784=2),IF(AND(AQ784=5,AS784=2),"RiRr","Ri"),IF(AND(AQ784=5,AS784=2),"Rr",""))</f>
        <v/>
      </c>
      <c r="BB787" s="105"/>
    </row>
    <row r="788" spans="1:54" hidden="1" x14ac:dyDescent="0.2">
      <c r="A788" s="362"/>
      <c r="B788" s="290"/>
      <c r="C788" s="298"/>
      <c r="D788" s="301"/>
      <c r="E788" s="301"/>
      <c r="F788" s="301"/>
      <c r="G788" s="301"/>
      <c r="H788" s="301"/>
      <c r="I788" s="304"/>
      <c r="J788" s="307"/>
      <c r="K788" s="307"/>
      <c r="L788" s="330"/>
      <c r="M788" s="263"/>
      <c r="N788" s="263"/>
      <c r="O788" s="327"/>
      <c r="P788" s="310"/>
      <c r="Q788" s="266"/>
      <c r="R788" s="260"/>
      <c r="S788" s="257"/>
      <c r="T788" s="254"/>
      <c r="U788" s="248"/>
      <c r="V788" s="254"/>
      <c r="W788" s="254"/>
      <c r="X788" s="254"/>
      <c r="Y788" s="276"/>
      <c r="Z788" s="91"/>
      <c r="AA788" s="92"/>
      <c r="AB788" s="92"/>
      <c r="AC788" s="92"/>
      <c r="AD788" s="93"/>
      <c r="AE788" s="94">
        <f t="shared" si="126"/>
        <v>0</v>
      </c>
      <c r="AF788" s="93"/>
      <c r="AG788" s="93"/>
      <c r="AH788" s="93"/>
      <c r="AI788" s="93"/>
      <c r="AJ788" s="93"/>
      <c r="AK788" s="93"/>
      <c r="AL788" s="94">
        <f>IFERROR(VLOOKUP(AF788,Criterios!$M$3:$N$6,2,FALSE),0) + IFERROR(VLOOKUP(AG788,Criterios!$O$3:$P$6,2,FALSE),0) + IFERROR(VLOOKUP(AH788,Criterios!$Q$3:$R$7,2,FALSE),0) + IFERROR(VLOOKUP(AI788,Criterios!$S$3:$T$6,2,FALSE),0) + IFERROR(VLOOKUP(AJ788,Criterios!$U$3:$V$5,2,FALSE),0) + IFERROR(VLOOKUP(AK788,Criterios!$W$3:$X$8,2,FALSE),0)</f>
        <v>0</v>
      </c>
      <c r="AM788" s="96" t="str">
        <f>IF(AND(AL788&gt;=Criterios!$AB$8,AL788&lt;Criterios!$AA$8),"Pobre",IF(AND(AL788&gt;=Criterios!$AB$7,AL788&lt;Criterios!$AA$7),"Insatisfactorio",IF(AND(AL788&gt;=Criterios!$AB$6,AL788&lt;Criterios!$AA$6),"Regular",IF(AND(AL788&gt;=Criterios!$AB$5,AL788&lt;Criterios!$AA$5),"Bueno",IF(AND(AL788&gt;=Criterios!$AB$4,AL788&lt;=Criterios!$AA$4),"Excelente",MID(Criterios!$Y$3,1,1))))))</f>
        <v/>
      </c>
      <c r="AN788" s="278"/>
      <c r="AO788" s="280"/>
      <c r="AP788" s="282"/>
      <c r="AQ788" s="273"/>
      <c r="AR788" s="273"/>
      <c r="AS788" s="273"/>
      <c r="AT788" s="273"/>
      <c r="AU788" s="284"/>
      <c r="AV788" s="88" t="s">
        <v>752</v>
      </c>
      <c r="AW788" s="106" t="str">
        <f>IF(AND(T784=1,V784=1),IF(AND(AQ784=1,AS784=1),"RiRr","Ri"),IF(AND(AQ784=1,AS784=1),"Rr",""))</f>
        <v/>
      </c>
      <c r="AX788" s="106" t="str">
        <f>IF(AND(T784=2,V784=1),IF(AND(AQ784=2,AS784=1),"RiRr","Ri"),IF(AND(AQ784=2,AS784=1),"Rr",""))</f>
        <v/>
      </c>
      <c r="AY788" s="101" t="str">
        <f>IF(AND(T784=3,V784=1),IF(AND(AQ784=3,AS784=1),"RiRr","Ri"),IF(AND(AQ784=3,AS784=1),"Rr",""))</f>
        <v/>
      </c>
      <c r="AZ788" s="102" t="str">
        <f>IF(AND(T784=4,V784=1),IF(AND(AQ784=4,AS784=1),"RiRr","Ri"),IF(AND(AQ784=4,AS784=1),"Rr",""))</f>
        <v/>
      </c>
      <c r="BA788" s="102" t="str">
        <f>IF(AND(T784=5,V784=1),IF(AND(AQ784=5,AS784=1),"RiRr","Ri"),IF(AND(AQ784=5,AS784=1),"Rr",""))</f>
        <v/>
      </c>
      <c r="BB788" s="105"/>
    </row>
    <row r="789" spans="1:54" ht="15.75" hidden="1" customHeight="1" thickBot="1" x14ac:dyDescent="0.25">
      <c r="A789" s="363"/>
      <c r="B789" s="291"/>
      <c r="C789" s="299"/>
      <c r="D789" s="302"/>
      <c r="E789" s="302"/>
      <c r="F789" s="302"/>
      <c r="G789" s="302"/>
      <c r="H789" s="302"/>
      <c r="I789" s="305"/>
      <c r="J789" s="308"/>
      <c r="K789" s="308"/>
      <c r="L789" s="331"/>
      <c r="M789" s="264"/>
      <c r="N789" s="264"/>
      <c r="O789" s="328"/>
      <c r="P789" s="311"/>
      <c r="Q789" s="267"/>
      <c r="R789" s="261"/>
      <c r="S789" s="258"/>
      <c r="T789" s="255"/>
      <c r="U789" s="249"/>
      <c r="V789" s="255"/>
      <c r="W789" s="255"/>
      <c r="X789" s="255"/>
      <c r="Y789" s="277"/>
      <c r="Z789" s="108"/>
      <c r="AA789" s="109"/>
      <c r="AB789" s="109"/>
      <c r="AC789" s="109"/>
      <c r="AD789" s="110"/>
      <c r="AE789" s="111">
        <f t="shared" si="126"/>
        <v>0</v>
      </c>
      <c r="AF789" s="110"/>
      <c r="AG789" s="110"/>
      <c r="AH789" s="110"/>
      <c r="AI789" s="110"/>
      <c r="AJ789" s="110"/>
      <c r="AK789" s="110"/>
      <c r="AL789" s="111">
        <f>IFERROR(VLOOKUP(AF789,Criterios!$M$3:$N$6,2,FALSE),0) + IFERROR(VLOOKUP(AG789,Criterios!$O$3:$P$6,2,FALSE),0) + IFERROR(VLOOKUP(AH789,Criterios!$Q$3:$R$7,2,FALSE),0) + IFERROR(VLOOKUP(AI789,Criterios!$S$3:$T$6,2,FALSE),0) + IFERROR(VLOOKUP(AJ789,Criterios!$U$3:$V$5,2,FALSE),0) + IFERROR(VLOOKUP(AK789,Criterios!$W$3:$X$8,2,FALSE),0)</f>
        <v>0</v>
      </c>
      <c r="AM789" s="112" t="str">
        <f>IF(AND(AL789&gt;=Criterios!$AB$8,AL789&lt;Criterios!$AA$8),"Pobre",IF(AND(AL789&gt;=Criterios!$AB$7,AL789&lt;Criterios!$AA$7),"Insatisfactorio",IF(AND(AL789&gt;=Criterios!$AB$6,AL789&lt;Criterios!$AA$6),"Regular",IF(AND(AL789&gt;=Criterios!$AB$5,AL789&lt;Criterios!$AA$5),"Bueno",IF(AND(AL789&gt;=Criterios!$AB$4,AL789&lt;=Criterios!$AA$4),"Excelente",MID(Criterios!$Y$3,1,1))))))</f>
        <v/>
      </c>
      <c r="AN789" s="279"/>
      <c r="AO789" s="281"/>
      <c r="AP789" s="283"/>
      <c r="AQ789" s="274"/>
      <c r="AR789" s="274"/>
      <c r="AS789" s="274"/>
      <c r="AT789" s="274"/>
      <c r="AU789" s="285"/>
      <c r="AW789" s="88" t="s">
        <v>123</v>
      </c>
      <c r="AX789" s="88" t="s">
        <v>124</v>
      </c>
      <c r="AY789" s="88" t="s">
        <v>125</v>
      </c>
      <c r="AZ789" s="88" t="s">
        <v>126</v>
      </c>
      <c r="BA789" s="88" t="s">
        <v>127</v>
      </c>
      <c r="BB789" s="113"/>
    </row>
    <row r="790" spans="1:54" ht="16.5" hidden="1" thickTop="1" x14ac:dyDescent="0.2">
      <c r="A790" s="361"/>
      <c r="B790" s="289"/>
      <c r="C790" s="297"/>
      <c r="D790" s="300"/>
      <c r="E790" s="300"/>
      <c r="F790" s="300"/>
      <c r="G790" s="300"/>
      <c r="H790" s="300"/>
      <c r="I790" s="303"/>
      <c r="J790" s="306"/>
      <c r="K790" s="306"/>
      <c r="L790" s="329"/>
      <c r="M790" s="262"/>
      <c r="N790" s="262"/>
      <c r="O790" s="326" t="s">
        <v>440</v>
      </c>
      <c r="P790" s="338"/>
      <c r="Q790" s="295"/>
      <c r="R790" s="259"/>
      <c r="S790" s="256"/>
      <c r="T790" s="253">
        <f>(IFERROR(VLOOKUP(S790,Criterios!$E$3:$F$8,2,FALSE),0))</f>
        <v>0</v>
      </c>
      <c r="U790" s="247"/>
      <c r="V790" s="253">
        <f>(IFERROR(VLOOKUP(U790,Criterios!$H$3:$I$8,2,FALSE),0))</f>
        <v>0</v>
      </c>
      <c r="W790" s="253">
        <f>(IFERROR(VLOOKUP(S790,Criterios!$E$3:$F$8,2,FALSE),0)) * (IFERROR(VLOOKUP(U790,Criterios!$H$3:$I$8,2,FALSE),0))</f>
        <v>0</v>
      </c>
      <c r="X790" s="253">
        <f>IFERROR(INDEX(Colorimetría!$D$4:$H$8,MATCH(V790,Colorimetría!$C$4:$C$8,0),MATCH(T790,Colorimetría!$D$3:$H$3,0)),0)</f>
        <v>0</v>
      </c>
      <c r="Y790" s="296"/>
      <c r="Z790" s="91"/>
      <c r="AA790" s="92"/>
      <c r="AB790" s="92"/>
      <c r="AC790" s="92"/>
      <c r="AD790" s="93"/>
      <c r="AE790" s="94">
        <f>IF(OR(AD790="Preventivo",AD790="Preventivo - Detectivo"),"Probabilidad",IF(OR(AD790="Detectivo - Correctivo",AD790="Correctivo"),"Impacto",0))</f>
        <v>0</v>
      </c>
      <c r="AF790" s="93"/>
      <c r="AG790" s="93"/>
      <c r="AH790" s="93"/>
      <c r="AI790" s="93"/>
      <c r="AJ790" s="93"/>
      <c r="AK790" s="93"/>
      <c r="AL790" s="95">
        <f>IFERROR(VLOOKUP(AF790,Criterios!$M$3:$N$6,2,FALSE),0) + IFERROR(VLOOKUP(AG790,Criterios!$O$3:$P$6,2,FALSE),0) + IFERROR(VLOOKUP(AH790,Criterios!$Q$3:$R$7,2,FALSE),0) + IFERROR(VLOOKUP(AI790,Criterios!$S$3:$T$6,2,FALSE),0) + IFERROR(VLOOKUP(AJ790,Criterios!$U$3:$V$5,2,FALSE),0) + IFERROR(VLOOKUP(AK790,Criterios!$W$3:$X$8,2,FALSE),0)</f>
        <v>0</v>
      </c>
      <c r="AM790" s="96" t="str">
        <f>IF(AND(AL790&gt;=Criterios!$AB$8,AL790&lt;Criterios!$AA$8),"Pobre",IF(AND(AL790&gt;=Criterios!$AB$7,AL790&lt;Criterios!$AA$7),"Insatisfactorio",IF(AND(AL790&gt;=Criterios!$AB$6,AL790&lt;Criterios!$AA$6),"Regular",IF(AND(AL790&gt;=Criterios!$AB$5,AL790&lt;Criterios!$AA$5),"Bueno",IF(AND(AL790&gt;=Criterios!$AB$4,AL790&lt;=Criterios!$AA$4),"Excelente",MID(Criterios!$Y$3,1,1))))))</f>
        <v/>
      </c>
      <c r="AN790" s="278">
        <f>(IFERROR(AVERAGEIFS(AL790:AL795,AE790:AE795,"Impacto"),0))/100</f>
        <v>0</v>
      </c>
      <c r="AO790" s="280">
        <f>(IFERROR(AVERAGEIFS(AL790:AL795,AE790:AE795,"Probabilidad"),0))/100</f>
        <v>0</v>
      </c>
      <c r="AP790" s="282" t="str">
        <f>IF(AN790=0,MID(S790,1,15),IF(T790 - AN790*T790&lt;1,VLOOKUP(1,Criterios!$D$4:$E$8,2,FALSE),IF(ROUND(T790 -( T790*AN790),0)=0,VLOOKUP(1,Criterios!$D$4:$E$8,2,FALSE),VLOOKUP(ROUND(T790 -( T790*AN790),0),Criterios!$D$4:$E$8,2,FALSE))))</f>
        <v/>
      </c>
      <c r="AQ790" s="273">
        <f>(IFERROR(VLOOKUP(AP790,Criterios!$E$3:$F$8,2,FALSE),0))</f>
        <v>0</v>
      </c>
      <c r="AR790" s="273" t="str">
        <f>IF(AO790=0,MID(U790,1,15),IF(V790 - AO790*V790&lt;1,VLOOKUP(1,Criterios!$G$4:$H$8,2,FALSE),IF(ROUND(V790 -(V790*AO790),0)=0,VLOOKUP(1,Criterios!$G$4:$H$8,2,FALSE),VLOOKUP(ROUND(V790 -( V790*AO790),0),Criterios!$G$4:$H$8,2,FALSE))))</f>
        <v/>
      </c>
      <c r="AS790" s="273">
        <f>(IFERROR(VLOOKUP(AR790,Criterios!$H$3:$I$8,2,FALSE),0))</f>
        <v>0</v>
      </c>
      <c r="AT790" s="273">
        <f>(IFERROR(VLOOKUP(AP790,Criterios!$E$3:$F$8,2,FALSE),0)) * (IFERROR(VLOOKUP(AR790,Criterios!$H$3:$I$8,2,FALSE),0))</f>
        <v>0</v>
      </c>
      <c r="AU790" s="284">
        <f>IFERROR(INDEX(Colorimetría!$D$4:$H$8,MATCH(AS790,Colorimetría!$C$4:$C$8,0),MATCH(AQ790,Colorimetría!$D$3:$H$3,0)),0)</f>
        <v>0</v>
      </c>
      <c r="AV790" s="88" t="s">
        <v>169</v>
      </c>
      <c r="AW790" s="97" t="str">
        <f>IF(AND(T790=1,V790=5),IF(AND(AQ790=1,AS790=5),"RiRr","Ri"),IF(AND(AQ790=1,AS790=5),"Rr",""))</f>
        <v/>
      </c>
      <c r="AX790" s="97" t="str">
        <f>IF(AND(T790=2,V790=5),IF(AND(AQ790=2,AS790=5),"RiRr","Ri"),IF(AND(AQ790=2,AS790=5),"Rr",""))</f>
        <v/>
      </c>
      <c r="AY790" s="98" t="str">
        <f>IF(AND(T790=3,V790=5),IF(AND(AQ790=3,AS790=5),"RiRr","Ri"),IF(AND(AQ790=3,AS790=5),"Rr",""))</f>
        <v/>
      </c>
      <c r="AZ790" s="98" t="str">
        <f>IF(AND(T790=4,V790=5),IF(AND(AQ790=4,AS790=5),"RiRr","Ri"),IF(AND(AQ790=4,AS790=5),"Rr",""))</f>
        <v/>
      </c>
      <c r="BA790" s="98" t="str">
        <f>IF(AND(T790=5,V790=5),IF(AND(AQ790=5,AS790=5),"RiRr","Ri"),IF(AND(AQ790=5,AS790=5),"Rr",""))</f>
        <v/>
      </c>
      <c r="BB790" s="100"/>
    </row>
    <row r="791" spans="1:54" hidden="1" x14ac:dyDescent="0.2">
      <c r="A791" s="362"/>
      <c r="B791" s="290"/>
      <c r="C791" s="298"/>
      <c r="D791" s="301"/>
      <c r="E791" s="301"/>
      <c r="F791" s="301"/>
      <c r="G791" s="301"/>
      <c r="H791" s="301"/>
      <c r="I791" s="304"/>
      <c r="J791" s="307"/>
      <c r="K791" s="307"/>
      <c r="L791" s="330"/>
      <c r="M791" s="263"/>
      <c r="N791" s="263"/>
      <c r="O791" s="327"/>
      <c r="P791" s="310"/>
      <c r="Q791" s="266"/>
      <c r="R791" s="260"/>
      <c r="S791" s="257"/>
      <c r="T791" s="254"/>
      <c r="U791" s="248"/>
      <c r="V791" s="254"/>
      <c r="W791" s="254"/>
      <c r="X791" s="254"/>
      <c r="Y791" s="276"/>
      <c r="Z791" s="91"/>
      <c r="AA791" s="92"/>
      <c r="AB791" s="92"/>
      <c r="AC791" s="92"/>
      <c r="AD791" s="93"/>
      <c r="AE791" s="94">
        <f t="shared" ref="AE791:AE795" si="127">IF(OR(AD791="Preventivo",AD791="Preventivo - Detectivo"),"Probabilidad",IF(OR(AD791="Detectivo - Correctivo",AD791="Correctivo"),"Impacto",0))</f>
        <v>0</v>
      </c>
      <c r="AF791" s="93"/>
      <c r="AG791" s="93"/>
      <c r="AH791" s="93"/>
      <c r="AI791" s="93"/>
      <c r="AJ791" s="93"/>
      <c r="AK791" s="93"/>
      <c r="AL791" s="95">
        <f>IFERROR(VLOOKUP(AF791,Criterios!$M$3:$N$6,2,FALSE),0) + IFERROR(VLOOKUP(AG791,Criterios!$O$3:$P$6,2,FALSE),0) + IFERROR(VLOOKUP(AH791,Criterios!$Q$3:$R$7,2,FALSE),0) + IFERROR(VLOOKUP(AI791,Criterios!$S$3:$T$6,2,FALSE),0) + IFERROR(VLOOKUP(AJ791,Criterios!$U$3:$V$5,2,FALSE),0) + IFERROR(VLOOKUP(AK791,Criterios!$W$3:$X$8,2,FALSE),0)</f>
        <v>0</v>
      </c>
      <c r="AM791" s="96" t="str">
        <f>IF(AND(AL791&gt;=Criterios!$AB$8,AL791&lt;Criterios!$AA$8),"Pobre",IF(AND(AL791&gt;=Criterios!$AB$7,AL791&lt;Criterios!$AA$7),"Insatisfactorio",IF(AND(AL791&gt;=Criterios!$AB$6,AL791&lt;Criterios!$AA$6),"Regular",IF(AND(AL791&gt;=Criterios!$AB$5,AL791&lt;Criterios!$AA$5),"Bueno",IF(AND(AL791&gt;=Criterios!$AB$4,AL791&lt;=Criterios!$AA$4),"Excelente",MID(Criterios!$Y$3,1,1))))))</f>
        <v/>
      </c>
      <c r="AN791" s="278"/>
      <c r="AO791" s="280"/>
      <c r="AP791" s="282"/>
      <c r="AQ791" s="273"/>
      <c r="AR791" s="273"/>
      <c r="AS791" s="273"/>
      <c r="AT791" s="273"/>
      <c r="AU791" s="284"/>
      <c r="AV791" s="88" t="s">
        <v>122</v>
      </c>
      <c r="AW791" s="101" t="str">
        <f>IF(AND(T790=1,V790=4),IF(AND(AQ790=1,AS790=4),"RiRr","Ri"),IF(AND(AQ790=1,AS790=4),"Rr",""))</f>
        <v/>
      </c>
      <c r="AX791" s="102" t="str">
        <f>IF(AND(T790=2,V790=4),IF(AND(AQ790=2,AS790=4),"RiRr","Ri"),IF(AND(AQ790=2,AS790=4),"Rr",""))</f>
        <v/>
      </c>
      <c r="AY791" s="102" t="str">
        <f>IF(AND(T790=3,V790=4),IF(AND(AQ790=3,AS790=4),"RiRr","Ri"),IF(AND(AQ790=3,AS790=4),"Rr",""))</f>
        <v/>
      </c>
      <c r="AZ791" s="103" t="str">
        <f>IF(AND(T790=4,V790=4),IF(AND(AQ790=4,AS790=4),"RiRr","Ri"),IF(AND(AQ790=4,AS790=4),"Rr",""))</f>
        <v/>
      </c>
      <c r="BA791" s="103" t="str">
        <f>IF(AND(T790=5,V790=4),IF(AND(AQ790=5,AS790=4),"RiRr","Ri"),IF(AND(AQ790=5,AS790=4),"Rr",""))</f>
        <v/>
      </c>
      <c r="BB791" s="105"/>
    </row>
    <row r="792" spans="1:54" hidden="1" x14ac:dyDescent="0.2">
      <c r="A792" s="362"/>
      <c r="B792" s="290"/>
      <c r="C792" s="298"/>
      <c r="D792" s="301"/>
      <c r="E792" s="301"/>
      <c r="F792" s="301"/>
      <c r="G792" s="301"/>
      <c r="H792" s="301"/>
      <c r="I792" s="304"/>
      <c r="J792" s="307"/>
      <c r="K792" s="307"/>
      <c r="L792" s="330"/>
      <c r="M792" s="263"/>
      <c r="N792" s="263"/>
      <c r="O792" s="327"/>
      <c r="P792" s="310"/>
      <c r="Q792" s="266"/>
      <c r="R792" s="260"/>
      <c r="S792" s="257"/>
      <c r="T792" s="254"/>
      <c r="U792" s="248"/>
      <c r="V792" s="254"/>
      <c r="W792" s="254"/>
      <c r="X792" s="254"/>
      <c r="Y792" s="276"/>
      <c r="Z792" s="91"/>
      <c r="AA792" s="92"/>
      <c r="AB792" s="92"/>
      <c r="AC792" s="92"/>
      <c r="AD792" s="93"/>
      <c r="AE792" s="94">
        <f t="shared" si="127"/>
        <v>0</v>
      </c>
      <c r="AF792" s="93"/>
      <c r="AG792" s="93"/>
      <c r="AH792" s="93"/>
      <c r="AI792" s="93"/>
      <c r="AJ792" s="93"/>
      <c r="AK792" s="93"/>
      <c r="AL792" s="95">
        <f>IFERROR(VLOOKUP(AF792,Criterios!$M$3:$N$6,2,FALSE),0) + IFERROR(VLOOKUP(AG792,Criterios!$O$3:$P$6,2,FALSE),0) + IFERROR(VLOOKUP(AH792,Criterios!$Q$3:$R$7,2,FALSE),0) + IFERROR(VLOOKUP(AI792,Criterios!$S$3:$T$6,2,FALSE),0) + IFERROR(VLOOKUP(AJ792,Criterios!$U$3:$V$5,2,FALSE),0) + IFERROR(VLOOKUP(AK792,Criterios!$W$3:$X$8,2,FALSE),0)</f>
        <v>0</v>
      </c>
      <c r="AM792" s="96" t="str">
        <f>IF(AND(AL792&gt;=Criterios!$AB$8,AL792&lt;Criterios!$AA$8),"Pobre",IF(AND(AL792&gt;=Criterios!$AB$7,AL792&lt;Criterios!$AA$7),"Insatisfactorio",IF(AND(AL792&gt;=Criterios!$AB$6,AL792&lt;Criterios!$AA$6),"Regular",IF(AND(AL792&gt;=Criterios!$AB$5,AL792&lt;Criterios!$AA$5),"Bueno",IF(AND(AL792&gt;=Criterios!$AB$4,AL792&lt;=Criterios!$AA$4),"Excelente",MID(Criterios!$Y$3,1,1))))))</f>
        <v/>
      </c>
      <c r="AN792" s="278"/>
      <c r="AO792" s="280"/>
      <c r="AP792" s="282"/>
      <c r="AQ792" s="273"/>
      <c r="AR792" s="273"/>
      <c r="AS792" s="273"/>
      <c r="AT792" s="273"/>
      <c r="AU792" s="284"/>
      <c r="AV792" s="88" t="s">
        <v>125</v>
      </c>
      <c r="AW792" s="106" t="str">
        <f>IF(AND(T790=1,V790=3),IF(AND(AQ790=1,AS790=3),"RiRr","Ri"),IF(AND(AQ790=1,AS790=3),"Rr",""))</f>
        <v/>
      </c>
      <c r="AX792" s="101" t="str">
        <f>IF(AND(T790=2,V790=3),IF(AND(AQ790=2,AS790=3),"RiRr","Ri"),IF(AND(AQ790=2,AS790=3),"Rr",""))</f>
        <v/>
      </c>
      <c r="AY792" s="102" t="str">
        <f>IF(AND(T790=3,V790=3),IF(AND(AQ790=3,AS790=3),"RiRr","Ri"),IF(AND(AQ790=3,AS790=3),"Rr",""))</f>
        <v/>
      </c>
      <c r="AZ792" s="103" t="str">
        <f>IF(AND(T790=4,V790=3),IF(AND(AQ790=4,AS790=3),"RiRr","Ri"),IF(AND(AQ790=4,AS790=3),"Rr",""))</f>
        <v/>
      </c>
      <c r="BA792" s="103" t="str">
        <f>IF(AND(T790=5,V790=3),IF(AND(AQ790=5,AS790=3),"RiRr","Ri"),IF(AND(AQ790=5,AS790=3),"Rr",""))</f>
        <v/>
      </c>
      <c r="BB792" s="105"/>
    </row>
    <row r="793" spans="1:54" hidden="1" x14ac:dyDescent="0.2">
      <c r="A793" s="362"/>
      <c r="B793" s="290"/>
      <c r="C793" s="298"/>
      <c r="D793" s="301"/>
      <c r="E793" s="301"/>
      <c r="F793" s="301"/>
      <c r="G793" s="301"/>
      <c r="H793" s="301"/>
      <c r="I793" s="304"/>
      <c r="J793" s="307"/>
      <c r="K793" s="307"/>
      <c r="L793" s="330"/>
      <c r="M793" s="263"/>
      <c r="N793" s="263"/>
      <c r="O793" s="327"/>
      <c r="P793" s="310"/>
      <c r="Q793" s="266"/>
      <c r="R793" s="260"/>
      <c r="S793" s="257"/>
      <c r="T793" s="254"/>
      <c r="U793" s="248"/>
      <c r="V793" s="254"/>
      <c r="W793" s="254"/>
      <c r="X793" s="254"/>
      <c r="Y793" s="276"/>
      <c r="Z793" s="91"/>
      <c r="AA793" s="92"/>
      <c r="AB793" s="92"/>
      <c r="AC793" s="92"/>
      <c r="AD793" s="93"/>
      <c r="AE793" s="94">
        <f t="shared" si="127"/>
        <v>0</v>
      </c>
      <c r="AF793" s="93"/>
      <c r="AG793" s="93"/>
      <c r="AH793" s="93"/>
      <c r="AI793" s="93"/>
      <c r="AJ793" s="93"/>
      <c r="AK793" s="93"/>
      <c r="AL793" s="94">
        <f>IFERROR(VLOOKUP(AF793,Criterios!$M$3:$N$6,2,FALSE),0) + IFERROR(VLOOKUP(AG793,Criterios!$O$3:$P$6,2,FALSE),0) + IFERROR(VLOOKUP(AH793,Criterios!$Q$3:$R$7,2,FALSE),0) + IFERROR(VLOOKUP(AI793,Criterios!$S$3:$T$6,2,FALSE),0) + IFERROR(VLOOKUP(AJ793,Criterios!$U$3:$V$5,2,FALSE),0) + IFERROR(VLOOKUP(AK793,Criterios!$W$3:$X$8,2,FALSE),0)</f>
        <v>0</v>
      </c>
      <c r="AM793" s="96" t="str">
        <f>IF(AND(AL793&gt;=Criterios!$AB$8,AL793&lt;Criterios!$AA$8),"Pobre",IF(AND(AL793&gt;=Criterios!$AB$7,AL793&lt;Criterios!$AA$7),"Insatisfactorio",IF(AND(AL793&gt;=Criterios!$AB$6,AL793&lt;Criterios!$AA$6),"Regular",IF(AND(AL793&gt;=Criterios!$AB$5,AL793&lt;Criterios!$AA$5),"Bueno",IF(AND(AL793&gt;=Criterios!$AB$4,AL793&lt;=Criterios!$AA$4),"Excelente",MID(Criterios!$Y$3,1,1))))))</f>
        <v/>
      </c>
      <c r="AN793" s="278"/>
      <c r="AO793" s="280"/>
      <c r="AP793" s="282"/>
      <c r="AQ793" s="273"/>
      <c r="AR793" s="273"/>
      <c r="AS793" s="273"/>
      <c r="AT793" s="273"/>
      <c r="AU793" s="284"/>
      <c r="AV793" s="88" t="s">
        <v>170</v>
      </c>
      <c r="AW793" s="106" t="str">
        <f>IF(AND(T790=1,V790=2),IF(AND(AQ790=1,AS790=2),"RiRr","Ri"),IF(AND(AQ790=1,AS790=2),"Rr",""))</f>
        <v/>
      </c>
      <c r="AX793" s="106" t="str">
        <f>IF(AND(T790=2,V790=2),IF(AND(AQ790=2,AS790=2),"RiRr","Ri"),IF(AND(AQ790=2,AS790=2),"Rr",""))</f>
        <v/>
      </c>
      <c r="AY793" s="101" t="str">
        <f>IF(AND(T790=3,V790=2),IF(AND(AQ790=3,AS790=2),"RiRr","Ri"),IF(AND(AQ790=3,AS790=2),"Rr",""))</f>
        <v/>
      </c>
      <c r="AZ793" s="102" t="str">
        <f>IF(AND(T790=4,V790=2),IF(AND(AQ790=4,AS790=2),"RiRr","Ri"),IF(AND(AQ790=4,AS790=2),"Rr",""))</f>
        <v/>
      </c>
      <c r="BA793" s="103" t="str">
        <f>IF(AND(T790=5,V790=2),IF(AND(AQ790=5,AS790=2),"RiRr","Ri"),IF(AND(AQ790=5,AS790=2),"Rr",""))</f>
        <v/>
      </c>
      <c r="BB793" s="105"/>
    </row>
    <row r="794" spans="1:54" hidden="1" x14ac:dyDescent="0.2">
      <c r="A794" s="362"/>
      <c r="B794" s="290"/>
      <c r="C794" s="298"/>
      <c r="D794" s="301"/>
      <c r="E794" s="301"/>
      <c r="F794" s="301"/>
      <c r="G794" s="301"/>
      <c r="H794" s="301"/>
      <c r="I794" s="304"/>
      <c r="J794" s="307"/>
      <c r="K794" s="307"/>
      <c r="L794" s="330"/>
      <c r="M794" s="263"/>
      <c r="N794" s="263"/>
      <c r="O794" s="327"/>
      <c r="P794" s="310"/>
      <c r="Q794" s="266"/>
      <c r="R794" s="260"/>
      <c r="S794" s="257"/>
      <c r="T794" s="254"/>
      <c r="U794" s="248"/>
      <c r="V794" s="254"/>
      <c r="W794" s="254"/>
      <c r="X794" s="254"/>
      <c r="Y794" s="276"/>
      <c r="Z794" s="91"/>
      <c r="AA794" s="92"/>
      <c r="AB794" s="92"/>
      <c r="AC794" s="92"/>
      <c r="AD794" s="93"/>
      <c r="AE794" s="94">
        <f t="shared" si="127"/>
        <v>0</v>
      </c>
      <c r="AF794" s="93"/>
      <c r="AG794" s="93"/>
      <c r="AH794" s="93"/>
      <c r="AI794" s="93"/>
      <c r="AJ794" s="93"/>
      <c r="AK794" s="93"/>
      <c r="AL794" s="94">
        <f>IFERROR(VLOOKUP(AF794,Criterios!$M$3:$N$6,2,FALSE),0) + IFERROR(VLOOKUP(AG794,Criterios!$O$3:$P$6,2,FALSE),0) + IFERROR(VLOOKUP(AH794,Criterios!$Q$3:$R$7,2,FALSE),0) + IFERROR(VLOOKUP(AI794,Criterios!$S$3:$T$6,2,FALSE),0) + IFERROR(VLOOKUP(AJ794,Criterios!$U$3:$V$5,2,FALSE),0) + IFERROR(VLOOKUP(AK794,Criterios!$W$3:$X$8,2,FALSE),0)</f>
        <v>0</v>
      </c>
      <c r="AM794" s="96" t="str">
        <f>IF(AND(AL794&gt;=Criterios!$AB$8,AL794&lt;Criterios!$AA$8),"Pobre",IF(AND(AL794&gt;=Criterios!$AB$7,AL794&lt;Criterios!$AA$7),"Insatisfactorio",IF(AND(AL794&gt;=Criterios!$AB$6,AL794&lt;Criterios!$AA$6),"Regular",IF(AND(AL794&gt;=Criterios!$AB$5,AL794&lt;Criterios!$AA$5),"Bueno",IF(AND(AL794&gt;=Criterios!$AB$4,AL794&lt;=Criterios!$AA$4),"Excelente",MID(Criterios!$Y$3,1,1))))))</f>
        <v/>
      </c>
      <c r="AN794" s="278"/>
      <c r="AO794" s="280"/>
      <c r="AP794" s="282"/>
      <c r="AQ794" s="273"/>
      <c r="AR794" s="273"/>
      <c r="AS794" s="273"/>
      <c r="AT794" s="273"/>
      <c r="AU794" s="284"/>
      <c r="AV794" s="88" t="s">
        <v>752</v>
      </c>
      <c r="AW794" s="106" t="str">
        <f>IF(AND(T790=1,V790=1),IF(AND(AQ790=1,AS790=1),"RiRr","Ri"),IF(AND(AQ790=1,AS790=1),"Rr",""))</f>
        <v/>
      </c>
      <c r="AX794" s="106" t="str">
        <f>IF(AND(T790=2,V790=1),IF(AND(AQ790=2,AS790=1),"RiRr","Ri"),IF(AND(AQ790=2,AS790=1),"Rr",""))</f>
        <v/>
      </c>
      <c r="AY794" s="101" t="str">
        <f>IF(AND(T790=3,V790=1),IF(AND(AQ790=3,AS790=1),"RiRr","Ri"),IF(AND(AQ790=3,AS790=1),"Rr",""))</f>
        <v/>
      </c>
      <c r="AZ794" s="102" t="str">
        <f>IF(AND(T790=4,V790=1),IF(AND(AQ790=4,AS790=1),"RiRr","Ri"),IF(AND(AQ790=4,AS790=1),"Rr",""))</f>
        <v/>
      </c>
      <c r="BA794" s="102" t="str">
        <f>IF(AND(T790=5,V790=1),IF(AND(AQ790=5,AS790=1),"RiRr","Ri"),IF(AND(AQ790=5,AS790=1),"Rr",""))</f>
        <v/>
      </c>
      <c r="BB794" s="105"/>
    </row>
    <row r="795" spans="1:54" ht="15.75" hidden="1" customHeight="1" thickBot="1" x14ac:dyDescent="0.25">
      <c r="A795" s="363"/>
      <c r="B795" s="291"/>
      <c r="C795" s="299"/>
      <c r="D795" s="302"/>
      <c r="E795" s="302"/>
      <c r="F795" s="302"/>
      <c r="G795" s="302"/>
      <c r="H795" s="302"/>
      <c r="I795" s="305"/>
      <c r="J795" s="308"/>
      <c r="K795" s="308"/>
      <c r="L795" s="331"/>
      <c r="M795" s="264"/>
      <c r="N795" s="264"/>
      <c r="O795" s="328"/>
      <c r="P795" s="311"/>
      <c r="Q795" s="267"/>
      <c r="R795" s="261"/>
      <c r="S795" s="258"/>
      <c r="T795" s="255"/>
      <c r="U795" s="249"/>
      <c r="V795" s="255"/>
      <c r="W795" s="255"/>
      <c r="X795" s="255"/>
      <c r="Y795" s="277"/>
      <c r="Z795" s="108"/>
      <c r="AA795" s="109"/>
      <c r="AB795" s="109"/>
      <c r="AC795" s="109"/>
      <c r="AD795" s="110"/>
      <c r="AE795" s="111">
        <f t="shared" si="127"/>
        <v>0</v>
      </c>
      <c r="AF795" s="110"/>
      <c r="AG795" s="110"/>
      <c r="AH795" s="110"/>
      <c r="AI795" s="110"/>
      <c r="AJ795" s="110"/>
      <c r="AK795" s="110"/>
      <c r="AL795" s="111">
        <f>IFERROR(VLOOKUP(AF795,Criterios!$M$3:$N$6,2,FALSE),0) + IFERROR(VLOOKUP(AG795,Criterios!$O$3:$P$6,2,FALSE),0) + IFERROR(VLOOKUP(AH795,Criterios!$Q$3:$R$7,2,FALSE),0) + IFERROR(VLOOKUP(AI795,Criterios!$S$3:$T$6,2,FALSE),0) + IFERROR(VLOOKUP(AJ795,Criterios!$U$3:$V$5,2,FALSE),0) + IFERROR(VLOOKUP(AK795,Criterios!$W$3:$X$8,2,FALSE),0)</f>
        <v>0</v>
      </c>
      <c r="AM795" s="112" t="str">
        <f>IF(AND(AL795&gt;=Criterios!$AB$8,AL795&lt;Criterios!$AA$8),"Pobre",IF(AND(AL795&gt;=Criterios!$AB$7,AL795&lt;Criterios!$AA$7),"Insatisfactorio",IF(AND(AL795&gt;=Criterios!$AB$6,AL795&lt;Criterios!$AA$6),"Regular",IF(AND(AL795&gt;=Criterios!$AB$5,AL795&lt;Criterios!$AA$5),"Bueno",IF(AND(AL795&gt;=Criterios!$AB$4,AL795&lt;=Criterios!$AA$4),"Excelente",MID(Criterios!$Y$3,1,1))))))</f>
        <v/>
      </c>
      <c r="AN795" s="279"/>
      <c r="AO795" s="281"/>
      <c r="AP795" s="283"/>
      <c r="AQ795" s="274"/>
      <c r="AR795" s="274"/>
      <c r="AS795" s="274"/>
      <c r="AT795" s="274"/>
      <c r="AU795" s="285"/>
      <c r="AW795" s="88" t="s">
        <v>123</v>
      </c>
      <c r="AX795" s="88" t="s">
        <v>124</v>
      </c>
      <c r="AY795" s="88" t="s">
        <v>125</v>
      </c>
      <c r="AZ795" s="88" t="s">
        <v>126</v>
      </c>
      <c r="BA795" s="88" t="s">
        <v>127</v>
      </c>
      <c r="BB795" s="113"/>
    </row>
    <row r="796" spans="1:54" ht="16.5" hidden="1" thickTop="1" x14ac:dyDescent="0.2">
      <c r="A796" s="361"/>
      <c r="B796" s="289"/>
      <c r="C796" s="297"/>
      <c r="D796" s="300"/>
      <c r="E796" s="300"/>
      <c r="F796" s="300"/>
      <c r="G796" s="300"/>
      <c r="H796" s="300"/>
      <c r="I796" s="303"/>
      <c r="J796" s="306"/>
      <c r="K796" s="306"/>
      <c r="L796" s="329"/>
      <c r="M796" s="262"/>
      <c r="N796" s="262"/>
      <c r="O796" s="326" t="s">
        <v>441</v>
      </c>
      <c r="P796" s="338"/>
      <c r="Q796" s="295"/>
      <c r="R796" s="259"/>
      <c r="S796" s="256"/>
      <c r="T796" s="253">
        <f>(IFERROR(VLOOKUP(S796,Criterios!$E$3:$F$8,2,FALSE),0))</f>
        <v>0</v>
      </c>
      <c r="U796" s="247"/>
      <c r="V796" s="253">
        <f>(IFERROR(VLOOKUP(U796,Criterios!$H$3:$I$8,2,FALSE),0))</f>
        <v>0</v>
      </c>
      <c r="W796" s="253">
        <f>(IFERROR(VLOOKUP(S796,Criterios!$E$3:$F$8,2,FALSE),0)) * (IFERROR(VLOOKUP(U796,Criterios!$H$3:$I$8,2,FALSE),0))</f>
        <v>0</v>
      </c>
      <c r="X796" s="253">
        <f>IFERROR(INDEX(Colorimetría!$D$4:$H$8,MATCH(V796,Colorimetría!$C$4:$C$8,0),MATCH(T796,Colorimetría!$D$3:$H$3,0)),0)</f>
        <v>0</v>
      </c>
      <c r="Y796" s="296"/>
      <c r="Z796" s="91"/>
      <c r="AA796" s="92"/>
      <c r="AB796" s="92"/>
      <c r="AC796" s="92"/>
      <c r="AD796" s="93"/>
      <c r="AE796" s="94">
        <f>IF(OR(AD796="Preventivo",AD796="Preventivo - Detectivo"),"Probabilidad",IF(OR(AD796="Detectivo - Correctivo",AD796="Correctivo"),"Impacto",0))</f>
        <v>0</v>
      </c>
      <c r="AF796" s="93"/>
      <c r="AG796" s="93"/>
      <c r="AH796" s="93"/>
      <c r="AI796" s="93"/>
      <c r="AJ796" s="93"/>
      <c r="AK796" s="93"/>
      <c r="AL796" s="95">
        <f>IFERROR(VLOOKUP(AF796,Criterios!$M$3:$N$6,2,FALSE),0) + IFERROR(VLOOKUP(AG796,Criterios!$O$3:$P$6,2,FALSE),0) + IFERROR(VLOOKUP(AH796,Criterios!$Q$3:$R$7,2,FALSE),0) + IFERROR(VLOOKUP(AI796,Criterios!$S$3:$T$6,2,FALSE),0) + IFERROR(VLOOKUP(AJ796,Criterios!$U$3:$V$5,2,FALSE),0) + IFERROR(VLOOKUP(AK796,Criterios!$W$3:$X$8,2,FALSE),0)</f>
        <v>0</v>
      </c>
      <c r="AM796" s="96" t="str">
        <f>IF(AND(AL796&gt;=Criterios!$AB$8,AL796&lt;Criterios!$AA$8),"Pobre",IF(AND(AL796&gt;=Criterios!$AB$7,AL796&lt;Criterios!$AA$7),"Insatisfactorio",IF(AND(AL796&gt;=Criterios!$AB$6,AL796&lt;Criterios!$AA$6),"Regular",IF(AND(AL796&gt;=Criterios!$AB$5,AL796&lt;Criterios!$AA$5),"Bueno",IF(AND(AL796&gt;=Criterios!$AB$4,AL796&lt;=Criterios!$AA$4),"Excelente",MID(Criterios!$Y$3,1,1))))))</f>
        <v/>
      </c>
      <c r="AN796" s="278">
        <f>(IFERROR(AVERAGEIFS(AL796:AL801,AE796:AE801,"Impacto"),0))/100</f>
        <v>0</v>
      </c>
      <c r="AO796" s="280">
        <f>(IFERROR(AVERAGEIFS(AL796:AL801,AE796:AE801,"Probabilidad"),0))/100</f>
        <v>0</v>
      </c>
      <c r="AP796" s="282" t="str">
        <f>IF(AN796=0,MID(S796,1,15),IF(T796 - AN796*T796&lt;1,VLOOKUP(1,Criterios!$D$4:$E$8,2,FALSE),IF(ROUND(T796 -( T796*AN796),0)=0,VLOOKUP(1,Criterios!$D$4:$E$8,2,FALSE),VLOOKUP(ROUND(T796 -( T796*AN796),0),Criterios!$D$4:$E$8,2,FALSE))))</f>
        <v/>
      </c>
      <c r="AQ796" s="273">
        <f>(IFERROR(VLOOKUP(AP796,Criterios!$E$3:$F$8,2,FALSE),0))</f>
        <v>0</v>
      </c>
      <c r="AR796" s="273" t="str">
        <f>IF(AO796=0,MID(U796,1,15),IF(V796 - AO796*V796&lt;1,VLOOKUP(1,Criterios!$G$4:$H$8,2,FALSE),IF(ROUND(V796 -(V796*AO796),0)=0,VLOOKUP(1,Criterios!$G$4:$H$8,2,FALSE),VLOOKUP(ROUND(V796 -( V796*AO796),0),Criterios!$G$4:$H$8,2,FALSE))))</f>
        <v/>
      </c>
      <c r="AS796" s="273">
        <f>(IFERROR(VLOOKUP(AR796,Criterios!$H$3:$I$8,2,FALSE),0))</f>
        <v>0</v>
      </c>
      <c r="AT796" s="273">
        <f>(IFERROR(VLOOKUP(AP796,Criterios!$E$3:$F$8,2,FALSE),0)) * (IFERROR(VLOOKUP(AR796,Criterios!$H$3:$I$8,2,FALSE),0))</f>
        <v>0</v>
      </c>
      <c r="AU796" s="284">
        <f>IFERROR(INDEX(Colorimetría!$D$4:$H$8,MATCH(AS796,Colorimetría!$C$4:$C$8,0),MATCH(AQ796,Colorimetría!$D$3:$H$3,0)),0)</f>
        <v>0</v>
      </c>
      <c r="AV796" s="88" t="s">
        <v>169</v>
      </c>
      <c r="AW796" s="97" t="str">
        <f>IF(AND(T796=1,V796=5),IF(AND(AQ796=1,AS796=5),"RiRr","Ri"),IF(AND(AQ796=1,AS796=5),"Rr",""))</f>
        <v/>
      </c>
      <c r="AX796" s="97" t="str">
        <f>IF(AND(T796=2,V796=5),IF(AND(AQ796=2,AS796=5),"RiRr","Ri"),IF(AND(AQ796=2,AS796=5),"Rr",""))</f>
        <v/>
      </c>
      <c r="AY796" s="98" t="str">
        <f>IF(AND(T796=3,V796=5),IF(AND(AQ796=3,AS796=5),"RiRr","Ri"),IF(AND(AQ796=3,AS796=5),"Rr",""))</f>
        <v/>
      </c>
      <c r="AZ796" s="98" t="str">
        <f>IF(AND(T796=4,V796=5),IF(AND(AQ796=4,AS796=5),"RiRr","Ri"),IF(AND(AQ796=4,AS796=5),"Rr",""))</f>
        <v/>
      </c>
      <c r="BA796" s="98" t="str">
        <f>IF(AND(T796=5,V796=5),IF(AND(AQ796=5,AS796=5),"RiRr","Ri"),IF(AND(AQ796=5,AS796=5),"Rr",""))</f>
        <v/>
      </c>
      <c r="BB796" s="100"/>
    </row>
    <row r="797" spans="1:54" hidden="1" x14ac:dyDescent="0.2">
      <c r="A797" s="362"/>
      <c r="B797" s="290"/>
      <c r="C797" s="298"/>
      <c r="D797" s="301"/>
      <c r="E797" s="301"/>
      <c r="F797" s="301"/>
      <c r="G797" s="301"/>
      <c r="H797" s="301"/>
      <c r="I797" s="304"/>
      <c r="J797" s="307"/>
      <c r="K797" s="307"/>
      <c r="L797" s="330"/>
      <c r="M797" s="263"/>
      <c r="N797" s="263"/>
      <c r="O797" s="327"/>
      <c r="P797" s="310"/>
      <c r="Q797" s="266"/>
      <c r="R797" s="260"/>
      <c r="S797" s="257"/>
      <c r="T797" s="254"/>
      <c r="U797" s="248"/>
      <c r="V797" s="254"/>
      <c r="W797" s="254"/>
      <c r="X797" s="254"/>
      <c r="Y797" s="276"/>
      <c r="Z797" s="91"/>
      <c r="AA797" s="92"/>
      <c r="AB797" s="92"/>
      <c r="AC797" s="92"/>
      <c r="AD797" s="93"/>
      <c r="AE797" s="94">
        <f t="shared" ref="AE797:AE801" si="128">IF(OR(AD797="Preventivo",AD797="Preventivo - Detectivo"),"Probabilidad",IF(OR(AD797="Detectivo - Correctivo",AD797="Correctivo"),"Impacto",0))</f>
        <v>0</v>
      </c>
      <c r="AF797" s="93"/>
      <c r="AG797" s="93"/>
      <c r="AH797" s="93"/>
      <c r="AI797" s="93"/>
      <c r="AJ797" s="93"/>
      <c r="AK797" s="93"/>
      <c r="AL797" s="95">
        <f>IFERROR(VLOOKUP(AF797,Criterios!$M$3:$N$6,2,FALSE),0) + IFERROR(VLOOKUP(AG797,Criterios!$O$3:$P$6,2,FALSE),0) + IFERROR(VLOOKUP(AH797,Criterios!$Q$3:$R$7,2,FALSE),0) + IFERROR(VLOOKUP(AI797,Criterios!$S$3:$T$6,2,FALSE),0) + IFERROR(VLOOKUP(AJ797,Criterios!$U$3:$V$5,2,FALSE),0) + IFERROR(VLOOKUP(AK797,Criterios!$W$3:$X$8,2,FALSE),0)</f>
        <v>0</v>
      </c>
      <c r="AM797" s="96" t="str">
        <f>IF(AND(AL797&gt;=Criterios!$AB$8,AL797&lt;Criterios!$AA$8),"Pobre",IF(AND(AL797&gt;=Criterios!$AB$7,AL797&lt;Criterios!$AA$7),"Insatisfactorio",IF(AND(AL797&gt;=Criterios!$AB$6,AL797&lt;Criterios!$AA$6),"Regular",IF(AND(AL797&gt;=Criterios!$AB$5,AL797&lt;Criterios!$AA$5),"Bueno",IF(AND(AL797&gt;=Criterios!$AB$4,AL797&lt;=Criterios!$AA$4),"Excelente",MID(Criterios!$Y$3,1,1))))))</f>
        <v/>
      </c>
      <c r="AN797" s="278"/>
      <c r="AO797" s="280"/>
      <c r="AP797" s="282"/>
      <c r="AQ797" s="273"/>
      <c r="AR797" s="273"/>
      <c r="AS797" s="273"/>
      <c r="AT797" s="273"/>
      <c r="AU797" s="284"/>
      <c r="AV797" s="88" t="s">
        <v>122</v>
      </c>
      <c r="AW797" s="101" t="str">
        <f>IF(AND(T796=1,V796=4),IF(AND(AQ796=1,AS796=4),"RiRr","Ri"),IF(AND(AQ796=1,AS796=4),"Rr",""))</f>
        <v/>
      </c>
      <c r="AX797" s="102" t="str">
        <f>IF(AND(T796=2,V796=4),IF(AND(AQ796=2,AS796=4),"RiRr","Ri"),IF(AND(AQ796=2,AS796=4),"Rr",""))</f>
        <v/>
      </c>
      <c r="AY797" s="102" t="str">
        <f>IF(AND(T796=3,V796=4),IF(AND(AQ796=3,AS796=4),"RiRr","Ri"),IF(AND(AQ796=3,AS796=4),"Rr",""))</f>
        <v/>
      </c>
      <c r="AZ797" s="103" t="str">
        <f>IF(AND(T796=4,V796=4),IF(AND(AQ796=4,AS796=4),"RiRr","Ri"),IF(AND(AQ796=4,AS796=4),"Rr",""))</f>
        <v/>
      </c>
      <c r="BA797" s="103" t="str">
        <f>IF(AND(T796=5,V796=4),IF(AND(AQ796=5,AS796=4),"RiRr","Ri"),IF(AND(AQ796=5,AS796=4),"Rr",""))</f>
        <v/>
      </c>
      <c r="BB797" s="105"/>
    </row>
    <row r="798" spans="1:54" hidden="1" x14ac:dyDescent="0.2">
      <c r="A798" s="362"/>
      <c r="B798" s="290"/>
      <c r="C798" s="298"/>
      <c r="D798" s="301"/>
      <c r="E798" s="301"/>
      <c r="F798" s="301"/>
      <c r="G798" s="301"/>
      <c r="H798" s="301"/>
      <c r="I798" s="304"/>
      <c r="J798" s="307"/>
      <c r="K798" s="307"/>
      <c r="L798" s="330"/>
      <c r="M798" s="263"/>
      <c r="N798" s="263"/>
      <c r="O798" s="327"/>
      <c r="P798" s="310"/>
      <c r="Q798" s="266"/>
      <c r="R798" s="260"/>
      <c r="S798" s="257"/>
      <c r="T798" s="254"/>
      <c r="U798" s="248"/>
      <c r="V798" s="254"/>
      <c r="W798" s="254"/>
      <c r="X798" s="254"/>
      <c r="Y798" s="276"/>
      <c r="Z798" s="91"/>
      <c r="AA798" s="92"/>
      <c r="AB798" s="92"/>
      <c r="AC798" s="92"/>
      <c r="AD798" s="93"/>
      <c r="AE798" s="94">
        <f t="shared" si="128"/>
        <v>0</v>
      </c>
      <c r="AF798" s="93"/>
      <c r="AG798" s="93"/>
      <c r="AH798" s="93"/>
      <c r="AI798" s="93"/>
      <c r="AJ798" s="93"/>
      <c r="AK798" s="93"/>
      <c r="AL798" s="95">
        <f>IFERROR(VLOOKUP(AF798,Criterios!$M$3:$N$6,2,FALSE),0) + IFERROR(VLOOKUP(AG798,Criterios!$O$3:$P$6,2,FALSE),0) + IFERROR(VLOOKUP(AH798,Criterios!$Q$3:$R$7,2,FALSE),0) + IFERROR(VLOOKUP(AI798,Criterios!$S$3:$T$6,2,FALSE),0) + IFERROR(VLOOKUP(AJ798,Criterios!$U$3:$V$5,2,FALSE),0) + IFERROR(VLOOKUP(AK798,Criterios!$W$3:$X$8,2,FALSE),0)</f>
        <v>0</v>
      </c>
      <c r="AM798" s="96" t="str">
        <f>IF(AND(AL798&gt;=Criterios!$AB$8,AL798&lt;Criterios!$AA$8),"Pobre",IF(AND(AL798&gt;=Criterios!$AB$7,AL798&lt;Criterios!$AA$7),"Insatisfactorio",IF(AND(AL798&gt;=Criterios!$AB$6,AL798&lt;Criterios!$AA$6),"Regular",IF(AND(AL798&gt;=Criterios!$AB$5,AL798&lt;Criterios!$AA$5),"Bueno",IF(AND(AL798&gt;=Criterios!$AB$4,AL798&lt;=Criterios!$AA$4),"Excelente",MID(Criterios!$Y$3,1,1))))))</f>
        <v/>
      </c>
      <c r="AN798" s="278"/>
      <c r="AO798" s="280"/>
      <c r="AP798" s="282"/>
      <c r="AQ798" s="273"/>
      <c r="AR798" s="273"/>
      <c r="AS798" s="273"/>
      <c r="AT798" s="273"/>
      <c r="AU798" s="284"/>
      <c r="AV798" s="88" t="s">
        <v>125</v>
      </c>
      <c r="AW798" s="106" t="str">
        <f>IF(AND(T796=1,V796=3),IF(AND(AQ796=1,AS796=3),"RiRr","Ri"),IF(AND(AQ796=1,AS796=3),"Rr",""))</f>
        <v/>
      </c>
      <c r="AX798" s="101" t="str">
        <f>IF(AND(T796=2,V796=3),IF(AND(AQ796=2,AS796=3),"RiRr","Ri"),IF(AND(AQ796=2,AS796=3),"Rr",""))</f>
        <v/>
      </c>
      <c r="AY798" s="102" t="str">
        <f>IF(AND(T796=3,V796=3),IF(AND(AQ796=3,AS796=3),"RiRr","Ri"),IF(AND(AQ796=3,AS796=3),"Rr",""))</f>
        <v/>
      </c>
      <c r="AZ798" s="103" t="str">
        <f>IF(AND(T796=4,V796=3),IF(AND(AQ796=4,AS796=3),"RiRr","Ri"),IF(AND(AQ796=4,AS796=3),"Rr",""))</f>
        <v/>
      </c>
      <c r="BA798" s="103" t="str">
        <f>IF(AND(T796=5,V796=3),IF(AND(AQ796=5,AS796=3),"RiRr","Ri"),IF(AND(AQ796=5,AS796=3),"Rr",""))</f>
        <v/>
      </c>
      <c r="BB798" s="105"/>
    </row>
    <row r="799" spans="1:54" hidden="1" x14ac:dyDescent="0.2">
      <c r="A799" s="362"/>
      <c r="B799" s="290"/>
      <c r="C799" s="298"/>
      <c r="D799" s="301"/>
      <c r="E799" s="301"/>
      <c r="F799" s="301"/>
      <c r="G799" s="301"/>
      <c r="H799" s="301"/>
      <c r="I799" s="304"/>
      <c r="J799" s="307"/>
      <c r="K799" s="307"/>
      <c r="L799" s="330"/>
      <c r="M799" s="263"/>
      <c r="N799" s="263"/>
      <c r="O799" s="327"/>
      <c r="P799" s="310"/>
      <c r="Q799" s="266"/>
      <c r="R799" s="260"/>
      <c r="S799" s="257"/>
      <c r="T799" s="254"/>
      <c r="U799" s="248"/>
      <c r="V799" s="254"/>
      <c r="W799" s="254"/>
      <c r="X799" s="254"/>
      <c r="Y799" s="276"/>
      <c r="Z799" s="91"/>
      <c r="AA799" s="92"/>
      <c r="AB799" s="92"/>
      <c r="AC799" s="92"/>
      <c r="AD799" s="93"/>
      <c r="AE799" s="94">
        <f t="shared" si="128"/>
        <v>0</v>
      </c>
      <c r="AF799" s="93"/>
      <c r="AG799" s="93"/>
      <c r="AH799" s="93"/>
      <c r="AI799" s="93"/>
      <c r="AJ799" s="93"/>
      <c r="AK799" s="93"/>
      <c r="AL799" s="94">
        <f>IFERROR(VLOOKUP(AF799,Criterios!$M$3:$N$6,2,FALSE),0) + IFERROR(VLOOKUP(AG799,Criterios!$O$3:$P$6,2,FALSE),0) + IFERROR(VLOOKUP(AH799,Criterios!$Q$3:$R$7,2,FALSE),0) + IFERROR(VLOOKUP(AI799,Criterios!$S$3:$T$6,2,FALSE),0) + IFERROR(VLOOKUP(AJ799,Criterios!$U$3:$V$5,2,FALSE),0) + IFERROR(VLOOKUP(AK799,Criterios!$W$3:$X$8,2,FALSE),0)</f>
        <v>0</v>
      </c>
      <c r="AM799" s="96" t="str">
        <f>IF(AND(AL799&gt;=Criterios!$AB$8,AL799&lt;Criterios!$AA$8),"Pobre",IF(AND(AL799&gt;=Criterios!$AB$7,AL799&lt;Criterios!$AA$7),"Insatisfactorio",IF(AND(AL799&gt;=Criterios!$AB$6,AL799&lt;Criterios!$AA$6),"Regular",IF(AND(AL799&gt;=Criterios!$AB$5,AL799&lt;Criterios!$AA$5),"Bueno",IF(AND(AL799&gt;=Criterios!$AB$4,AL799&lt;=Criterios!$AA$4),"Excelente",MID(Criterios!$Y$3,1,1))))))</f>
        <v/>
      </c>
      <c r="AN799" s="278"/>
      <c r="AO799" s="280"/>
      <c r="AP799" s="282"/>
      <c r="AQ799" s="273"/>
      <c r="AR799" s="273"/>
      <c r="AS799" s="273"/>
      <c r="AT799" s="273"/>
      <c r="AU799" s="284"/>
      <c r="AV799" s="88" t="s">
        <v>170</v>
      </c>
      <c r="AW799" s="106" t="str">
        <f>IF(AND(T796=1,V796=2),IF(AND(AQ796=1,AS796=2),"RiRr","Ri"),IF(AND(AQ796=1,AS796=2),"Rr",""))</f>
        <v/>
      </c>
      <c r="AX799" s="106" t="str">
        <f>IF(AND(T796=2,V796=2),IF(AND(AQ796=2,AS796=2),"RiRr","Ri"),IF(AND(AQ796=2,AS796=2),"Rr",""))</f>
        <v/>
      </c>
      <c r="AY799" s="101" t="str">
        <f>IF(AND(T796=3,V796=2),IF(AND(AQ796=3,AS796=2),"RiRr","Ri"),IF(AND(AQ796=3,AS796=2),"Rr",""))</f>
        <v/>
      </c>
      <c r="AZ799" s="102" t="str">
        <f>IF(AND(T796=4,V796=2),IF(AND(AQ796=4,AS796=2),"RiRr","Ri"),IF(AND(AQ796=4,AS796=2),"Rr",""))</f>
        <v/>
      </c>
      <c r="BA799" s="103" t="str">
        <f>IF(AND(T796=5,V796=2),IF(AND(AQ796=5,AS796=2),"RiRr","Ri"),IF(AND(AQ796=5,AS796=2),"Rr",""))</f>
        <v/>
      </c>
      <c r="BB799" s="105"/>
    </row>
    <row r="800" spans="1:54" hidden="1" x14ac:dyDescent="0.2">
      <c r="A800" s="362"/>
      <c r="B800" s="290"/>
      <c r="C800" s="298"/>
      <c r="D800" s="301"/>
      <c r="E800" s="301"/>
      <c r="F800" s="301"/>
      <c r="G800" s="301"/>
      <c r="H800" s="301"/>
      <c r="I800" s="304"/>
      <c r="J800" s="307"/>
      <c r="K800" s="307"/>
      <c r="L800" s="330"/>
      <c r="M800" s="263"/>
      <c r="N800" s="263"/>
      <c r="O800" s="327"/>
      <c r="P800" s="310"/>
      <c r="Q800" s="266"/>
      <c r="R800" s="260"/>
      <c r="S800" s="257"/>
      <c r="T800" s="254"/>
      <c r="U800" s="248"/>
      <c r="V800" s="254"/>
      <c r="W800" s="254"/>
      <c r="X800" s="254"/>
      <c r="Y800" s="276"/>
      <c r="Z800" s="91"/>
      <c r="AA800" s="92"/>
      <c r="AB800" s="92"/>
      <c r="AC800" s="92"/>
      <c r="AD800" s="93"/>
      <c r="AE800" s="94">
        <f t="shared" si="128"/>
        <v>0</v>
      </c>
      <c r="AF800" s="93"/>
      <c r="AG800" s="93"/>
      <c r="AH800" s="93"/>
      <c r="AI800" s="93"/>
      <c r="AJ800" s="93"/>
      <c r="AK800" s="93"/>
      <c r="AL800" s="94">
        <f>IFERROR(VLOOKUP(AF800,Criterios!$M$3:$N$6,2,FALSE),0) + IFERROR(VLOOKUP(AG800,Criterios!$O$3:$P$6,2,FALSE),0) + IFERROR(VLOOKUP(AH800,Criterios!$Q$3:$R$7,2,FALSE),0) + IFERROR(VLOOKUP(AI800,Criterios!$S$3:$T$6,2,FALSE),0) + IFERROR(VLOOKUP(AJ800,Criterios!$U$3:$V$5,2,FALSE),0) + IFERROR(VLOOKUP(AK800,Criterios!$W$3:$X$8,2,FALSE),0)</f>
        <v>0</v>
      </c>
      <c r="AM800" s="96" t="str">
        <f>IF(AND(AL800&gt;=Criterios!$AB$8,AL800&lt;Criterios!$AA$8),"Pobre",IF(AND(AL800&gt;=Criterios!$AB$7,AL800&lt;Criterios!$AA$7),"Insatisfactorio",IF(AND(AL800&gt;=Criterios!$AB$6,AL800&lt;Criterios!$AA$6),"Regular",IF(AND(AL800&gt;=Criterios!$AB$5,AL800&lt;Criterios!$AA$5),"Bueno",IF(AND(AL800&gt;=Criterios!$AB$4,AL800&lt;=Criterios!$AA$4),"Excelente",MID(Criterios!$Y$3,1,1))))))</f>
        <v/>
      </c>
      <c r="AN800" s="278"/>
      <c r="AO800" s="280"/>
      <c r="AP800" s="282"/>
      <c r="AQ800" s="273"/>
      <c r="AR800" s="273"/>
      <c r="AS800" s="273"/>
      <c r="AT800" s="273"/>
      <c r="AU800" s="284"/>
      <c r="AV800" s="88" t="s">
        <v>752</v>
      </c>
      <c r="AW800" s="106" t="str">
        <f>IF(AND(T796=1,V796=1),IF(AND(AQ796=1,AS796=1),"RiRr","Ri"),IF(AND(AQ796=1,AS796=1),"Rr",""))</f>
        <v/>
      </c>
      <c r="AX800" s="106" t="str">
        <f>IF(AND(T796=2,V796=1),IF(AND(AQ796=2,AS796=1),"RiRr","Ri"),IF(AND(AQ796=2,AS796=1),"Rr",""))</f>
        <v/>
      </c>
      <c r="AY800" s="101" t="str">
        <f>IF(AND(T796=3,V796=1),IF(AND(AQ796=3,AS796=1),"RiRr","Ri"),IF(AND(AQ796=3,AS796=1),"Rr",""))</f>
        <v/>
      </c>
      <c r="AZ800" s="102" t="str">
        <f>IF(AND(T796=4,V796=1),IF(AND(AQ796=4,AS796=1),"RiRr","Ri"),IF(AND(AQ796=4,AS796=1),"Rr",""))</f>
        <v/>
      </c>
      <c r="BA800" s="102" t="str">
        <f>IF(AND(T796=5,V796=1),IF(AND(AQ796=5,AS796=1),"RiRr","Ri"),IF(AND(AQ796=5,AS796=1),"Rr",""))</f>
        <v/>
      </c>
      <c r="BB800" s="105"/>
    </row>
    <row r="801" spans="1:54" ht="15.75" hidden="1" customHeight="1" thickBot="1" x14ac:dyDescent="0.25">
      <c r="A801" s="363"/>
      <c r="B801" s="291"/>
      <c r="C801" s="299"/>
      <c r="D801" s="302"/>
      <c r="E801" s="302"/>
      <c r="F801" s="302"/>
      <c r="G801" s="302"/>
      <c r="H801" s="302"/>
      <c r="I801" s="305"/>
      <c r="J801" s="308"/>
      <c r="K801" s="308"/>
      <c r="L801" s="331"/>
      <c r="M801" s="264"/>
      <c r="N801" s="264"/>
      <c r="O801" s="328"/>
      <c r="P801" s="311"/>
      <c r="Q801" s="267"/>
      <c r="R801" s="261"/>
      <c r="S801" s="258"/>
      <c r="T801" s="255"/>
      <c r="U801" s="249"/>
      <c r="V801" s="255"/>
      <c r="W801" s="255"/>
      <c r="X801" s="255"/>
      <c r="Y801" s="277"/>
      <c r="Z801" s="108"/>
      <c r="AA801" s="109"/>
      <c r="AB801" s="109"/>
      <c r="AC801" s="109"/>
      <c r="AD801" s="110"/>
      <c r="AE801" s="111">
        <f t="shared" si="128"/>
        <v>0</v>
      </c>
      <c r="AF801" s="110"/>
      <c r="AG801" s="110"/>
      <c r="AH801" s="110"/>
      <c r="AI801" s="110"/>
      <c r="AJ801" s="110"/>
      <c r="AK801" s="110"/>
      <c r="AL801" s="111">
        <f>IFERROR(VLOOKUP(AF801,Criterios!$M$3:$N$6,2,FALSE),0) + IFERROR(VLOOKUP(AG801,Criterios!$O$3:$P$6,2,FALSE),0) + IFERROR(VLOOKUP(AH801,Criterios!$Q$3:$R$7,2,FALSE),0) + IFERROR(VLOOKUP(AI801,Criterios!$S$3:$T$6,2,FALSE),0) + IFERROR(VLOOKUP(AJ801,Criterios!$U$3:$V$5,2,FALSE),0) + IFERROR(VLOOKUP(AK801,Criterios!$W$3:$X$8,2,FALSE),0)</f>
        <v>0</v>
      </c>
      <c r="AM801" s="112" t="str">
        <f>IF(AND(AL801&gt;=Criterios!$AB$8,AL801&lt;Criterios!$AA$8),"Pobre",IF(AND(AL801&gt;=Criterios!$AB$7,AL801&lt;Criterios!$AA$7),"Insatisfactorio",IF(AND(AL801&gt;=Criterios!$AB$6,AL801&lt;Criterios!$AA$6),"Regular",IF(AND(AL801&gt;=Criterios!$AB$5,AL801&lt;Criterios!$AA$5),"Bueno",IF(AND(AL801&gt;=Criterios!$AB$4,AL801&lt;=Criterios!$AA$4),"Excelente",MID(Criterios!$Y$3,1,1))))))</f>
        <v/>
      </c>
      <c r="AN801" s="279"/>
      <c r="AO801" s="281"/>
      <c r="AP801" s="283"/>
      <c r="AQ801" s="274"/>
      <c r="AR801" s="274"/>
      <c r="AS801" s="274"/>
      <c r="AT801" s="274"/>
      <c r="AU801" s="285"/>
      <c r="AW801" s="88" t="s">
        <v>123</v>
      </c>
      <c r="AX801" s="88" t="s">
        <v>124</v>
      </c>
      <c r="AY801" s="88" t="s">
        <v>125</v>
      </c>
      <c r="AZ801" s="88" t="s">
        <v>126</v>
      </c>
      <c r="BA801" s="88" t="s">
        <v>127</v>
      </c>
      <c r="BB801" s="113"/>
    </row>
    <row r="802" spans="1:54" ht="16.5" hidden="1" thickTop="1" x14ac:dyDescent="0.2">
      <c r="A802" s="361"/>
      <c r="B802" s="289"/>
      <c r="C802" s="297"/>
      <c r="D802" s="300"/>
      <c r="E802" s="300"/>
      <c r="F802" s="300"/>
      <c r="G802" s="300"/>
      <c r="H802" s="300"/>
      <c r="I802" s="303"/>
      <c r="J802" s="306"/>
      <c r="K802" s="306"/>
      <c r="L802" s="329"/>
      <c r="M802" s="262"/>
      <c r="N802" s="262"/>
      <c r="O802" s="326" t="s">
        <v>442</v>
      </c>
      <c r="P802" s="338"/>
      <c r="Q802" s="295"/>
      <c r="R802" s="259"/>
      <c r="S802" s="256"/>
      <c r="T802" s="253">
        <f>(IFERROR(VLOOKUP(S802,Criterios!$E$3:$F$8,2,FALSE),0))</f>
        <v>0</v>
      </c>
      <c r="U802" s="247"/>
      <c r="V802" s="253">
        <f>(IFERROR(VLOOKUP(U802,Criterios!$H$3:$I$8,2,FALSE),0))</f>
        <v>0</v>
      </c>
      <c r="W802" s="253">
        <f>(IFERROR(VLOOKUP(S802,Criterios!$E$3:$F$8,2,FALSE),0)) * (IFERROR(VLOOKUP(U802,Criterios!$H$3:$I$8,2,FALSE),0))</f>
        <v>0</v>
      </c>
      <c r="X802" s="253">
        <f>IFERROR(INDEX(Colorimetría!$D$4:$H$8,MATCH(V802,Colorimetría!$C$4:$C$8,0),MATCH(T802,Colorimetría!$D$3:$H$3,0)),0)</f>
        <v>0</v>
      </c>
      <c r="Y802" s="296"/>
      <c r="Z802" s="91"/>
      <c r="AA802" s="92"/>
      <c r="AB802" s="92"/>
      <c r="AC802" s="92"/>
      <c r="AD802" s="93"/>
      <c r="AE802" s="94">
        <f>IF(OR(AD802="Preventivo",AD802="Preventivo - Detectivo"),"Probabilidad",IF(OR(AD802="Detectivo - Correctivo",AD802="Correctivo"),"Impacto",0))</f>
        <v>0</v>
      </c>
      <c r="AF802" s="93"/>
      <c r="AG802" s="93"/>
      <c r="AH802" s="93"/>
      <c r="AI802" s="93"/>
      <c r="AJ802" s="93"/>
      <c r="AK802" s="93"/>
      <c r="AL802" s="95">
        <f>IFERROR(VLOOKUP(AF802,Criterios!$M$3:$N$6,2,FALSE),0) + IFERROR(VLOOKUP(AG802,Criterios!$O$3:$P$6,2,FALSE),0) + IFERROR(VLOOKUP(AH802,Criterios!$Q$3:$R$7,2,FALSE),0) + IFERROR(VLOOKUP(AI802,Criterios!$S$3:$T$6,2,FALSE),0) + IFERROR(VLOOKUP(AJ802,Criterios!$U$3:$V$5,2,FALSE),0) + IFERROR(VLOOKUP(AK802,Criterios!$W$3:$X$8,2,FALSE),0)</f>
        <v>0</v>
      </c>
      <c r="AM802" s="96" t="str">
        <f>IF(AND(AL802&gt;=Criterios!$AB$8,AL802&lt;Criterios!$AA$8),"Pobre",IF(AND(AL802&gt;=Criterios!$AB$7,AL802&lt;Criterios!$AA$7),"Insatisfactorio",IF(AND(AL802&gt;=Criterios!$AB$6,AL802&lt;Criterios!$AA$6),"Regular",IF(AND(AL802&gt;=Criterios!$AB$5,AL802&lt;Criterios!$AA$5),"Bueno",IF(AND(AL802&gt;=Criterios!$AB$4,AL802&lt;=Criterios!$AA$4),"Excelente",MID(Criterios!$Y$3,1,1))))))</f>
        <v/>
      </c>
      <c r="AN802" s="278">
        <f>(IFERROR(AVERAGEIFS(AL802:AL807,AE802:AE807,"Impacto"),0))/100</f>
        <v>0</v>
      </c>
      <c r="AO802" s="280">
        <f>(IFERROR(AVERAGEIFS(AL802:AL807,AE802:AE807,"Probabilidad"),0))/100</f>
        <v>0</v>
      </c>
      <c r="AP802" s="282" t="str">
        <f>IF(AN802=0,MID(S802,1,15),IF(T802 - AN802*T802&lt;1,VLOOKUP(1,Criterios!$D$4:$E$8,2,FALSE),IF(ROUND(T802 -( T802*AN802),0)=0,VLOOKUP(1,Criterios!$D$4:$E$8,2,FALSE),VLOOKUP(ROUND(T802 -( T802*AN802),0),Criterios!$D$4:$E$8,2,FALSE))))</f>
        <v/>
      </c>
      <c r="AQ802" s="273">
        <f>(IFERROR(VLOOKUP(AP802,Criterios!$E$3:$F$8,2,FALSE),0))</f>
        <v>0</v>
      </c>
      <c r="AR802" s="273" t="str">
        <f>IF(AO802=0,MID(U802,1,15),IF(V802 - AO802*V802&lt;1,VLOOKUP(1,Criterios!$G$4:$H$8,2,FALSE),IF(ROUND(V802 -(V802*AO802),0)=0,VLOOKUP(1,Criterios!$G$4:$H$8,2,FALSE),VLOOKUP(ROUND(V802 -( V802*AO802),0),Criterios!$G$4:$H$8,2,FALSE))))</f>
        <v/>
      </c>
      <c r="AS802" s="273">
        <f>(IFERROR(VLOOKUP(AR802,Criterios!$H$3:$I$8,2,FALSE),0))</f>
        <v>0</v>
      </c>
      <c r="AT802" s="273">
        <f>(IFERROR(VLOOKUP(AP802,Criterios!$E$3:$F$8,2,FALSE),0)) * (IFERROR(VLOOKUP(AR802,Criterios!$H$3:$I$8,2,FALSE),0))</f>
        <v>0</v>
      </c>
      <c r="AU802" s="284">
        <f>IFERROR(INDEX(Colorimetría!$D$4:$H$8,MATCH(AS802,Colorimetría!$C$4:$C$8,0),MATCH(AQ802,Colorimetría!$D$3:$H$3,0)),0)</f>
        <v>0</v>
      </c>
      <c r="AV802" s="88" t="s">
        <v>169</v>
      </c>
      <c r="AW802" s="97" t="str">
        <f>IF(AND(T802=1,V802=5),IF(AND(AQ802=1,AS802=5),"RiRr","Ri"),IF(AND(AQ802=1,AS802=5),"Rr",""))</f>
        <v/>
      </c>
      <c r="AX802" s="97" t="str">
        <f>IF(AND(T802=2,V802=5),IF(AND(AQ802=2,AS802=5),"RiRr","Ri"),IF(AND(AQ802=2,AS802=5),"Rr",""))</f>
        <v/>
      </c>
      <c r="AY802" s="98" t="str">
        <f>IF(AND(T802=3,V802=5),IF(AND(AQ802=3,AS802=5),"RiRr","Ri"),IF(AND(AQ802=3,AS802=5),"Rr",""))</f>
        <v/>
      </c>
      <c r="AZ802" s="98" t="str">
        <f>IF(AND(T802=4,V802=5),IF(AND(AQ802=4,AS802=5),"RiRr","Ri"),IF(AND(AQ802=4,AS802=5),"Rr",""))</f>
        <v/>
      </c>
      <c r="BA802" s="98" t="str">
        <f>IF(AND(T802=5,V802=5),IF(AND(AQ802=5,AS802=5),"RiRr","Ri"),IF(AND(AQ802=5,AS802=5),"Rr",""))</f>
        <v/>
      </c>
      <c r="BB802" s="100"/>
    </row>
    <row r="803" spans="1:54" hidden="1" x14ac:dyDescent="0.2">
      <c r="A803" s="362"/>
      <c r="B803" s="290"/>
      <c r="C803" s="298"/>
      <c r="D803" s="301"/>
      <c r="E803" s="301"/>
      <c r="F803" s="301"/>
      <c r="G803" s="301"/>
      <c r="H803" s="301"/>
      <c r="I803" s="304"/>
      <c r="J803" s="307"/>
      <c r="K803" s="307"/>
      <c r="L803" s="330"/>
      <c r="M803" s="263"/>
      <c r="N803" s="263"/>
      <c r="O803" s="327"/>
      <c r="P803" s="310"/>
      <c r="Q803" s="266"/>
      <c r="R803" s="260"/>
      <c r="S803" s="257"/>
      <c r="T803" s="254"/>
      <c r="U803" s="248"/>
      <c r="V803" s="254"/>
      <c r="W803" s="254"/>
      <c r="X803" s="254"/>
      <c r="Y803" s="276"/>
      <c r="Z803" s="91"/>
      <c r="AA803" s="92"/>
      <c r="AB803" s="92"/>
      <c r="AC803" s="92"/>
      <c r="AD803" s="93"/>
      <c r="AE803" s="94">
        <f t="shared" ref="AE803:AE807" si="129">IF(OR(AD803="Preventivo",AD803="Preventivo - Detectivo"),"Probabilidad",IF(OR(AD803="Detectivo - Correctivo",AD803="Correctivo"),"Impacto",0))</f>
        <v>0</v>
      </c>
      <c r="AF803" s="93"/>
      <c r="AG803" s="93"/>
      <c r="AH803" s="93"/>
      <c r="AI803" s="93"/>
      <c r="AJ803" s="93"/>
      <c r="AK803" s="93"/>
      <c r="AL803" s="95">
        <f>IFERROR(VLOOKUP(AF803,Criterios!$M$3:$N$6,2,FALSE),0) + IFERROR(VLOOKUP(AG803,Criterios!$O$3:$P$6,2,FALSE),0) + IFERROR(VLOOKUP(AH803,Criterios!$Q$3:$R$7,2,FALSE),0) + IFERROR(VLOOKUP(AI803,Criterios!$S$3:$T$6,2,FALSE),0) + IFERROR(VLOOKUP(AJ803,Criterios!$U$3:$V$5,2,FALSE),0) + IFERROR(VLOOKUP(AK803,Criterios!$W$3:$X$8,2,FALSE),0)</f>
        <v>0</v>
      </c>
      <c r="AM803" s="96" t="str">
        <f>IF(AND(AL803&gt;=Criterios!$AB$8,AL803&lt;Criterios!$AA$8),"Pobre",IF(AND(AL803&gt;=Criterios!$AB$7,AL803&lt;Criterios!$AA$7),"Insatisfactorio",IF(AND(AL803&gt;=Criterios!$AB$6,AL803&lt;Criterios!$AA$6),"Regular",IF(AND(AL803&gt;=Criterios!$AB$5,AL803&lt;Criterios!$AA$5),"Bueno",IF(AND(AL803&gt;=Criterios!$AB$4,AL803&lt;=Criterios!$AA$4),"Excelente",MID(Criterios!$Y$3,1,1))))))</f>
        <v/>
      </c>
      <c r="AN803" s="278"/>
      <c r="AO803" s="280"/>
      <c r="AP803" s="282"/>
      <c r="AQ803" s="273"/>
      <c r="AR803" s="273"/>
      <c r="AS803" s="273"/>
      <c r="AT803" s="273"/>
      <c r="AU803" s="284"/>
      <c r="AV803" s="88" t="s">
        <v>122</v>
      </c>
      <c r="AW803" s="101" t="str">
        <f>IF(AND(T802=1,V802=4),IF(AND(AQ802=1,AS802=4),"RiRr","Ri"),IF(AND(AQ802=1,AS802=4),"Rr",""))</f>
        <v/>
      </c>
      <c r="AX803" s="102" t="str">
        <f>IF(AND(T802=2,V802=4),IF(AND(AQ802=2,AS802=4),"RiRr","Ri"),IF(AND(AQ802=2,AS802=4),"Rr",""))</f>
        <v/>
      </c>
      <c r="AY803" s="102" t="str">
        <f>IF(AND(T802=3,V802=4),IF(AND(AQ802=3,AS802=4),"RiRr","Ri"),IF(AND(AQ802=3,AS802=4),"Rr",""))</f>
        <v/>
      </c>
      <c r="AZ803" s="103" t="str">
        <f>IF(AND(T802=4,V802=4),IF(AND(AQ802=4,AS802=4),"RiRr","Ri"),IF(AND(AQ802=4,AS802=4),"Rr",""))</f>
        <v/>
      </c>
      <c r="BA803" s="103" t="str">
        <f>IF(AND(T802=5,V802=4),IF(AND(AQ802=5,AS802=4),"RiRr","Ri"),IF(AND(AQ802=5,AS802=4),"Rr",""))</f>
        <v/>
      </c>
      <c r="BB803" s="105"/>
    </row>
    <row r="804" spans="1:54" hidden="1" x14ac:dyDescent="0.2">
      <c r="A804" s="362"/>
      <c r="B804" s="290"/>
      <c r="C804" s="298"/>
      <c r="D804" s="301"/>
      <c r="E804" s="301"/>
      <c r="F804" s="301"/>
      <c r="G804" s="301"/>
      <c r="H804" s="301"/>
      <c r="I804" s="304"/>
      <c r="J804" s="307"/>
      <c r="K804" s="307"/>
      <c r="L804" s="330"/>
      <c r="M804" s="263"/>
      <c r="N804" s="263"/>
      <c r="O804" s="327"/>
      <c r="P804" s="310"/>
      <c r="Q804" s="266"/>
      <c r="R804" s="260"/>
      <c r="S804" s="257"/>
      <c r="T804" s="254"/>
      <c r="U804" s="248"/>
      <c r="V804" s="254"/>
      <c r="W804" s="254"/>
      <c r="X804" s="254"/>
      <c r="Y804" s="276"/>
      <c r="Z804" s="91"/>
      <c r="AA804" s="92"/>
      <c r="AB804" s="92"/>
      <c r="AC804" s="92"/>
      <c r="AD804" s="93"/>
      <c r="AE804" s="94">
        <f t="shared" si="129"/>
        <v>0</v>
      </c>
      <c r="AF804" s="93"/>
      <c r="AG804" s="93"/>
      <c r="AH804" s="93"/>
      <c r="AI804" s="93"/>
      <c r="AJ804" s="93"/>
      <c r="AK804" s="93"/>
      <c r="AL804" s="95">
        <f>IFERROR(VLOOKUP(AF804,Criterios!$M$3:$N$6,2,FALSE),0) + IFERROR(VLOOKUP(AG804,Criterios!$O$3:$P$6,2,FALSE),0) + IFERROR(VLOOKUP(AH804,Criterios!$Q$3:$R$7,2,FALSE),0) + IFERROR(VLOOKUP(AI804,Criterios!$S$3:$T$6,2,FALSE),0) + IFERROR(VLOOKUP(AJ804,Criterios!$U$3:$V$5,2,FALSE),0) + IFERROR(VLOOKUP(AK804,Criterios!$W$3:$X$8,2,FALSE),0)</f>
        <v>0</v>
      </c>
      <c r="AM804" s="96" t="str">
        <f>IF(AND(AL804&gt;=Criterios!$AB$8,AL804&lt;Criterios!$AA$8),"Pobre",IF(AND(AL804&gt;=Criterios!$AB$7,AL804&lt;Criterios!$AA$7),"Insatisfactorio",IF(AND(AL804&gt;=Criterios!$AB$6,AL804&lt;Criterios!$AA$6),"Regular",IF(AND(AL804&gt;=Criterios!$AB$5,AL804&lt;Criterios!$AA$5),"Bueno",IF(AND(AL804&gt;=Criterios!$AB$4,AL804&lt;=Criterios!$AA$4),"Excelente",MID(Criterios!$Y$3,1,1))))))</f>
        <v/>
      </c>
      <c r="AN804" s="278"/>
      <c r="AO804" s="280"/>
      <c r="AP804" s="282"/>
      <c r="AQ804" s="273"/>
      <c r="AR804" s="273"/>
      <c r="AS804" s="273"/>
      <c r="AT804" s="273"/>
      <c r="AU804" s="284"/>
      <c r="AV804" s="88" t="s">
        <v>125</v>
      </c>
      <c r="AW804" s="106" t="str">
        <f>IF(AND(T802=1,V802=3),IF(AND(AQ802=1,AS802=3),"RiRr","Ri"),IF(AND(AQ802=1,AS802=3),"Rr",""))</f>
        <v/>
      </c>
      <c r="AX804" s="101" t="str">
        <f>IF(AND(T802=2,V802=3),IF(AND(AQ802=2,AS802=3),"RiRr","Ri"),IF(AND(AQ802=2,AS802=3),"Rr",""))</f>
        <v/>
      </c>
      <c r="AY804" s="102" t="str">
        <f>IF(AND(T802=3,V802=3),IF(AND(AQ802=3,AS802=3),"RiRr","Ri"),IF(AND(AQ802=3,AS802=3),"Rr",""))</f>
        <v/>
      </c>
      <c r="AZ804" s="103" t="str">
        <f>IF(AND(T802=4,V802=3),IF(AND(AQ802=4,AS802=3),"RiRr","Ri"),IF(AND(AQ802=4,AS802=3),"Rr",""))</f>
        <v/>
      </c>
      <c r="BA804" s="103" t="str">
        <f>IF(AND(T802=5,V802=3),IF(AND(AQ802=5,AS802=3),"RiRr","Ri"),IF(AND(AQ802=5,AS802=3),"Rr",""))</f>
        <v/>
      </c>
      <c r="BB804" s="105"/>
    </row>
    <row r="805" spans="1:54" hidden="1" x14ac:dyDescent="0.2">
      <c r="A805" s="362"/>
      <c r="B805" s="290"/>
      <c r="C805" s="298"/>
      <c r="D805" s="301"/>
      <c r="E805" s="301"/>
      <c r="F805" s="301"/>
      <c r="G805" s="301"/>
      <c r="H805" s="301"/>
      <c r="I805" s="304"/>
      <c r="J805" s="307"/>
      <c r="K805" s="307"/>
      <c r="L805" s="330"/>
      <c r="M805" s="263"/>
      <c r="N805" s="263"/>
      <c r="O805" s="327"/>
      <c r="P805" s="310"/>
      <c r="Q805" s="266"/>
      <c r="R805" s="260"/>
      <c r="S805" s="257"/>
      <c r="T805" s="254"/>
      <c r="U805" s="248"/>
      <c r="V805" s="254"/>
      <c r="W805" s="254"/>
      <c r="X805" s="254"/>
      <c r="Y805" s="276"/>
      <c r="Z805" s="91"/>
      <c r="AA805" s="92"/>
      <c r="AB805" s="92"/>
      <c r="AC805" s="92"/>
      <c r="AD805" s="93"/>
      <c r="AE805" s="94">
        <f t="shared" si="129"/>
        <v>0</v>
      </c>
      <c r="AF805" s="93"/>
      <c r="AG805" s="93"/>
      <c r="AH805" s="93"/>
      <c r="AI805" s="93"/>
      <c r="AJ805" s="93"/>
      <c r="AK805" s="93"/>
      <c r="AL805" s="94">
        <f>IFERROR(VLOOKUP(AF805,Criterios!$M$3:$N$6,2,FALSE),0) + IFERROR(VLOOKUP(AG805,Criterios!$O$3:$P$6,2,FALSE),0) + IFERROR(VLOOKUP(AH805,Criterios!$Q$3:$R$7,2,FALSE),0) + IFERROR(VLOOKUP(AI805,Criterios!$S$3:$T$6,2,FALSE),0) + IFERROR(VLOOKUP(AJ805,Criterios!$U$3:$V$5,2,FALSE),0) + IFERROR(VLOOKUP(AK805,Criterios!$W$3:$X$8,2,FALSE),0)</f>
        <v>0</v>
      </c>
      <c r="AM805" s="96" t="str">
        <f>IF(AND(AL805&gt;=Criterios!$AB$8,AL805&lt;Criterios!$AA$8),"Pobre",IF(AND(AL805&gt;=Criterios!$AB$7,AL805&lt;Criterios!$AA$7),"Insatisfactorio",IF(AND(AL805&gt;=Criterios!$AB$6,AL805&lt;Criterios!$AA$6),"Regular",IF(AND(AL805&gt;=Criterios!$AB$5,AL805&lt;Criterios!$AA$5),"Bueno",IF(AND(AL805&gt;=Criterios!$AB$4,AL805&lt;=Criterios!$AA$4),"Excelente",MID(Criterios!$Y$3,1,1))))))</f>
        <v/>
      </c>
      <c r="AN805" s="278"/>
      <c r="AO805" s="280"/>
      <c r="AP805" s="282"/>
      <c r="AQ805" s="273"/>
      <c r="AR805" s="273"/>
      <c r="AS805" s="273"/>
      <c r="AT805" s="273"/>
      <c r="AU805" s="284"/>
      <c r="AV805" s="88" t="s">
        <v>170</v>
      </c>
      <c r="AW805" s="106" t="str">
        <f>IF(AND(T802=1,V802=2),IF(AND(AQ802=1,AS802=2),"RiRr","Ri"),IF(AND(AQ802=1,AS802=2),"Rr",""))</f>
        <v/>
      </c>
      <c r="AX805" s="106" t="str">
        <f>IF(AND(T802=2,V802=2),IF(AND(AQ802=2,AS802=2),"RiRr","Ri"),IF(AND(AQ802=2,AS802=2),"Rr",""))</f>
        <v/>
      </c>
      <c r="AY805" s="101" t="str">
        <f>IF(AND(T802=3,V802=2),IF(AND(AQ802=3,AS802=2),"RiRr","Ri"),IF(AND(AQ802=3,AS802=2),"Rr",""))</f>
        <v/>
      </c>
      <c r="AZ805" s="102" t="str">
        <f>IF(AND(T802=4,V802=2),IF(AND(AQ802=4,AS802=2),"RiRr","Ri"),IF(AND(AQ802=4,AS802=2),"Rr",""))</f>
        <v/>
      </c>
      <c r="BA805" s="103" t="str">
        <f>IF(AND(T802=5,V802=2),IF(AND(AQ802=5,AS802=2),"RiRr","Ri"),IF(AND(AQ802=5,AS802=2),"Rr",""))</f>
        <v/>
      </c>
      <c r="BB805" s="105"/>
    </row>
    <row r="806" spans="1:54" hidden="1" x14ac:dyDescent="0.2">
      <c r="A806" s="362"/>
      <c r="B806" s="290"/>
      <c r="C806" s="298"/>
      <c r="D806" s="301"/>
      <c r="E806" s="301"/>
      <c r="F806" s="301"/>
      <c r="G806" s="301"/>
      <c r="H806" s="301"/>
      <c r="I806" s="304"/>
      <c r="J806" s="307"/>
      <c r="K806" s="307"/>
      <c r="L806" s="330"/>
      <c r="M806" s="263"/>
      <c r="N806" s="263"/>
      <c r="O806" s="327"/>
      <c r="P806" s="310"/>
      <c r="Q806" s="266"/>
      <c r="R806" s="260"/>
      <c r="S806" s="257"/>
      <c r="T806" s="254"/>
      <c r="U806" s="248"/>
      <c r="V806" s="254"/>
      <c r="W806" s="254"/>
      <c r="X806" s="254"/>
      <c r="Y806" s="276"/>
      <c r="Z806" s="91"/>
      <c r="AA806" s="92"/>
      <c r="AB806" s="92"/>
      <c r="AC806" s="92"/>
      <c r="AD806" s="93"/>
      <c r="AE806" s="94">
        <f t="shared" si="129"/>
        <v>0</v>
      </c>
      <c r="AF806" s="93"/>
      <c r="AG806" s="93"/>
      <c r="AH806" s="93"/>
      <c r="AI806" s="93"/>
      <c r="AJ806" s="93"/>
      <c r="AK806" s="93"/>
      <c r="AL806" s="94">
        <f>IFERROR(VLOOKUP(AF806,Criterios!$M$3:$N$6,2,FALSE),0) + IFERROR(VLOOKUP(AG806,Criterios!$O$3:$P$6,2,FALSE),0) + IFERROR(VLOOKUP(AH806,Criterios!$Q$3:$R$7,2,FALSE),0) + IFERROR(VLOOKUP(AI806,Criterios!$S$3:$T$6,2,FALSE),0) + IFERROR(VLOOKUP(AJ806,Criterios!$U$3:$V$5,2,FALSE),0) + IFERROR(VLOOKUP(AK806,Criterios!$W$3:$X$8,2,FALSE),0)</f>
        <v>0</v>
      </c>
      <c r="AM806" s="96" t="str">
        <f>IF(AND(AL806&gt;=Criterios!$AB$8,AL806&lt;Criterios!$AA$8),"Pobre",IF(AND(AL806&gt;=Criterios!$AB$7,AL806&lt;Criterios!$AA$7),"Insatisfactorio",IF(AND(AL806&gt;=Criterios!$AB$6,AL806&lt;Criterios!$AA$6),"Regular",IF(AND(AL806&gt;=Criterios!$AB$5,AL806&lt;Criterios!$AA$5),"Bueno",IF(AND(AL806&gt;=Criterios!$AB$4,AL806&lt;=Criterios!$AA$4),"Excelente",MID(Criterios!$Y$3,1,1))))))</f>
        <v/>
      </c>
      <c r="AN806" s="278"/>
      <c r="AO806" s="280"/>
      <c r="AP806" s="282"/>
      <c r="AQ806" s="273"/>
      <c r="AR806" s="273"/>
      <c r="AS806" s="273"/>
      <c r="AT806" s="273"/>
      <c r="AU806" s="284"/>
      <c r="AV806" s="88" t="s">
        <v>752</v>
      </c>
      <c r="AW806" s="106" t="str">
        <f>IF(AND(T802=1,V802=1),IF(AND(AQ802=1,AS802=1),"RiRr","Ri"),IF(AND(AQ802=1,AS802=1),"Rr",""))</f>
        <v/>
      </c>
      <c r="AX806" s="106" t="str">
        <f>IF(AND(T802=2,V802=1),IF(AND(AQ802=2,AS802=1),"RiRr","Ri"),IF(AND(AQ802=2,AS802=1),"Rr",""))</f>
        <v/>
      </c>
      <c r="AY806" s="101" t="str">
        <f>IF(AND(T802=3,V802=1),IF(AND(AQ802=3,AS802=1),"RiRr","Ri"),IF(AND(AQ802=3,AS802=1),"Rr",""))</f>
        <v/>
      </c>
      <c r="AZ806" s="102" t="str">
        <f>IF(AND(T802=4,V802=1),IF(AND(AQ802=4,AS802=1),"RiRr","Ri"),IF(AND(AQ802=4,AS802=1),"Rr",""))</f>
        <v/>
      </c>
      <c r="BA806" s="102" t="str">
        <f>IF(AND(T802=5,V802=1),IF(AND(AQ802=5,AS802=1),"RiRr","Ri"),IF(AND(AQ802=5,AS802=1),"Rr",""))</f>
        <v/>
      </c>
      <c r="BB806" s="105"/>
    </row>
    <row r="807" spans="1:54" ht="15.75" hidden="1" customHeight="1" thickBot="1" x14ac:dyDescent="0.25">
      <c r="A807" s="363"/>
      <c r="B807" s="291"/>
      <c r="C807" s="299"/>
      <c r="D807" s="302"/>
      <c r="E807" s="302"/>
      <c r="F807" s="302"/>
      <c r="G807" s="302"/>
      <c r="H807" s="302"/>
      <c r="I807" s="305"/>
      <c r="J807" s="308"/>
      <c r="K807" s="308"/>
      <c r="L807" s="331"/>
      <c r="M807" s="264"/>
      <c r="N807" s="264"/>
      <c r="O807" s="328"/>
      <c r="P807" s="311"/>
      <c r="Q807" s="267"/>
      <c r="R807" s="261"/>
      <c r="S807" s="258"/>
      <c r="T807" s="255"/>
      <c r="U807" s="249"/>
      <c r="V807" s="255"/>
      <c r="W807" s="255"/>
      <c r="X807" s="255"/>
      <c r="Y807" s="277"/>
      <c r="Z807" s="108"/>
      <c r="AA807" s="109"/>
      <c r="AB807" s="109"/>
      <c r="AC807" s="109"/>
      <c r="AD807" s="110"/>
      <c r="AE807" s="111">
        <f t="shared" si="129"/>
        <v>0</v>
      </c>
      <c r="AF807" s="110"/>
      <c r="AG807" s="110"/>
      <c r="AH807" s="110"/>
      <c r="AI807" s="110"/>
      <c r="AJ807" s="110"/>
      <c r="AK807" s="110"/>
      <c r="AL807" s="111">
        <f>IFERROR(VLOOKUP(AF807,Criterios!$M$3:$N$6,2,FALSE),0) + IFERROR(VLOOKUP(AG807,Criterios!$O$3:$P$6,2,FALSE),0) + IFERROR(VLOOKUP(AH807,Criterios!$Q$3:$R$7,2,FALSE),0) + IFERROR(VLOOKUP(AI807,Criterios!$S$3:$T$6,2,FALSE),0) + IFERROR(VLOOKUP(AJ807,Criterios!$U$3:$V$5,2,FALSE),0) + IFERROR(VLOOKUP(AK807,Criterios!$W$3:$X$8,2,FALSE),0)</f>
        <v>0</v>
      </c>
      <c r="AM807" s="112" t="str">
        <f>IF(AND(AL807&gt;=Criterios!$AB$8,AL807&lt;Criterios!$AA$8),"Pobre",IF(AND(AL807&gt;=Criterios!$AB$7,AL807&lt;Criterios!$AA$7),"Insatisfactorio",IF(AND(AL807&gt;=Criterios!$AB$6,AL807&lt;Criterios!$AA$6),"Regular",IF(AND(AL807&gt;=Criterios!$AB$5,AL807&lt;Criterios!$AA$5),"Bueno",IF(AND(AL807&gt;=Criterios!$AB$4,AL807&lt;=Criterios!$AA$4),"Excelente",MID(Criterios!$Y$3,1,1))))))</f>
        <v/>
      </c>
      <c r="AN807" s="279"/>
      <c r="AO807" s="281"/>
      <c r="AP807" s="283"/>
      <c r="AQ807" s="274"/>
      <c r="AR807" s="274"/>
      <c r="AS807" s="274"/>
      <c r="AT807" s="274"/>
      <c r="AU807" s="285"/>
      <c r="AW807" s="88" t="s">
        <v>123</v>
      </c>
      <c r="AX807" s="88" t="s">
        <v>124</v>
      </c>
      <c r="AY807" s="88" t="s">
        <v>125</v>
      </c>
      <c r="AZ807" s="88" t="s">
        <v>126</v>
      </c>
      <c r="BA807" s="88" t="s">
        <v>127</v>
      </c>
      <c r="BB807" s="113"/>
    </row>
    <row r="808" spans="1:54" ht="16.5" hidden="1" thickTop="1" x14ac:dyDescent="0.2">
      <c r="A808" s="361"/>
      <c r="B808" s="289"/>
      <c r="C808" s="297"/>
      <c r="D808" s="300"/>
      <c r="E808" s="300"/>
      <c r="F808" s="300"/>
      <c r="G808" s="300"/>
      <c r="H808" s="300"/>
      <c r="I808" s="303"/>
      <c r="J808" s="306"/>
      <c r="K808" s="306"/>
      <c r="L808" s="329"/>
      <c r="M808" s="262"/>
      <c r="N808" s="262"/>
      <c r="O808" s="326" t="s">
        <v>443</v>
      </c>
      <c r="P808" s="338"/>
      <c r="Q808" s="295"/>
      <c r="R808" s="259"/>
      <c r="S808" s="256"/>
      <c r="T808" s="253">
        <f>(IFERROR(VLOOKUP(S808,Criterios!$E$3:$F$8,2,FALSE),0))</f>
        <v>0</v>
      </c>
      <c r="U808" s="247"/>
      <c r="V808" s="253">
        <f>(IFERROR(VLOOKUP(U808,Criterios!$H$3:$I$8,2,FALSE),0))</f>
        <v>0</v>
      </c>
      <c r="W808" s="253">
        <f>(IFERROR(VLOOKUP(S808,Criterios!$E$3:$F$8,2,FALSE),0)) * (IFERROR(VLOOKUP(U808,Criterios!$H$3:$I$8,2,FALSE),0))</f>
        <v>0</v>
      </c>
      <c r="X808" s="253">
        <f>IFERROR(INDEX(Colorimetría!$D$4:$H$8,MATCH(V808,Colorimetría!$C$4:$C$8,0),MATCH(T808,Colorimetría!$D$3:$H$3,0)),0)</f>
        <v>0</v>
      </c>
      <c r="Y808" s="296"/>
      <c r="Z808" s="91"/>
      <c r="AA808" s="92"/>
      <c r="AB808" s="92"/>
      <c r="AC808" s="92"/>
      <c r="AD808" s="93"/>
      <c r="AE808" s="94">
        <f>IF(OR(AD808="Preventivo",AD808="Preventivo - Detectivo"),"Probabilidad",IF(OR(AD808="Detectivo - Correctivo",AD808="Correctivo"),"Impacto",0))</f>
        <v>0</v>
      </c>
      <c r="AF808" s="93"/>
      <c r="AG808" s="93"/>
      <c r="AH808" s="93"/>
      <c r="AI808" s="93"/>
      <c r="AJ808" s="93"/>
      <c r="AK808" s="93"/>
      <c r="AL808" s="95">
        <f>IFERROR(VLOOKUP(AF808,Criterios!$M$3:$N$6,2,FALSE),0) + IFERROR(VLOOKUP(AG808,Criterios!$O$3:$P$6,2,FALSE),0) + IFERROR(VLOOKUP(AH808,Criterios!$Q$3:$R$7,2,FALSE),0) + IFERROR(VLOOKUP(AI808,Criterios!$S$3:$T$6,2,FALSE),0) + IFERROR(VLOOKUP(AJ808,Criterios!$U$3:$V$5,2,FALSE),0) + IFERROR(VLOOKUP(AK808,Criterios!$W$3:$X$8,2,FALSE),0)</f>
        <v>0</v>
      </c>
      <c r="AM808" s="96" t="str">
        <f>IF(AND(AL808&gt;=Criterios!$AB$8,AL808&lt;Criterios!$AA$8),"Pobre",IF(AND(AL808&gt;=Criterios!$AB$7,AL808&lt;Criterios!$AA$7),"Insatisfactorio",IF(AND(AL808&gt;=Criterios!$AB$6,AL808&lt;Criterios!$AA$6),"Regular",IF(AND(AL808&gt;=Criterios!$AB$5,AL808&lt;Criterios!$AA$5),"Bueno",IF(AND(AL808&gt;=Criterios!$AB$4,AL808&lt;=Criterios!$AA$4),"Excelente",MID(Criterios!$Y$3,1,1))))))</f>
        <v/>
      </c>
      <c r="AN808" s="278">
        <f>(IFERROR(AVERAGEIFS(AL808:AL813,AE808:AE813,"Impacto"),0))/100</f>
        <v>0</v>
      </c>
      <c r="AO808" s="280">
        <f>(IFERROR(AVERAGEIFS(AL808:AL813,AE808:AE813,"Probabilidad"),0))/100</f>
        <v>0</v>
      </c>
      <c r="AP808" s="282" t="str">
        <f>IF(AN808=0,MID(S808,1,15),IF(T808 - AN808*T808&lt;1,VLOOKUP(1,Criterios!$D$4:$E$8,2,FALSE),IF(ROUND(T808 -( T808*AN808),0)=0,VLOOKUP(1,Criterios!$D$4:$E$8,2,FALSE),VLOOKUP(ROUND(T808 -( T808*AN808),0),Criterios!$D$4:$E$8,2,FALSE))))</f>
        <v/>
      </c>
      <c r="AQ808" s="273">
        <f>(IFERROR(VLOOKUP(AP808,Criterios!$E$3:$F$8,2,FALSE),0))</f>
        <v>0</v>
      </c>
      <c r="AR808" s="273" t="str">
        <f>IF(AO808=0,MID(U808,1,15),IF(V808 - AO808*V808&lt;1,VLOOKUP(1,Criterios!$G$4:$H$8,2,FALSE),IF(ROUND(V808 -(V808*AO808),0)=0,VLOOKUP(1,Criterios!$G$4:$H$8,2,FALSE),VLOOKUP(ROUND(V808 -( V808*AO808),0),Criterios!$G$4:$H$8,2,FALSE))))</f>
        <v/>
      </c>
      <c r="AS808" s="273">
        <f>(IFERROR(VLOOKUP(AR808,Criterios!$H$3:$I$8,2,FALSE),0))</f>
        <v>0</v>
      </c>
      <c r="AT808" s="273">
        <f>(IFERROR(VLOOKUP(AP808,Criterios!$E$3:$F$8,2,FALSE),0)) * (IFERROR(VLOOKUP(AR808,Criterios!$H$3:$I$8,2,FALSE),0))</f>
        <v>0</v>
      </c>
      <c r="AU808" s="284">
        <f>IFERROR(INDEX(Colorimetría!$D$4:$H$8,MATCH(AS808,Colorimetría!$C$4:$C$8,0),MATCH(AQ808,Colorimetría!$D$3:$H$3,0)),0)</f>
        <v>0</v>
      </c>
      <c r="AV808" s="88" t="s">
        <v>169</v>
      </c>
      <c r="AW808" s="97" t="str">
        <f>IF(AND(T808=1,V808=5),IF(AND(AQ808=1,AS808=5),"RiRr","Ri"),IF(AND(AQ808=1,AS808=5),"Rr",""))</f>
        <v/>
      </c>
      <c r="AX808" s="97" t="str">
        <f>IF(AND(T808=2,V808=5),IF(AND(AQ808=2,AS808=5),"RiRr","Ri"),IF(AND(AQ808=2,AS808=5),"Rr",""))</f>
        <v/>
      </c>
      <c r="AY808" s="98" t="str">
        <f>IF(AND(T808=3,V808=5),IF(AND(AQ808=3,AS808=5),"RiRr","Ri"),IF(AND(AQ808=3,AS808=5),"Rr",""))</f>
        <v/>
      </c>
      <c r="AZ808" s="98" t="str">
        <f>IF(AND(T808=4,V808=5),IF(AND(AQ808=4,AS808=5),"RiRr","Ri"),IF(AND(AQ808=4,AS808=5),"Rr",""))</f>
        <v/>
      </c>
      <c r="BA808" s="98" t="str">
        <f>IF(AND(T808=5,V808=5),IF(AND(AQ808=5,AS808=5),"RiRr","Ri"),IF(AND(AQ808=5,AS808=5),"Rr",""))</f>
        <v/>
      </c>
      <c r="BB808" s="100"/>
    </row>
    <row r="809" spans="1:54" hidden="1" x14ac:dyDescent="0.2">
      <c r="A809" s="362"/>
      <c r="B809" s="290"/>
      <c r="C809" s="298"/>
      <c r="D809" s="301"/>
      <c r="E809" s="301"/>
      <c r="F809" s="301"/>
      <c r="G809" s="301"/>
      <c r="H809" s="301"/>
      <c r="I809" s="304"/>
      <c r="J809" s="307"/>
      <c r="K809" s="307"/>
      <c r="L809" s="330"/>
      <c r="M809" s="263"/>
      <c r="N809" s="263"/>
      <c r="O809" s="327"/>
      <c r="P809" s="310"/>
      <c r="Q809" s="266"/>
      <c r="R809" s="260"/>
      <c r="S809" s="257"/>
      <c r="T809" s="254"/>
      <c r="U809" s="248"/>
      <c r="V809" s="254"/>
      <c r="W809" s="254"/>
      <c r="X809" s="254"/>
      <c r="Y809" s="276"/>
      <c r="Z809" s="91"/>
      <c r="AA809" s="92"/>
      <c r="AB809" s="92"/>
      <c r="AC809" s="92"/>
      <c r="AD809" s="93"/>
      <c r="AE809" s="94">
        <f t="shared" ref="AE809:AE813" si="130">IF(OR(AD809="Preventivo",AD809="Preventivo - Detectivo"),"Probabilidad",IF(OR(AD809="Detectivo - Correctivo",AD809="Correctivo"),"Impacto",0))</f>
        <v>0</v>
      </c>
      <c r="AF809" s="93"/>
      <c r="AG809" s="93"/>
      <c r="AH809" s="93"/>
      <c r="AI809" s="93"/>
      <c r="AJ809" s="93"/>
      <c r="AK809" s="93"/>
      <c r="AL809" s="95">
        <f>IFERROR(VLOOKUP(AF809,Criterios!$M$3:$N$6,2,FALSE),0) + IFERROR(VLOOKUP(AG809,Criterios!$O$3:$P$6,2,FALSE),0) + IFERROR(VLOOKUP(AH809,Criterios!$Q$3:$R$7,2,FALSE),0) + IFERROR(VLOOKUP(AI809,Criterios!$S$3:$T$6,2,FALSE),0) + IFERROR(VLOOKUP(AJ809,Criterios!$U$3:$V$5,2,FALSE),0) + IFERROR(VLOOKUP(AK809,Criterios!$W$3:$X$8,2,FALSE),0)</f>
        <v>0</v>
      </c>
      <c r="AM809" s="96" t="str">
        <f>IF(AND(AL809&gt;=Criterios!$AB$8,AL809&lt;Criterios!$AA$8),"Pobre",IF(AND(AL809&gt;=Criterios!$AB$7,AL809&lt;Criterios!$AA$7),"Insatisfactorio",IF(AND(AL809&gt;=Criterios!$AB$6,AL809&lt;Criterios!$AA$6),"Regular",IF(AND(AL809&gt;=Criterios!$AB$5,AL809&lt;Criterios!$AA$5),"Bueno",IF(AND(AL809&gt;=Criterios!$AB$4,AL809&lt;=Criterios!$AA$4),"Excelente",MID(Criterios!$Y$3,1,1))))))</f>
        <v/>
      </c>
      <c r="AN809" s="278"/>
      <c r="AO809" s="280"/>
      <c r="AP809" s="282"/>
      <c r="AQ809" s="273"/>
      <c r="AR809" s="273"/>
      <c r="AS809" s="273"/>
      <c r="AT809" s="273"/>
      <c r="AU809" s="284"/>
      <c r="AV809" s="88" t="s">
        <v>122</v>
      </c>
      <c r="AW809" s="101" t="str">
        <f>IF(AND(T808=1,V808=4),IF(AND(AQ808=1,AS808=4),"RiRr","Ri"),IF(AND(AQ808=1,AS808=4),"Rr",""))</f>
        <v/>
      </c>
      <c r="AX809" s="102" t="str">
        <f>IF(AND(T808=2,V808=4),IF(AND(AQ808=2,AS808=4),"RiRr","Ri"),IF(AND(AQ808=2,AS808=4),"Rr",""))</f>
        <v/>
      </c>
      <c r="AY809" s="102" t="str">
        <f>IF(AND(T808=3,V808=4),IF(AND(AQ808=3,AS808=4),"RiRr","Ri"),IF(AND(AQ808=3,AS808=4),"Rr",""))</f>
        <v/>
      </c>
      <c r="AZ809" s="103" t="str">
        <f>IF(AND(T808=4,V808=4),IF(AND(AQ808=4,AS808=4),"RiRr","Ri"),IF(AND(AQ808=4,AS808=4),"Rr",""))</f>
        <v/>
      </c>
      <c r="BA809" s="103" t="str">
        <f>IF(AND(T808=5,V808=4),IF(AND(AQ808=5,AS808=4),"RiRr","Ri"),IF(AND(AQ808=5,AS808=4),"Rr",""))</f>
        <v/>
      </c>
      <c r="BB809" s="105"/>
    </row>
    <row r="810" spans="1:54" hidden="1" x14ac:dyDescent="0.2">
      <c r="A810" s="362"/>
      <c r="B810" s="290"/>
      <c r="C810" s="298"/>
      <c r="D810" s="301"/>
      <c r="E810" s="301"/>
      <c r="F810" s="301"/>
      <c r="G810" s="301"/>
      <c r="H810" s="301"/>
      <c r="I810" s="304"/>
      <c r="J810" s="307"/>
      <c r="K810" s="307"/>
      <c r="L810" s="330"/>
      <c r="M810" s="263"/>
      <c r="N810" s="263"/>
      <c r="O810" s="327"/>
      <c r="P810" s="310"/>
      <c r="Q810" s="266"/>
      <c r="R810" s="260"/>
      <c r="S810" s="257"/>
      <c r="T810" s="254"/>
      <c r="U810" s="248"/>
      <c r="V810" s="254"/>
      <c r="W810" s="254"/>
      <c r="X810" s="254"/>
      <c r="Y810" s="276"/>
      <c r="Z810" s="91"/>
      <c r="AA810" s="92"/>
      <c r="AB810" s="92"/>
      <c r="AC810" s="92"/>
      <c r="AD810" s="93"/>
      <c r="AE810" s="94">
        <f t="shared" si="130"/>
        <v>0</v>
      </c>
      <c r="AF810" s="93"/>
      <c r="AG810" s="93"/>
      <c r="AH810" s="93"/>
      <c r="AI810" s="93"/>
      <c r="AJ810" s="93"/>
      <c r="AK810" s="93"/>
      <c r="AL810" s="95">
        <f>IFERROR(VLOOKUP(AF810,Criterios!$M$3:$N$6,2,FALSE),0) + IFERROR(VLOOKUP(AG810,Criterios!$O$3:$P$6,2,FALSE),0) + IFERROR(VLOOKUP(AH810,Criterios!$Q$3:$R$7,2,FALSE),0) + IFERROR(VLOOKUP(AI810,Criterios!$S$3:$T$6,2,FALSE),0) + IFERROR(VLOOKUP(AJ810,Criterios!$U$3:$V$5,2,FALSE),0) + IFERROR(VLOOKUP(AK810,Criterios!$W$3:$X$8,2,FALSE),0)</f>
        <v>0</v>
      </c>
      <c r="AM810" s="96" t="str">
        <f>IF(AND(AL810&gt;=Criterios!$AB$8,AL810&lt;Criterios!$AA$8),"Pobre",IF(AND(AL810&gt;=Criterios!$AB$7,AL810&lt;Criterios!$AA$7),"Insatisfactorio",IF(AND(AL810&gt;=Criterios!$AB$6,AL810&lt;Criterios!$AA$6),"Regular",IF(AND(AL810&gt;=Criterios!$AB$5,AL810&lt;Criterios!$AA$5),"Bueno",IF(AND(AL810&gt;=Criterios!$AB$4,AL810&lt;=Criterios!$AA$4),"Excelente",MID(Criterios!$Y$3,1,1))))))</f>
        <v/>
      </c>
      <c r="AN810" s="278"/>
      <c r="AO810" s="280"/>
      <c r="AP810" s="282"/>
      <c r="AQ810" s="273"/>
      <c r="AR810" s="273"/>
      <c r="AS810" s="273"/>
      <c r="AT810" s="273"/>
      <c r="AU810" s="284"/>
      <c r="AV810" s="88" t="s">
        <v>125</v>
      </c>
      <c r="AW810" s="106" t="str">
        <f>IF(AND(T808=1,V808=3),IF(AND(AQ808=1,AS808=3),"RiRr","Ri"),IF(AND(AQ808=1,AS808=3),"Rr",""))</f>
        <v/>
      </c>
      <c r="AX810" s="101" t="str">
        <f>IF(AND(T808=2,V808=3),IF(AND(AQ808=2,AS808=3),"RiRr","Ri"),IF(AND(AQ808=2,AS808=3),"Rr",""))</f>
        <v/>
      </c>
      <c r="AY810" s="102" t="str">
        <f>IF(AND(T808=3,V808=3),IF(AND(AQ808=3,AS808=3),"RiRr","Ri"),IF(AND(AQ808=3,AS808=3),"Rr",""))</f>
        <v/>
      </c>
      <c r="AZ810" s="103" t="str">
        <f>IF(AND(T808=4,V808=3),IF(AND(AQ808=4,AS808=3),"RiRr","Ri"),IF(AND(AQ808=4,AS808=3),"Rr",""))</f>
        <v/>
      </c>
      <c r="BA810" s="103" t="str">
        <f>IF(AND(T808=5,V808=3),IF(AND(AQ808=5,AS808=3),"RiRr","Ri"),IF(AND(AQ808=5,AS808=3),"Rr",""))</f>
        <v/>
      </c>
      <c r="BB810" s="105"/>
    </row>
    <row r="811" spans="1:54" hidden="1" x14ac:dyDescent="0.2">
      <c r="A811" s="362"/>
      <c r="B811" s="290"/>
      <c r="C811" s="298"/>
      <c r="D811" s="301"/>
      <c r="E811" s="301"/>
      <c r="F811" s="301"/>
      <c r="G811" s="301"/>
      <c r="H811" s="301"/>
      <c r="I811" s="304"/>
      <c r="J811" s="307"/>
      <c r="K811" s="307"/>
      <c r="L811" s="330"/>
      <c r="M811" s="263"/>
      <c r="N811" s="263"/>
      <c r="O811" s="327"/>
      <c r="P811" s="310"/>
      <c r="Q811" s="266"/>
      <c r="R811" s="260"/>
      <c r="S811" s="257"/>
      <c r="T811" s="254"/>
      <c r="U811" s="248"/>
      <c r="V811" s="254"/>
      <c r="W811" s="254"/>
      <c r="X811" s="254"/>
      <c r="Y811" s="276"/>
      <c r="Z811" s="91"/>
      <c r="AA811" s="92"/>
      <c r="AB811" s="92"/>
      <c r="AC811" s="92"/>
      <c r="AD811" s="93"/>
      <c r="AE811" s="94">
        <f t="shared" si="130"/>
        <v>0</v>
      </c>
      <c r="AF811" s="93"/>
      <c r="AG811" s="93"/>
      <c r="AH811" s="93"/>
      <c r="AI811" s="93"/>
      <c r="AJ811" s="93"/>
      <c r="AK811" s="93"/>
      <c r="AL811" s="94">
        <f>IFERROR(VLOOKUP(AF811,Criterios!$M$3:$N$6,2,FALSE),0) + IFERROR(VLOOKUP(AG811,Criterios!$O$3:$P$6,2,FALSE),0) + IFERROR(VLOOKUP(AH811,Criterios!$Q$3:$R$7,2,FALSE),0) + IFERROR(VLOOKUP(AI811,Criterios!$S$3:$T$6,2,FALSE),0) + IFERROR(VLOOKUP(AJ811,Criterios!$U$3:$V$5,2,FALSE),0) + IFERROR(VLOOKUP(AK811,Criterios!$W$3:$X$8,2,FALSE),0)</f>
        <v>0</v>
      </c>
      <c r="AM811" s="96" t="str">
        <f>IF(AND(AL811&gt;=Criterios!$AB$8,AL811&lt;Criterios!$AA$8),"Pobre",IF(AND(AL811&gt;=Criterios!$AB$7,AL811&lt;Criterios!$AA$7),"Insatisfactorio",IF(AND(AL811&gt;=Criterios!$AB$6,AL811&lt;Criterios!$AA$6),"Regular",IF(AND(AL811&gt;=Criterios!$AB$5,AL811&lt;Criterios!$AA$5),"Bueno",IF(AND(AL811&gt;=Criterios!$AB$4,AL811&lt;=Criterios!$AA$4),"Excelente",MID(Criterios!$Y$3,1,1))))))</f>
        <v/>
      </c>
      <c r="AN811" s="278"/>
      <c r="AO811" s="280"/>
      <c r="AP811" s="282"/>
      <c r="AQ811" s="273"/>
      <c r="AR811" s="273"/>
      <c r="AS811" s="273"/>
      <c r="AT811" s="273"/>
      <c r="AU811" s="284"/>
      <c r="AV811" s="88" t="s">
        <v>170</v>
      </c>
      <c r="AW811" s="106" t="str">
        <f>IF(AND(T808=1,V808=2),IF(AND(AQ808=1,AS808=2),"RiRr","Ri"),IF(AND(AQ808=1,AS808=2),"Rr",""))</f>
        <v/>
      </c>
      <c r="AX811" s="106" t="str">
        <f>IF(AND(T808=2,V808=2),IF(AND(AQ808=2,AS808=2),"RiRr","Ri"),IF(AND(AQ808=2,AS808=2),"Rr",""))</f>
        <v/>
      </c>
      <c r="AY811" s="101" t="str">
        <f>IF(AND(T808=3,V808=2),IF(AND(AQ808=3,AS808=2),"RiRr","Ri"),IF(AND(AQ808=3,AS808=2),"Rr",""))</f>
        <v/>
      </c>
      <c r="AZ811" s="102" t="str">
        <f>IF(AND(T808=4,V808=2),IF(AND(AQ808=4,AS808=2),"RiRr","Ri"),IF(AND(AQ808=4,AS808=2),"Rr",""))</f>
        <v/>
      </c>
      <c r="BA811" s="103" t="str">
        <f>IF(AND(T808=5,V808=2),IF(AND(AQ808=5,AS808=2),"RiRr","Ri"),IF(AND(AQ808=5,AS808=2),"Rr",""))</f>
        <v/>
      </c>
      <c r="BB811" s="105"/>
    </row>
    <row r="812" spans="1:54" hidden="1" x14ac:dyDescent="0.2">
      <c r="A812" s="362"/>
      <c r="B812" s="290"/>
      <c r="C812" s="298"/>
      <c r="D812" s="301"/>
      <c r="E812" s="301"/>
      <c r="F812" s="301"/>
      <c r="G812" s="301"/>
      <c r="H812" s="301"/>
      <c r="I812" s="304"/>
      <c r="J812" s="307"/>
      <c r="K812" s="307"/>
      <c r="L812" s="330"/>
      <c r="M812" s="263"/>
      <c r="N812" s="263"/>
      <c r="O812" s="327"/>
      <c r="P812" s="310"/>
      <c r="Q812" s="266"/>
      <c r="R812" s="260"/>
      <c r="S812" s="257"/>
      <c r="T812" s="254"/>
      <c r="U812" s="248"/>
      <c r="V812" s="254"/>
      <c r="W812" s="254"/>
      <c r="X812" s="254"/>
      <c r="Y812" s="276"/>
      <c r="Z812" s="91"/>
      <c r="AA812" s="92"/>
      <c r="AB812" s="92"/>
      <c r="AC812" s="92"/>
      <c r="AD812" s="93"/>
      <c r="AE812" s="94">
        <f t="shared" si="130"/>
        <v>0</v>
      </c>
      <c r="AF812" s="93"/>
      <c r="AG812" s="93"/>
      <c r="AH812" s="93"/>
      <c r="AI812" s="93"/>
      <c r="AJ812" s="93"/>
      <c r="AK812" s="93"/>
      <c r="AL812" s="94">
        <f>IFERROR(VLOOKUP(AF812,Criterios!$M$3:$N$6,2,FALSE),0) + IFERROR(VLOOKUP(AG812,Criterios!$O$3:$P$6,2,FALSE),0) + IFERROR(VLOOKUP(AH812,Criterios!$Q$3:$R$7,2,FALSE),0) + IFERROR(VLOOKUP(AI812,Criterios!$S$3:$T$6,2,FALSE),0) + IFERROR(VLOOKUP(AJ812,Criterios!$U$3:$V$5,2,FALSE),0) + IFERROR(VLOOKUP(AK812,Criterios!$W$3:$X$8,2,FALSE),0)</f>
        <v>0</v>
      </c>
      <c r="AM812" s="96" t="str">
        <f>IF(AND(AL812&gt;=Criterios!$AB$8,AL812&lt;Criterios!$AA$8),"Pobre",IF(AND(AL812&gt;=Criterios!$AB$7,AL812&lt;Criterios!$AA$7),"Insatisfactorio",IF(AND(AL812&gt;=Criterios!$AB$6,AL812&lt;Criterios!$AA$6),"Regular",IF(AND(AL812&gt;=Criterios!$AB$5,AL812&lt;Criterios!$AA$5),"Bueno",IF(AND(AL812&gt;=Criterios!$AB$4,AL812&lt;=Criterios!$AA$4),"Excelente",MID(Criterios!$Y$3,1,1))))))</f>
        <v/>
      </c>
      <c r="AN812" s="278"/>
      <c r="AO812" s="280"/>
      <c r="AP812" s="282"/>
      <c r="AQ812" s="273"/>
      <c r="AR812" s="273"/>
      <c r="AS812" s="273"/>
      <c r="AT812" s="273"/>
      <c r="AU812" s="284"/>
      <c r="AV812" s="88" t="s">
        <v>752</v>
      </c>
      <c r="AW812" s="106" t="str">
        <f>IF(AND(T808=1,V808=1),IF(AND(AQ808=1,AS808=1),"RiRr","Ri"),IF(AND(AQ808=1,AS808=1),"Rr",""))</f>
        <v/>
      </c>
      <c r="AX812" s="106" t="str">
        <f>IF(AND(T808=2,V808=1),IF(AND(AQ808=2,AS808=1),"RiRr","Ri"),IF(AND(AQ808=2,AS808=1),"Rr",""))</f>
        <v/>
      </c>
      <c r="AY812" s="101" t="str">
        <f>IF(AND(T808=3,V808=1),IF(AND(AQ808=3,AS808=1),"RiRr","Ri"),IF(AND(AQ808=3,AS808=1),"Rr",""))</f>
        <v/>
      </c>
      <c r="AZ812" s="102" t="str">
        <f>IF(AND(T808=4,V808=1),IF(AND(AQ808=4,AS808=1),"RiRr","Ri"),IF(AND(AQ808=4,AS808=1),"Rr",""))</f>
        <v/>
      </c>
      <c r="BA812" s="102" t="str">
        <f>IF(AND(T808=5,V808=1),IF(AND(AQ808=5,AS808=1),"RiRr","Ri"),IF(AND(AQ808=5,AS808=1),"Rr",""))</f>
        <v/>
      </c>
      <c r="BB812" s="105"/>
    </row>
    <row r="813" spans="1:54" ht="15.75" hidden="1" customHeight="1" thickBot="1" x14ac:dyDescent="0.25">
      <c r="A813" s="363"/>
      <c r="B813" s="291"/>
      <c r="C813" s="299"/>
      <c r="D813" s="302"/>
      <c r="E813" s="302"/>
      <c r="F813" s="302"/>
      <c r="G813" s="302"/>
      <c r="H813" s="302"/>
      <c r="I813" s="305"/>
      <c r="J813" s="308"/>
      <c r="K813" s="308"/>
      <c r="L813" s="331"/>
      <c r="M813" s="264"/>
      <c r="N813" s="264"/>
      <c r="O813" s="328"/>
      <c r="P813" s="311"/>
      <c r="Q813" s="267"/>
      <c r="R813" s="261"/>
      <c r="S813" s="258"/>
      <c r="T813" s="255"/>
      <c r="U813" s="249"/>
      <c r="V813" s="255"/>
      <c r="W813" s="255"/>
      <c r="X813" s="255"/>
      <c r="Y813" s="277"/>
      <c r="Z813" s="108"/>
      <c r="AA813" s="109"/>
      <c r="AB813" s="109"/>
      <c r="AC813" s="109"/>
      <c r="AD813" s="110"/>
      <c r="AE813" s="111">
        <f t="shared" si="130"/>
        <v>0</v>
      </c>
      <c r="AF813" s="110"/>
      <c r="AG813" s="110"/>
      <c r="AH813" s="110"/>
      <c r="AI813" s="110"/>
      <c r="AJ813" s="110"/>
      <c r="AK813" s="110"/>
      <c r="AL813" s="111">
        <f>IFERROR(VLOOKUP(AF813,Criterios!$M$3:$N$6,2,FALSE),0) + IFERROR(VLOOKUP(AG813,Criterios!$O$3:$P$6,2,FALSE),0) + IFERROR(VLOOKUP(AH813,Criterios!$Q$3:$R$7,2,FALSE),0) + IFERROR(VLOOKUP(AI813,Criterios!$S$3:$T$6,2,FALSE),0) + IFERROR(VLOOKUP(AJ813,Criterios!$U$3:$V$5,2,FALSE),0) + IFERROR(VLOOKUP(AK813,Criterios!$W$3:$X$8,2,FALSE),0)</f>
        <v>0</v>
      </c>
      <c r="AM813" s="112" t="str">
        <f>IF(AND(AL813&gt;=Criterios!$AB$8,AL813&lt;Criterios!$AA$8),"Pobre",IF(AND(AL813&gt;=Criterios!$AB$7,AL813&lt;Criterios!$AA$7),"Insatisfactorio",IF(AND(AL813&gt;=Criterios!$AB$6,AL813&lt;Criterios!$AA$6),"Regular",IF(AND(AL813&gt;=Criterios!$AB$5,AL813&lt;Criterios!$AA$5),"Bueno",IF(AND(AL813&gt;=Criterios!$AB$4,AL813&lt;=Criterios!$AA$4),"Excelente",MID(Criterios!$Y$3,1,1))))))</f>
        <v/>
      </c>
      <c r="AN813" s="279"/>
      <c r="AO813" s="281"/>
      <c r="AP813" s="283"/>
      <c r="AQ813" s="274"/>
      <c r="AR813" s="274"/>
      <c r="AS813" s="274"/>
      <c r="AT813" s="274"/>
      <c r="AU813" s="285"/>
      <c r="AW813" s="88" t="s">
        <v>123</v>
      </c>
      <c r="AX813" s="88" t="s">
        <v>124</v>
      </c>
      <c r="AY813" s="88" t="s">
        <v>125</v>
      </c>
      <c r="AZ813" s="88" t="s">
        <v>126</v>
      </c>
      <c r="BA813" s="88" t="s">
        <v>127</v>
      </c>
      <c r="BB813" s="113"/>
    </row>
    <row r="814" spans="1:54" ht="16.5" hidden="1" thickTop="1" x14ac:dyDescent="0.2">
      <c r="A814" s="361"/>
      <c r="B814" s="289"/>
      <c r="C814" s="297"/>
      <c r="D814" s="300"/>
      <c r="E814" s="300"/>
      <c r="F814" s="300"/>
      <c r="G814" s="300"/>
      <c r="H814" s="300"/>
      <c r="I814" s="303"/>
      <c r="J814" s="306"/>
      <c r="K814" s="306"/>
      <c r="L814" s="329"/>
      <c r="M814" s="262"/>
      <c r="N814" s="262"/>
      <c r="O814" s="326" t="s">
        <v>444</v>
      </c>
      <c r="P814" s="338"/>
      <c r="Q814" s="295"/>
      <c r="R814" s="259"/>
      <c r="S814" s="256"/>
      <c r="T814" s="253">
        <f>(IFERROR(VLOOKUP(S814,Criterios!$E$3:$F$8,2,FALSE),0))</f>
        <v>0</v>
      </c>
      <c r="U814" s="247"/>
      <c r="V814" s="253">
        <f>(IFERROR(VLOOKUP(U814,Criterios!$H$3:$I$8,2,FALSE),0))</f>
        <v>0</v>
      </c>
      <c r="W814" s="253">
        <f>(IFERROR(VLOOKUP(S814,Criterios!$E$3:$F$8,2,FALSE),0)) * (IFERROR(VLOOKUP(U814,Criterios!$H$3:$I$8,2,FALSE),0))</f>
        <v>0</v>
      </c>
      <c r="X814" s="253">
        <f>IFERROR(INDEX(Colorimetría!$D$4:$H$8,MATCH(V814,Colorimetría!$C$4:$C$8,0),MATCH(T814,Colorimetría!$D$3:$H$3,0)),0)</f>
        <v>0</v>
      </c>
      <c r="Y814" s="296"/>
      <c r="Z814" s="91"/>
      <c r="AA814" s="92"/>
      <c r="AB814" s="92"/>
      <c r="AC814" s="92"/>
      <c r="AD814" s="93"/>
      <c r="AE814" s="94">
        <f>IF(OR(AD814="Preventivo",AD814="Preventivo - Detectivo"),"Probabilidad",IF(OR(AD814="Detectivo - Correctivo",AD814="Correctivo"),"Impacto",0))</f>
        <v>0</v>
      </c>
      <c r="AF814" s="93"/>
      <c r="AG814" s="93"/>
      <c r="AH814" s="93"/>
      <c r="AI814" s="93"/>
      <c r="AJ814" s="93"/>
      <c r="AK814" s="93"/>
      <c r="AL814" s="95">
        <f>IFERROR(VLOOKUP(AF814,Criterios!$M$3:$N$6,2,FALSE),0) + IFERROR(VLOOKUP(AG814,Criterios!$O$3:$P$6,2,FALSE),0) + IFERROR(VLOOKUP(AH814,Criterios!$Q$3:$R$7,2,FALSE),0) + IFERROR(VLOOKUP(AI814,Criterios!$S$3:$T$6,2,FALSE),0) + IFERROR(VLOOKUP(AJ814,Criterios!$U$3:$V$5,2,FALSE),0) + IFERROR(VLOOKUP(AK814,Criterios!$W$3:$X$8,2,FALSE),0)</f>
        <v>0</v>
      </c>
      <c r="AM814" s="96" t="str">
        <f>IF(AND(AL814&gt;=Criterios!$AB$8,AL814&lt;Criterios!$AA$8),"Pobre",IF(AND(AL814&gt;=Criterios!$AB$7,AL814&lt;Criterios!$AA$7),"Insatisfactorio",IF(AND(AL814&gt;=Criterios!$AB$6,AL814&lt;Criterios!$AA$6),"Regular",IF(AND(AL814&gt;=Criterios!$AB$5,AL814&lt;Criterios!$AA$5),"Bueno",IF(AND(AL814&gt;=Criterios!$AB$4,AL814&lt;=Criterios!$AA$4),"Excelente",MID(Criterios!$Y$3,1,1))))))</f>
        <v/>
      </c>
      <c r="AN814" s="278">
        <f>(IFERROR(AVERAGEIFS(AL814:AL819,AE814:AE819,"Impacto"),0))/100</f>
        <v>0</v>
      </c>
      <c r="AO814" s="280">
        <f>(IFERROR(AVERAGEIFS(AL814:AL819,AE814:AE819,"Probabilidad"),0))/100</f>
        <v>0</v>
      </c>
      <c r="AP814" s="282" t="str">
        <f>IF(AN814=0,MID(S814,1,15),IF(T814 - AN814*T814&lt;1,VLOOKUP(1,Criterios!$D$4:$E$8,2,FALSE),IF(ROUND(T814 -( T814*AN814),0)=0,VLOOKUP(1,Criterios!$D$4:$E$8,2,FALSE),VLOOKUP(ROUND(T814 -( T814*AN814),0),Criterios!$D$4:$E$8,2,FALSE))))</f>
        <v/>
      </c>
      <c r="AQ814" s="273">
        <f>(IFERROR(VLOOKUP(AP814,Criterios!$E$3:$F$8,2,FALSE),0))</f>
        <v>0</v>
      </c>
      <c r="AR814" s="273" t="str">
        <f>IF(AO814=0,MID(U814,1,15),IF(V814 - AO814*V814&lt;1,VLOOKUP(1,Criterios!$G$4:$H$8,2,FALSE),IF(ROUND(V814 -(V814*AO814),0)=0,VLOOKUP(1,Criterios!$G$4:$H$8,2,FALSE),VLOOKUP(ROUND(V814 -( V814*AO814),0),Criterios!$G$4:$H$8,2,FALSE))))</f>
        <v/>
      </c>
      <c r="AS814" s="273">
        <f>(IFERROR(VLOOKUP(AR814,Criterios!$H$3:$I$8,2,FALSE),0))</f>
        <v>0</v>
      </c>
      <c r="AT814" s="273">
        <f>(IFERROR(VLOOKUP(AP814,Criterios!$E$3:$F$8,2,FALSE),0)) * (IFERROR(VLOOKUP(AR814,Criterios!$H$3:$I$8,2,FALSE),0))</f>
        <v>0</v>
      </c>
      <c r="AU814" s="284">
        <f>IFERROR(INDEX(Colorimetría!$D$4:$H$8,MATCH(AS814,Colorimetría!$C$4:$C$8,0),MATCH(AQ814,Colorimetría!$D$3:$H$3,0)),0)</f>
        <v>0</v>
      </c>
      <c r="AV814" s="88" t="s">
        <v>169</v>
      </c>
      <c r="AW814" s="97" t="str">
        <f>IF(AND(T814=1,V814=5),IF(AND(AQ814=1,AS814=5),"RiRr","Ri"),IF(AND(AQ814=1,AS814=5),"Rr",""))</f>
        <v/>
      </c>
      <c r="AX814" s="97" t="str">
        <f>IF(AND(T814=2,V814=5),IF(AND(AQ814=2,AS814=5),"RiRr","Ri"),IF(AND(AQ814=2,AS814=5),"Rr",""))</f>
        <v/>
      </c>
      <c r="AY814" s="98" t="str">
        <f>IF(AND(T814=3,V814=5),IF(AND(AQ814=3,AS814=5),"RiRr","Ri"),IF(AND(AQ814=3,AS814=5),"Rr",""))</f>
        <v/>
      </c>
      <c r="AZ814" s="98" t="str">
        <f>IF(AND(T814=4,V814=5),IF(AND(AQ814=4,AS814=5),"RiRr","Ri"),IF(AND(AQ814=4,AS814=5),"Rr",""))</f>
        <v/>
      </c>
      <c r="BA814" s="98" t="str">
        <f>IF(AND(T814=5,V814=5),IF(AND(AQ814=5,AS814=5),"RiRr","Ri"),IF(AND(AQ814=5,AS814=5),"Rr",""))</f>
        <v/>
      </c>
      <c r="BB814" s="100"/>
    </row>
    <row r="815" spans="1:54" hidden="1" x14ac:dyDescent="0.2">
      <c r="A815" s="362"/>
      <c r="B815" s="290"/>
      <c r="C815" s="298"/>
      <c r="D815" s="301"/>
      <c r="E815" s="301"/>
      <c r="F815" s="301"/>
      <c r="G815" s="301"/>
      <c r="H815" s="301"/>
      <c r="I815" s="304"/>
      <c r="J815" s="307"/>
      <c r="K815" s="307"/>
      <c r="L815" s="330"/>
      <c r="M815" s="263"/>
      <c r="N815" s="263"/>
      <c r="O815" s="327"/>
      <c r="P815" s="310"/>
      <c r="Q815" s="266"/>
      <c r="R815" s="260"/>
      <c r="S815" s="257"/>
      <c r="T815" s="254"/>
      <c r="U815" s="248"/>
      <c r="V815" s="254"/>
      <c r="W815" s="254"/>
      <c r="X815" s="254"/>
      <c r="Y815" s="276"/>
      <c r="Z815" s="91"/>
      <c r="AA815" s="92"/>
      <c r="AB815" s="92"/>
      <c r="AC815" s="92"/>
      <c r="AD815" s="93"/>
      <c r="AE815" s="94">
        <f t="shared" ref="AE815:AE819" si="131">IF(OR(AD815="Preventivo",AD815="Preventivo - Detectivo"),"Probabilidad",IF(OR(AD815="Detectivo - Correctivo",AD815="Correctivo"),"Impacto",0))</f>
        <v>0</v>
      </c>
      <c r="AF815" s="93"/>
      <c r="AG815" s="93"/>
      <c r="AH815" s="93"/>
      <c r="AI815" s="93"/>
      <c r="AJ815" s="93"/>
      <c r="AK815" s="93"/>
      <c r="AL815" s="95">
        <f>IFERROR(VLOOKUP(AF815,Criterios!$M$3:$N$6,2,FALSE),0) + IFERROR(VLOOKUP(AG815,Criterios!$O$3:$P$6,2,FALSE),0) + IFERROR(VLOOKUP(AH815,Criterios!$Q$3:$R$7,2,FALSE),0) + IFERROR(VLOOKUP(AI815,Criterios!$S$3:$T$6,2,FALSE),0) + IFERROR(VLOOKUP(AJ815,Criterios!$U$3:$V$5,2,FALSE),0) + IFERROR(VLOOKUP(AK815,Criterios!$W$3:$X$8,2,FALSE),0)</f>
        <v>0</v>
      </c>
      <c r="AM815" s="96" t="str">
        <f>IF(AND(AL815&gt;=Criterios!$AB$8,AL815&lt;Criterios!$AA$8),"Pobre",IF(AND(AL815&gt;=Criterios!$AB$7,AL815&lt;Criterios!$AA$7),"Insatisfactorio",IF(AND(AL815&gt;=Criterios!$AB$6,AL815&lt;Criterios!$AA$6),"Regular",IF(AND(AL815&gt;=Criterios!$AB$5,AL815&lt;Criterios!$AA$5),"Bueno",IF(AND(AL815&gt;=Criterios!$AB$4,AL815&lt;=Criterios!$AA$4),"Excelente",MID(Criterios!$Y$3,1,1))))))</f>
        <v/>
      </c>
      <c r="AN815" s="278"/>
      <c r="AO815" s="280"/>
      <c r="AP815" s="282"/>
      <c r="AQ815" s="273"/>
      <c r="AR815" s="273"/>
      <c r="AS815" s="273"/>
      <c r="AT815" s="273"/>
      <c r="AU815" s="284"/>
      <c r="AV815" s="88" t="s">
        <v>122</v>
      </c>
      <c r="AW815" s="101" t="str">
        <f>IF(AND(T814=1,V814=4),IF(AND(AQ814=1,AS814=4),"RiRr","Ri"),IF(AND(AQ814=1,AS814=4),"Rr",""))</f>
        <v/>
      </c>
      <c r="AX815" s="102" t="str">
        <f>IF(AND(T814=2,V814=4),IF(AND(AQ814=2,AS814=4),"RiRr","Ri"),IF(AND(AQ814=2,AS814=4),"Rr",""))</f>
        <v/>
      </c>
      <c r="AY815" s="102" t="str">
        <f>IF(AND(T814=3,V814=4),IF(AND(AQ814=3,AS814=4),"RiRr","Ri"),IF(AND(AQ814=3,AS814=4),"Rr",""))</f>
        <v/>
      </c>
      <c r="AZ815" s="103" t="str">
        <f>IF(AND(T814=4,V814=4),IF(AND(AQ814=4,AS814=4),"RiRr","Ri"),IF(AND(AQ814=4,AS814=4),"Rr",""))</f>
        <v/>
      </c>
      <c r="BA815" s="103" t="str">
        <f>IF(AND(T814=5,V814=4),IF(AND(AQ814=5,AS814=4),"RiRr","Ri"),IF(AND(AQ814=5,AS814=4),"Rr",""))</f>
        <v/>
      </c>
      <c r="BB815" s="105"/>
    </row>
    <row r="816" spans="1:54" hidden="1" x14ac:dyDescent="0.2">
      <c r="A816" s="362"/>
      <c r="B816" s="290"/>
      <c r="C816" s="298"/>
      <c r="D816" s="301"/>
      <c r="E816" s="301"/>
      <c r="F816" s="301"/>
      <c r="G816" s="301"/>
      <c r="H816" s="301"/>
      <c r="I816" s="304"/>
      <c r="J816" s="307"/>
      <c r="K816" s="307"/>
      <c r="L816" s="330"/>
      <c r="M816" s="263"/>
      <c r="N816" s="263"/>
      <c r="O816" s="327"/>
      <c r="P816" s="310"/>
      <c r="Q816" s="266"/>
      <c r="R816" s="260"/>
      <c r="S816" s="257"/>
      <c r="T816" s="254"/>
      <c r="U816" s="248"/>
      <c r="V816" s="254"/>
      <c r="W816" s="254"/>
      <c r="X816" s="254"/>
      <c r="Y816" s="276"/>
      <c r="Z816" s="91"/>
      <c r="AA816" s="92"/>
      <c r="AB816" s="92"/>
      <c r="AC816" s="92"/>
      <c r="AD816" s="93"/>
      <c r="AE816" s="94">
        <f t="shared" si="131"/>
        <v>0</v>
      </c>
      <c r="AF816" s="93"/>
      <c r="AG816" s="93"/>
      <c r="AH816" s="93"/>
      <c r="AI816" s="93"/>
      <c r="AJ816" s="93"/>
      <c r="AK816" s="93"/>
      <c r="AL816" s="95">
        <f>IFERROR(VLOOKUP(AF816,Criterios!$M$3:$N$6,2,FALSE),0) + IFERROR(VLOOKUP(AG816,Criterios!$O$3:$P$6,2,FALSE),0) + IFERROR(VLOOKUP(AH816,Criterios!$Q$3:$R$7,2,FALSE),0) + IFERROR(VLOOKUP(AI816,Criterios!$S$3:$T$6,2,FALSE),0) + IFERROR(VLOOKUP(AJ816,Criterios!$U$3:$V$5,2,FALSE),0) + IFERROR(VLOOKUP(AK816,Criterios!$W$3:$X$8,2,FALSE),0)</f>
        <v>0</v>
      </c>
      <c r="AM816" s="96" t="str">
        <f>IF(AND(AL816&gt;=Criterios!$AB$8,AL816&lt;Criterios!$AA$8),"Pobre",IF(AND(AL816&gt;=Criterios!$AB$7,AL816&lt;Criterios!$AA$7),"Insatisfactorio",IF(AND(AL816&gt;=Criterios!$AB$6,AL816&lt;Criterios!$AA$6),"Regular",IF(AND(AL816&gt;=Criterios!$AB$5,AL816&lt;Criterios!$AA$5),"Bueno",IF(AND(AL816&gt;=Criterios!$AB$4,AL816&lt;=Criterios!$AA$4),"Excelente",MID(Criterios!$Y$3,1,1))))))</f>
        <v/>
      </c>
      <c r="AN816" s="278"/>
      <c r="AO816" s="280"/>
      <c r="AP816" s="282"/>
      <c r="AQ816" s="273"/>
      <c r="AR816" s="273"/>
      <c r="AS816" s="273"/>
      <c r="AT816" s="273"/>
      <c r="AU816" s="284"/>
      <c r="AV816" s="88" t="s">
        <v>125</v>
      </c>
      <c r="AW816" s="106" t="str">
        <f>IF(AND(T814=1,V814=3),IF(AND(AQ814=1,AS814=3),"RiRr","Ri"),IF(AND(AQ814=1,AS814=3),"Rr",""))</f>
        <v/>
      </c>
      <c r="AX816" s="101" t="str">
        <f>IF(AND(T814=2,V814=3),IF(AND(AQ814=2,AS814=3),"RiRr","Ri"),IF(AND(AQ814=2,AS814=3),"Rr",""))</f>
        <v/>
      </c>
      <c r="AY816" s="102" t="str">
        <f>IF(AND(T814=3,V814=3),IF(AND(AQ814=3,AS814=3),"RiRr","Ri"),IF(AND(AQ814=3,AS814=3),"Rr",""))</f>
        <v/>
      </c>
      <c r="AZ816" s="103" t="str">
        <f>IF(AND(T814=4,V814=3),IF(AND(AQ814=4,AS814=3),"RiRr","Ri"),IF(AND(AQ814=4,AS814=3),"Rr",""))</f>
        <v/>
      </c>
      <c r="BA816" s="103" t="str">
        <f>IF(AND(T814=5,V814=3),IF(AND(AQ814=5,AS814=3),"RiRr","Ri"),IF(AND(AQ814=5,AS814=3),"Rr",""))</f>
        <v/>
      </c>
      <c r="BB816" s="105"/>
    </row>
    <row r="817" spans="1:54" hidden="1" x14ac:dyDescent="0.2">
      <c r="A817" s="362"/>
      <c r="B817" s="290"/>
      <c r="C817" s="298"/>
      <c r="D817" s="301"/>
      <c r="E817" s="301"/>
      <c r="F817" s="301"/>
      <c r="G817" s="301"/>
      <c r="H817" s="301"/>
      <c r="I817" s="304"/>
      <c r="J817" s="307"/>
      <c r="K817" s="307"/>
      <c r="L817" s="330"/>
      <c r="M817" s="263"/>
      <c r="N817" s="263"/>
      <c r="O817" s="327"/>
      <c r="P817" s="310"/>
      <c r="Q817" s="266"/>
      <c r="R817" s="260"/>
      <c r="S817" s="257"/>
      <c r="T817" s="254"/>
      <c r="U817" s="248"/>
      <c r="V817" s="254"/>
      <c r="W817" s="254"/>
      <c r="X817" s="254"/>
      <c r="Y817" s="276"/>
      <c r="Z817" s="91"/>
      <c r="AA817" s="92"/>
      <c r="AB817" s="92"/>
      <c r="AC817" s="92"/>
      <c r="AD817" s="93"/>
      <c r="AE817" s="94">
        <f t="shared" si="131"/>
        <v>0</v>
      </c>
      <c r="AF817" s="93"/>
      <c r="AG817" s="93"/>
      <c r="AH817" s="93"/>
      <c r="AI817" s="93"/>
      <c r="AJ817" s="93"/>
      <c r="AK817" s="93"/>
      <c r="AL817" s="94">
        <f>IFERROR(VLOOKUP(AF817,Criterios!$M$3:$N$6,2,FALSE),0) + IFERROR(VLOOKUP(AG817,Criterios!$O$3:$P$6,2,FALSE),0) + IFERROR(VLOOKUP(AH817,Criterios!$Q$3:$R$7,2,FALSE),0) + IFERROR(VLOOKUP(AI817,Criterios!$S$3:$T$6,2,FALSE),0) + IFERROR(VLOOKUP(AJ817,Criterios!$U$3:$V$5,2,FALSE),0) + IFERROR(VLOOKUP(AK817,Criterios!$W$3:$X$8,2,FALSE),0)</f>
        <v>0</v>
      </c>
      <c r="AM817" s="96" t="str">
        <f>IF(AND(AL817&gt;=Criterios!$AB$8,AL817&lt;Criterios!$AA$8),"Pobre",IF(AND(AL817&gt;=Criterios!$AB$7,AL817&lt;Criterios!$AA$7),"Insatisfactorio",IF(AND(AL817&gt;=Criterios!$AB$6,AL817&lt;Criterios!$AA$6),"Regular",IF(AND(AL817&gt;=Criterios!$AB$5,AL817&lt;Criterios!$AA$5),"Bueno",IF(AND(AL817&gt;=Criterios!$AB$4,AL817&lt;=Criterios!$AA$4),"Excelente",MID(Criterios!$Y$3,1,1))))))</f>
        <v/>
      </c>
      <c r="AN817" s="278"/>
      <c r="AO817" s="280"/>
      <c r="AP817" s="282"/>
      <c r="AQ817" s="273"/>
      <c r="AR817" s="273"/>
      <c r="AS817" s="273"/>
      <c r="AT817" s="273"/>
      <c r="AU817" s="284"/>
      <c r="AV817" s="88" t="s">
        <v>170</v>
      </c>
      <c r="AW817" s="106" t="str">
        <f>IF(AND(T814=1,V814=2),IF(AND(AQ814=1,AS814=2),"RiRr","Ri"),IF(AND(AQ814=1,AS814=2),"Rr",""))</f>
        <v/>
      </c>
      <c r="AX817" s="106" t="str">
        <f>IF(AND(T814=2,V814=2),IF(AND(AQ814=2,AS814=2),"RiRr","Ri"),IF(AND(AQ814=2,AS814=2),"Rr",""))</f>
        <v/>
      </c>
      <c r="AY817" s="101" t="str">
        <f>IF(AND(T814=3,V814=2),IF(AND(AQ814=3,AS814=2),"RiRr","Ri"),IF(AND(AQ814=3,AS814=2),"Rr",""))</f>
        <v/>
      </c>
      <c r="AZ817" s="102" t="str">
        <f>IF(AND(T814=4,V814=2),IF(AND(AQ814=4,AS814=2),"RiRr","Ri"),IF(AND(AQ814=4,AS814=2),"Rr",""))</f>
        <v/>
      </c>
      <c r="BA817" s="103" t="str">
        <f>IF(AND(T814=5,V814=2),IF(AND(AQ814=5,AS814=2),"RiRr","Ri"),IF(AND(AQ814=5,AS814=2),"Rr",""))</f>
        <v/>
      </c>
      <c r="BB817" s="105"/>
    </row>
    <row r="818" spans="1:54" hidden="1" x14ac:dyDescent="0.2">
      <c r="A818" s="362"/>
      <c r="B818" s="290"/>
      <c r="C818" s="298"/>
      <c r="D818" s="301"/>
      <c r="E818" s="301"/>
      <c r="F818" s="301"/>
      <c r="G818" s="301"/>
      <c r="H818" s="301"/>
      <c r="I818" s="304"/>
      <c r="J818" s="307"/>
      <c r="K818" s="307"/>
      <c r="L818" s="330"/>
      <c r="M818" s="263"/>
      <c r="N818" s="263"/>
      <c r="O818" s="327"/>
      <c r="P818" s="310"/>
      <c r="Q818" s="266"/>
      <c r="R818" s="260"/>
      <c r="S818" s="257"/>
      <c r="T818" s="254"/>
      <c r="U818" s="248"/>
      <c r="V818" s="254"/>
      <c r="W818" s="254"/>
      <c r="X818" s="254"/>
      <c r="Y818" s="276"/>
      <c r="Z818" s="91"/>
      <c r="AA818" s="92"/>
      <c r="AB818" s="92"/>
      <c r="AC818" s="92"/>
      <c r="AD818" s="93"/>
      <c r="AE818" s="94">
        <f t="shared" si="131"/>
        <v>0</v>
      </c>
      <c r="AF818" s="93"/>
      <c r="AG818" s="93"/>
      <c r="AH818" s="93"/>
      <c r="AI818" s="93"/>
      <c r="AJ818" s="93"/>
      <c r="AK818" s="93"/>
      <c r="AL818" s="94">
        <f>IFERROR(VLOOKUP(AF818,Criterios!$M$3:$N$6,2,FALSE),0) + IFERROR(VLOOKUP(AG818,Criterios!$O$3:$P$6,2,FALSE),0) + IFERROR(VLOOKUP(AH818,Criterios!$Q$3:$R$7,2,FALSE),0) + IFERROR(VLOOKUP(AI818,Criterios!$S$3:$T$6,2,FALSE),0) + IFERROR(VLOOKUP(AJ818,Criterios!$U$3:$V$5,2,FALSE),0) + IFERROR(VLOOKUP(AK818,Criterios!$W$3:$X$8,2,FALSE),0)</f>
        <v>0</v>
      </c>
      <c r="AM818" s="96" t="str">
        <f>IF(AND(AL818&gt;=Criterios!$AB$8,AL818&lt;Criterios!$AA$8),"Pobre",IF(AND(AL818&gt;=Criterios!$AB$7,AL818&lt;Criterios!$AA$7),"Insatisfactorio",IF(AND(AL818&gt;=Criterios!$AB$6,AL818&lt;Criterios!$AA$6),"Regular",IF(AND(AL818&gt;=Criterios!$AB$5,AL818&lt;Criterios!$AA$5),"Bueno",IF(AND(AL818&gt;=Criterios!$AB$4,AL818&lt;=Criterios!$AA$4),"Excelente",MID(Criterios!$Y$3,1,1))))))</f>
        <v/>
      </c>
      <c r="AN818" s="278"/>
      <c r="AO818" s="280"/>
      <c r="AP818" s="282"/>
      <c r="AQ818" s="273"/>
      <c r="AR818" s="273"/>
      <c r="AS818" s="273"/>
      <c r="AT818" s="273"/>
      <c r="AU818" s="284"/>
      <c r="AV818" s="88" t="s">
        <v>752</v>
      </c>
      <c r="AW818" s="106" t="str">
        <f>IF(AND(T814=1,V814=1),IF(AND(AQ814=1,AS814=1),"RiRr","Ri"),IF(AND(AQ814=1,AS814=1),"Rr",""))</f>
        <v/>
      </c>
      <c r="AX818" s="106" t="str">
        <f>IF(AND(T814=2,V814=1),IF(AND(AQ814=2,AS814=1),"RiRr","Ri"),IF(AND(AQ814=2,AS814=1),"Rr",""))</f>
        <v/>
      </c>
      <c r="AY818" s="101" t="str">
        <f>IF(AND(T814=3,V814=1),IF(AND(AQ814=3,AS814=1),"RiRr","Ri"),IF(AND(AQ814=3,AS814=1),"Rr",""))</f>
        <v/>
      </c>
      <c r="AZ818" s="102" t="str">
        <f>IF(AND(T814=4,V814=1),IF(AND(AQ814=4,AS814=1),"RiRr","Ri"),IF(AND(AQ814=4,AS814=1),"Rr",""))</f>
        <v/>
      </c>
      <c r="BA818" s="102" t="str">
        <f>IF(AND(T814=5,V814=1),IF(AND(AQ814=5,AS814=1),"RiRr","Ri"),IF(AND(AQ814=5,AS814=1),"Rr",""))</f>
        <v/>
      </c>
      <c r="BB818" s="105"/>
    </row>
    <row r="819" spans="1:54" ht="15.75" hidden="1" customHeight="1" thickBot="1" x14ac:dyDescent="0.25">
      <c r="A819" s="363"/>
      <c r="B819" s="291"/>
      <c r="C819" s="299"/>
      <c r="D819" s="302"/>
      <c r="E819" s="302"/>
      <c r="F819" s="302"/>
      <c r="G819" s="302"/>
      <c r="H819" s="302"/>
      <c r="I819" s="305"/>
      <c r="J819" s="308"/>
      <c r="K819" s="308"/>
      <c r="L819" s="331"/>
      <c r="M819" s="264"/>
      <c r="N819" s="264"/>
      <c r="O819" s="328"/>
      <c r="P819" s="311"/>
      <c r="Q819" s="267"/>
      <c r="R819" s="261"/>
      <c r="S819" s="258"/>
      <c r="T819" s="255"/>
      <c r="U819" s="249"/>
      <c r="V819" s="255"/>
      <c r="W819" s="255"/>
      <c r="X819" s="255"/>
      <c r="Y819" s="277"/>
      <c r="Z819" s="108"/>
      <c r="AA819" s="109"/>
      <c r="AB819" s="109"/>
      <c r="AC819" s="109"/>
      <c r="AD819" s="110"/>
      <c r="AE819" s="111">
        <f t="shared" si="131"/>
        <v>0</v>
      </c>
      <c r="AF819" s="110"/>
      <c r="AG819" s="110"/>
      <c r="AH819" s="110"/>
      <c r="AI819" s="110"/>
      <c r="AJ819" s="110"/>
      <c r="AK819" s="110"/>
      <c r="AL819" s="111">
        <f>IFERROR(VLOOKUP(AF819,Criterios!$M$3:$N$6,2,FALSE),0) + IFERROR(VLOOKUP(AG819,Criterios!$O$3:$P$6,2,FALSE),0) + IFERROR(VLOOKUP(AH819,Criterios!$Q$3:$R$7,2,FALSE),0) + IFERROR(VLOOKUP(AI819,Criterios!$S$3:$T$6,2,FALSE),0) + IFERROR(VLOOKUP(AJ819,Criterios!$U$3:$V$5,2,FALSE),0) + IFERROR(VLOOKUP(AK819,Criterios!$W$3:$X$8,2,FALSE),0)</f>
        <v>0</v>
      </c>
      <c r="AM819" s="112" t="str">
        <f>IF(AND(AL819&gt;=Criterios!$AB$8,AL819&lt;Criterios!$AA$8),"Pobre",IF(AND(AL819&gt;=Criterios!$AB$7,AL819&lt;Criterios!$AA$7),"Insatisfactorio",IF(AND(AL819&gt;=Criterios!$AB$6,AL819&lt;Criterios!$AA$6),"Regular",IF(AND(AL819&gt;=Criterios!$AB$5,AL819&lt;Criterios!$AA$5),"Bueno",IF(AND(AL819&gt;=Criterios!$AB$4,AL819&lt;=Criterios!$AA$4),"Excelente",MID(Criterios!$Y$3,1,1))))))</f>
        <v/>
      </c>
      <c r="AN819" s="279"/>
      <c r="AO819" s="281"/>
      <c r="AP819" s="283"/>
      <c r="AQ819" s="274"/>
      <c r="AR819" s="274"/>
      <c r="AS819" s="274"/>
      <c r="AT819" s="274"/>
      <c r="AU819" s="285"/>
      <c r="AW819" s="88" t="s">
        <v>123</v>
      </c>
      <c r="AX819" s="88" t="s">
        <v>124</v>
      </c>
      <c r="AY819" s="88" t="s">
        <v>125</v>
      </c>
      <c r="AZ819" s="88" t="s">
        <v>126</v>
      </c>
      <c r="BA819" s="88" t="s">
        <v>127</v>
      </c>
      <c r="BB819" s="113"/>
    </row>
    <row r="820" spans="1:54" ht="16.5" hidden="1" thickTop="1" x14ac:dyDescent="0.2">
      <c r="A820" s="361"/>
      <c r="B820" s="289"/>
      <c r="C820" s="297"/>
      <c r="D820" s="300"/>
      <c r="E820" s="300"/>
      <c r="F820" s="300"/>
      <c r="G820" s="300"/>
      <c r="H820" s="300"/>
      <c r="I820" s="303"/>
      <c r="J820" s="306"/>
      <c r="K820" s="306"/>
      <c r="L820" s="329"/>
      <c r="M820" s="262"/>
      <c r="N820" s="262"/>
      <c r="O820" s="326" t="s">
        <v>445</v>
      </c>
      <c r="P820" s="338"/>
      <c r="Q820" s="295"/>
      <c r="R820" s="259"/>
      <c r="S820" s="256"/>
      <c r="T820" s="253">
        <f>(IFERROR(VLOOKUP(S820,Criterios!$E$3:$F$8,2,FALSE),0))</f>
        <v>0</v>
      </c>
      <c r="U820" s="247"/>
      <c r="V820" s="253">
        <f>(IFERROR(VLOOKUP(U820,Criterios!$H$3:$I$8,2,FALSE),0))</f>
        <v>0</v>
      </c>
      <c r="W820" s="253">
        <f>(IFERROR(VLOOKUP(S820,Criterios!$E$3:$F$8,2,FALSE),0)) * (IFERROR(VLOOKUP(U820,Criterios!$H$3:$I$8,2,FALSE),0))</f>
        <v>0</v>
      </c>
      <c r="X820" s="253">
        <f>IFERROR(INDEX(Colorimetría!$D$4:$H$8,MATCH(V820,Colorimetría!$C$4:$C$8,0),MATCH(T820,Colorimetría!$D$3:$H$3,0)),0)</f>
        <v>0</v>
      </c>
      <c r="Y820" s="296"/>
      <c r="Z820" s="91"/>
      <c r="AA820" s="92"/>
      <c r="AB820" s="92"/>
      <c r="AC820" s="92"/>
      <c r="AD820" s="93"/>
      <c r="AE820" s="94">
        <f>IF(OR(AD820="Preventivo",AD820="Preventivo - Detectivo"),"Probabilidad",IF(OR(AD820="Detectivo - Correctivo",AD820="Correctivo"),"Impacto",0))</f>
        <v>0</v>
      </c>
      <c r="AF820" s="93"/>
      <c r="AG820" s="93"/>
      <c r="AH820" s="93"/>
      <c r="AI820" s="93"/>
      <c r="AJ820" s="93"/>
      <c r="AK820" s="93"/>
      <c r="AL820" s="95">
        <f>IFERROR(VLOOKUP(AF820,Criterios!$M$3:$N$6,2,FALSE),0) + IFERROR(VLOOKUP(AG820,Criterios!$O$3:$P$6,2,FALSE),0) + IFERROR(VLOOKUP(AH820,Criterios!$Q$3:$R$7,2,FALSE),0) + IFERROR(VLOOKUP(AI820,Criterios!$S$3:$T$6,2,FALSE),0) + IFERROR(VLOOKUP(AJ820,Criterios!$U$3:$V$5,2,FALSE),0) + IFERROR(VLOOKUP(AK820,Criterios!$W$3:$X$8,2,FALSE),0)</f>
        <v>0</v>
      </c>
      <c r="AM820" s="96" t="str">
        <f>IF(AND(AL820&gt;=Criterios!$AB$8,AL820&lt;Criterios!$AA$8),"Pobre",IF(AND(AL820&gt;=Criterios!$AB$7,AL820&lt;Criterios!$AA$7),"Insatisfactorio",IF(AND(AL820&gt;=Criterios!$AB$6,AL820&lt;Criterios!$AA$6),"Regular",IF(AND(AL820&gt;=Criterios!$AB$5,AL820&lt;Criterios!$AA$5),"Bueno",IF(AND(AL820&gt;=Criterios!$AB$4,AL820&lt;=Criterios!$AA$4),"Excelente",MID(Criterios!$Y$3,1,1))))))</f>
        <v/>
      </c>
      <c r="AN820" s="278">
        <f>(IFERROR(AVERAGEIFS(AL820:AL825,AE820:AE825,"Impacto"),0))/100</f>
        <v>0</v>
      </c>
      <c r="AO820" s="280">
        <f>(IFERROR(AVERAGEIFS(AL820:AL825,AE820:AE825,"Probabilidad"),0))/100</f>
        <v>0</v>
      </c>
      <c r="AP820" s="282" t="str">
        <f>IF(AN820=0,MID(S820,1,15),IF(T820 - AN820*T820&lt;1,VLOOKUP(1,Criterios!$D$4:$E$8,2,FALSE),IF(ROUND(T820 -( T820*AN820),0)=0,VLOOKUP(1,Criterios!$D$4:$E$8,2,FALSE),VLOOKUP(ROUND(T820 -( T820*AN820),0),Criterios!$D$4:$E$8,2,FALSE))))</f>
        <v/>
      </c>
      <c r="AQ820" s="273">
        <f>(IFERROR(VLOOKUP(AP820,Criterios!$E$3:$F$8,2,FALSE),0))</f>
        <v>0</v>
      </c>
      <c r="AR820" s="273" t="str">
        <f>IF(AO820=0,MID(U820,1,15),IF(V820 - AO820*V820&lt;1,VLOOKUP(1,Criterios!$G$4:$H$8,2,FALSE),IF(ROUND(V820 -(V820*AO820),0)=0,VLOOKUP(1,Criterios!$G$4:$H$8,2,FALSE),VLOOKUP(ROUND(V820 -( V820*AO820),0),Criterios!$G$4:$H$8,2,FALSE))))</f>
        <v/>
      </c>
      <c r="AS820" s="273">
        <f>(IFERROR(VLOOKUP(AR820,Criterios!$H$3:$I$8,2,FALSE),0))</f>
        <v>0</v>
      </c>
      <c r="AT820" s="273">
        <f>(IFERROR(VLOOKUP(AP820,Criterios!$E$3:$F$8,2,FALSE),0)) * (IFERROR(VLOOKUP(AR820,Criterios!$H$3:$I$8,2,FALSE),0))</f>
        <v>0</v>
      </c>
      <c r="AU820" s="284">
        <f>IFERROR(INDEX(Colorimetría!$D$4:$H$8,MATCH(AS820,Colorimetría!$C$4:$C$8,0),MATCH(AQ820,Colorimetría!$D$3:$H$3,0)),0)</f>
        <v>0</v>
      </c>
      <c r="AV820" s="88" t="s">
        <v>169</v>
      </c>
      <c r="AW820" s="97" t="str">
        <f>IF(AND(T820=1,V820=5),IF(AND(AQ820=1,AS820=5),"RiRr","Ri"),IF(AND(AQ820=1,AS820=5),"Rr",""))</f>
        <v/>
      </c>
      <c r="AX820" s="97" t="str">
        <f>IF(AND(T820=2,V820=5),IF(AND(AQ820=2,AS820=5),"RiRr","Ri"),IF(AND(AQ820=2,AS820=5),"Rr",""))</f>
        <v/>
      </c>
      <c r="AY820" s="98" t="str">
        <f>IF(AND(T820=3,V820=5),IF(AND(AQ820=3,AS820=5),"RiRr","Ri"),IF(AND(AQ820=3,AS820=5),"Rr",""))</f>
        <v/>
      </c>
      <c r="AZ820" s="98" t="str">
        <f>IF(AND(T820=4,V820=5),IF(AND(AQ820=4,AS820=5),"RiRr","Ri"),IF(AND(AQ820=4,AS820=5),"Rr",""))</f>
        <v/>
      </c>
      <c r="BA820" s="98" t="str">
        <f>IF(AND(T820=5,V820=5),IF(AND(AQ820=5,AS820=5),"RiRr","Ri"),IF(AND(AQ820=5,AS820=5),"Rr",""))</f>
        <v/>
      </c>
      <c r="BB820" s="100"/>
    </row>
    <row r="821" spans="1:54" hidden="1" x14ac:dyDescent="0.2">
      <c r="A821" s="362"/>
      <c r="B821" s="290"/>
      <c r="C821" s="298"/>
      <c r="D821" s="301"/>
      <c r="E821" s="301"/>
      <c r="F821" s="301"/>
      <c r="G821" s="301"/>
      <c r="H821" s="301"/>
      <c r="I821" s="304"/>
      <c r="J821" s="307"/>
      <c r="K821" s="307"/>
      <c r="L821" s="330"/>
      <c r="M821" s="263"/>
      <c r="N821" s="263"/>
      <c r="O821" s="327"/>
      <c r="P821" s="310"/>
      <c r="Q821" s="266"/>
      <c r="R821" s="260"/>
      <c r="S821" s="257"/>
      <c r="T821" s="254"/>
      <c r="U821" s="248"/>
      <c r="V821" s="254"/>
      <c r="W821" s="254"/>
      <c r="X821" s="254"/>
      <c r="Y821" s="276"/>
      <c r="Z821" s="91"/>
      <c r="AA821" s="92"/>
      <c r="AB821" s="92"/>
      <c r="AC821" s="92"/>
      <c r="AD821" s="93"/>
      <c r="AE821" s="94">
        <f t="shared" ref="AE821:AE825" si="132">IF(OR(AD821="Preventivo",AD821="Preventivo - Detectivo"),"Probabilidad",IF(OR(AD821="Detectivo - Correctivo",AD821="Correctivo"),"Impacto",0))</f>
        <v>0</v>
      </c>
      <c r="AF821" s="93"/>
      <c r="AG821" s="93"/>
      <c r="AH821" s="93"/>
      <c r="AI821" s="93"/>
      <c r="AJ821" s="93"/>
      <c r="AK821" s="93"/>
      <c r="AL821" s="95">
        <f>IFERROR(VLOOKUP(AF821,Criterios!$M$3:$N$6,2,FALSE),0) + IFERROR(VLOOKUP(AG821,Criterios!$O$3:$P$6,2,FALSE),0) + IFERROR(VLOOKUP(AH821,Criterios!$Q$3:$R$7,2,FALSE),0) + IFERROR(VLOOKUP(AI821,Criterios!$S$3:$T$6,2,FALSE),0) + IFERROR(VLOOKUP(AJ821,Criterios!$U$3:$V$5,2,FALSE),0) + IFERROR(VLOOKUP(AK821,Criterios!$W$3:$X$8,2,FALSE),0)</f>
        <v>0</v>
      </c>
      <c r="AM821" s="96" t="str">
        <f>IF(AND(AL821&gt;=Criterios!$AB$8,AL821&lt;Criterios!$AA$8),"Pobre",IF(AND(AL821&gt;=Criterios!$AB$7,AL821&lt;Criterios!$AA$7),"Insatisfactorio",IF(AND(AL821&gt;=Criterios!$AB$6,AL821&lt;Criterios!$AA$6),"Regular",IF(AND(AL821&gt;=Criterios!$AB$5,AL821&lt;Criterios!$AA$5),"Bueno",IF(AND(AL821&gt;=Criterios!$AB$4,AL821&lt;=Criterios!$AA$4),"Excelente",MID(Criterios!$Y$3,1,1))))))</f>
        <v/>
      </c>
      <c r="AN821" s="278"/>
      <c r="AO821" s="280"/>
      <c r="AP821" s="282"/>
      <c r="AQ821" s="273"/>
      <c r="AR821" s="273"/>
      <c r="AS821" s="273"/>
      <c r="AT821" s="273"/>
      <c r="AU821" s="284"/>
      <c r="AV821" s="88" t="s">
        <v>122</v>
      </c>
      <c r="AW821" s="101" t="str">
        <f>IF(AND(T820=1,V820=4),IF(AND(AQ820=1,AS820=4),"RiRr","Ri"),IF(AND(AQ820=1,AS820=4),"Rr",""))</f>
        <v/>
      </c>
      <c r="AX821" s="102" t="str">
        <f>IF(AND(T820=2,V820=4),IF(AND(AQ820=2,AS820=4),"RiRr","Ri"),IF(AND(AQ820=2,AS820=4),"Rr",""))</f>
        <v/>
      </c>
      <c r="AY821" s="102" t="str">
        <f>IF(AND(T820=3,V820=4),IF(AND(AQ820=3,AS820=4),"RiRr","Ri"),IF(AND(AQ820=3,AS820=4),"Rr",""))</f>
        <v/>
      </c>
      <c r="AZ821" s="103" t="str">
        <f>IF(AND(T820=4,V820=4),IF(AND(AQ820=4,AS820=4),"RiRr","Ri"),IF(AND(AQ820=4,AS820=4),"Rr",""))</f>
        <v/>
      </c>
      <c r="BA821" s="103" t="str">
        <f>IF(AND(T820=5,V820=4),IF(AND(AQ820=5,AS820=4),"RiRr","Ri"),IF(AND(AQ820=5,AS820=4),"Rr",""))</f>
        <v/>
      </c>
      <c r="BB821" s="105"/>
    </row>
    <row r="822" spans="1:54" hidden="1" x14ac:dyDescent="0.2">
      <c r="A822" s="362"/>
      <c r="B822" s="290"/>
      <c r="C822" s="298"/>
      <c r="D822" s="301"/>
      <c r="E822" s="301"/>
      <c r="F822" s="301"/>
      <c r="G822" s="301"/>
      <c r="H822" s="301"/>
      <c r="I822" s="304"/>
      <c r="J822" s="307"/>
      <c r="K822" s="307"/>
      <c r="L822" s="330"/>
      <c r="M822" s="263"/>
      <c r="N822" s="263"/>
      <c r="O822" s="327"/>
      <c r="P822" s="310"/>
      <c r="Q822" s="266"/>
      <c r="R822" s="260"/>
      <c r="S822" s="257"/>
      <c r="T822" s="254"/>
      <c r="U822" s="248"/>
      <c r="V822" s="254"/>
      <c r="W822" s="254"/>
      <c r="X822" s="254"/>
      <c r="Y822" s="276"/>
      <c r="Z822" s="91"/>
      <c r="AA822" s="92"/>
      <c r="AB822" s="92"/>
      <c r="AC822" s="92"/>
      <c r="AD822" s="93"/>
      <c r="AE822" s="94">
        <f t="shared" si="132"/>
        <v>0</v>
      </c>
      <c r="AF822" s="93"/>
      <c r="AG822" s="93"/>
      <c r="AH822" s="93"/>
      <c r="AI822" s="93"/>
      <c r="AJ822" s="93"/>
      <c r="AK822" s="93"/>
      <c r="AL822" s="95">
        <f>IFERROR(VLOOKUP(AF822,Criterios!$M$3:$N$6,2,FALSE),0) + IFERROR(VLOOKUP(AG822,Criterios!$O$3:$P$6,2,FALSE),0) + IFERROR(VLOOKUP(AH822,Criterios!$Q$3:$R$7,2,FALSE),0) + IFERROR(VLOOKUP(AI822,Criterios!$S$3:$T$6,2,FALSE),0) + IFERROR(VLOOKUP(AJ822,Criterios!$U$3:$V$5,2,FALSE),0) + IFERROR(VLOOKUP(AK822,Criterios!$W$3:$X$8,2,FALSE),0)</f>
        <v>0</v>
      </c>
      <c r="AM822" s="96" t="str">
        <f>IF(AND(AL822&gt;=Criterios!$AB$8,AL822&lt;Criterios!$AA$8),"Pobre",IF(AND(AL822&gt;=Criterios!$AB$7,AL822&lt;Criterios!$AA$7),"Insatisfactorio",IF(AND(AL822&gt;=Criterios!$AB$6,AL822&lt;Criterios!$AA$6),"Regular",IF(AND(AL822&gt;=Criterios!$AB$5,AL822&lt;Criterios!$AA$5),"Bueno",IF(AND(AL822&gt;=Criterios!$AB$4,AL822&lt;=Criterios!$AA$4),"Excelente",MID(Criterios!$Y$3,1,1))))))</f>
        <v/>
      </c>
      <c r="AN822" s="278"/>
      <c r="AO822" s="280"/>
      <c r="AP822" s="282"/>
      <c r="AQ822" s="273"/>
      <c r="AR822" s="273"/>
      <c r="AS822" s="273"/>
      <c r="AT822" s="273"/>
      <c r="AU822" s="284"/>
      <c r="AV822" s="88" t="s">
        <v>125</v>
      </c>
      <c r="AW822" s="106" t="str">
        <f>IF(AND(T820=1,V820=3),IF(AND(AQ820=1,AS820=3),"RiRr","Ri"),IF(AND(AQ820=1,AS820=3),"Rr",""))</f>
        <v/>
      </c>
      <c r="AX822" s="101" t="str">
        <f>IF(AND(T820=2,V820=3),IF(AND(AQ820=2,AS820=3),"RiRr","Ri"),IF(AND(AQ820=2,AS820=3),"Rr",""))</f>
        <v/>
      </c>
      <c r="AY822" s="102" t="str">
        <f>IF(AND(T820=3,V820=3),IF(AND(AQ820=3,AS820=3),"RiRr","Ri"),IF(AND(AQ820=3,AS820=3),"Rr",""))</f>
        <v/>
      </c>
      <c r="AZ822" s="103" t="str">
        <f>IF(AND(T820=4,V820=3),IF(AND(AQ820=4,AS820=3),"RiRr","Ri"),IF(AND(AQ820=4,AS820=3),"Rr",""))</f>
        <v/>
      </c>
      <c r="BA822" s="103" t="str">
        <f>IF(AND(T820=5,V820=3),IF(AND(AQ820=5,AS820=3),"RiRr","Ri"),IF(AND(AQ820=5,AS820=3),"Rr",""))</f>
        <v/>
      </c>
      <c r="BB822" s="105"/>
    </row>
    <row r="823" spans="1:54" hidden="1" x14ac:dyDescent="0.2">
      <c r="A823" s="362"/>
      <c r="B823" s="290"/>
      <c r="C823" s="298"/>
      <c r="D823" s="301"/>
      <c r="E823" s="301"/>
      <c r="F823" s="301"/>
      <c r="G823" s="301"/>
      <c r="H823" s="301"/>
      <c r="I823" s="304"/>
      <c r="J823" s="307"/>
      <c r="K823" s="307"/>
      <c r="L823" s="330"/>
      <c r="M823" s="263"/>
      <c r="N823" s="263"/>
      <c r="O823" s="327"/>
      <c r="P823" s="310"/>
      <c r="Q823" s="266"/>
      <c r="R823" s="260"/>
      <c r="S823" s="257"/>
      <c r="T823" s="254"/>
      <c r="U823" s="248"/>
      <c r="V823" s="254"/>
      <c r="W823" s="254"/>
      <c r="X823" s="254"/>
      <c r="Y823" s="276"/>
      <c r="Z823" s="91"/>
      <c r="AA823" s="92"/>
      <c r="AB823" s="92"/>
      <c r="AC823" s="92"/>
      <c r="AD823" s="93"/>
      <c r="AE823" s="94">
        <f t="shared" si="132"/>
        <v>0</v>
      </c>
      <c r="AF823" s="93"/>
      <c r="AG823" s="93"/>
      <c r="AH823" s="93"/>
      <c r="AI823" s="93"/>
      <c r="AJ823" s="93"/>
      <c r="AK823" s="93"/>
      <c r="AL823" s="94">
        <f>IFERROR(VLOOKUP(AF823,Criterios!$M$3:$N$6,2,FALSE),0) + IFERROR(VLOOKUP(AG823,Criterios!$O$3:$P$6,2,FALSE),0) + IFERROR(VLOOKUP(AH823,Criterios!$Q$3:$R$7,2,FALSE),0) + IFERROR(VLOOKUP(AI823,Criterios!$S$3:$T$6,2,FALSE),0) + IFERROR(VLOOKUP(AJ823,Criterios!$U$3:$V$5,2,FALSE),0) + IFERROR(VLOOKUP(AK823,Criterios!$W$3:$X$8,2,FALSE),0)</f>
        <v>0</v>
      </c>
      <c r="AM823" s="96" t="str">
        <f>IF(AND(AL823&gt;=Criterios!$AB$8,AL823&lt;Criterios!$AA$8),"Pobre",IF(AND(AL823&gt;=Criterios!$AB$7,AL823&lt;Criterios!$AA$7),"Insatisfactorio",IF(AND(AL823&gt;=Criterios!$AB$6,AL823&lt;Criterios!$AA$6),"Regular",IF(AND(AL823&gt;=Criterios!$AB$5,AL823&lt;Criterios!$AA$5),"Bueno",IF(AND(AL823&gt;=Criterios!$AB$4,AL823&lt;=Criterios!$AA$4),"Excelente",MID(Criterios!$Y$3,1,1))))))</f>
        <v/>
      </c>
      <c r="AN823" s="278"/>
      <c r="AO823" s="280"/>
      <c r="AP823" s="282"/>
      <c r="AQ823" s="273"/>
      <c r="AR823" s="273"/>
      <c r="AS823" s="273"/>
      <c r="AT823" s="273"/>
      <c r="AU823" s="284"/>
      <c r="AV823" s="88" t="s">
        <v>170</v>
      </c>
      <c r="AW823" s="106" t="str">
        <f>IF(AND(T820=1,V820=2),IF(AND(AQ820=1,AS820=2),"RiRr","Ri"),IF(AND(AQ820=1,AS820=2),"Rr",""))</f>
        <v/>
      </c>
      <c r="AX823" s="106" t="str">
        <f>IF(AND(T820=2,V820=2),IF(AND(AQ820=2,AS820=2),"RiRr","Ri"),IF(AND(AQ820=2,AS820=2),"Rr",""))</f>
        <v/>
      </c>
      <c r="AY823" s="101" t="str">
        <f>IF(AND(T820=3,V820=2),IF(AND(AQ820=3,AS820=2),"RiRr","Ri"),IF(AND(AQ820=3,AS820=2),"Rr",""))</f>
        <v/>
      </c>
      <c r="AZ823" s="102" t="str">
        <f>IF(AND(T820=4,V820=2),IF(AND(AQ820=4,AS820=2),"RiRr","Ri"),IF(AND(AQ820=4,AS820=2),"Rr",""))</f>
        <v/>
      </c>
      <c r="BA823" s="103" t="str">
        <f>IF(AND(T820=5,V820=2),IF(AND(AQ820=5,AS820=2),"RiRr","Ri"),IF(AND(AQ820=5,AS820=2),"Rr",""))</f>
        <v/>
      </c>
      <c r="BB823" s="105"/>
    </row>
    <row r="824" spans="1:54" hidden="1" x14ac:dyDescent="0.2">
      <c r="A824" s="362"/>
      <c r="B824" s="290"/>
      <c r="C824" s="298"/>
      <c r="D824" s="301"/>
      <c r="E824" s="301"/>
      <c r="F824" s="301"/>
      <c r="G824" s="301"/>
      <c r="H824" s="301"/>
      <c r="I824" s="304"/>
      <c r="J824" s="307"/>
      <c r="K824" s="307"/>
      <c r="L824" s="330"/>
      <c r="M824" s="263"/>
      <c r="N824" s="263"/>
      <c r="O824" s="327"/>
      <c r="P824" s="310"/>
      <c r="Q824" s="266"/>
      <c r="R824" s="260"/>
      <c r="S824" s="257"/>
      <c r="T824" s="254"/>
      <c r="U824" s="248"/>
      <c r="V824" s="254"/>
      <c r="W824" s="254"/>
      <c r="X824" s="254"/>
      <c r="Y824" s="276"/>
      <c r="Z824" s="91"/>
      <c r="AA824" s="92"/>
      <c r="AB824" s="92"/>
      <c r="AC824" s="92"/>
      <c r="AD824" s="93"/>
      <c r="AE824" s="94">
        <f t="shared" si="132"/>
        <v>0</v>
      </c>
      <c r="AF824" s="93"/>
      <c r="AG824" s="93"/>
      <c r="AH824" s="93"/>
      <c r="AI824" s="93"/>
      <c r="AJ824" s="93"/>
      <c r="AK824" s="93"/>
      <c r="AL824" s="94">
        <f>IFERROR(VLOOKUP(AF824,Criterios!$M$3:$N$6,2,FALSE),0) + IFERROR(VLOOKUP(AG824,Criterios!$O$3:$P$6,2,FALSE),0) + IFERROR(VLOOKUP(AH824,Criterios!$Q$3:$R$7,2,FALSE),0) + IFERROR(VLOOKUP(AI824,Criterios!$S$3:$T$6,2,FALSE),0) + IFERROR(VLOOKUP(AJ824,Criterios!$U$3:$V$5,2,FALSE),0) + IFERROR(VLOOKUP(AK824,Criterios!$W$3:$X$8,2,FALSE),0)</f>
        <v>0</v>
      </c>
      <c r="AM824" s="96" t="str">
        <f>IF(AND(AL824&gt;=Criterios!$AB$8,AL824&lt;Criterios!$AA$8),"Pobre",IF(AND(AL824&gt;=Criterios!$AB$7,AL824&lt;Criterios!$AA$7),"Insatisfactorio",IF(AND(AL824&gt;=Criterios!$AB$6,AL824&lt;Criterios!$AA$6),"Regular",IF(AND(AL824&gt;=Criterios!$AB$5,AL824&lt;Criterios!$AA$5),"Bueno",IF(AND(AL824&gt;=Criterios!$AB$4,AL824&lt;=Criterios!$AA$4),"Excelente",MID(Criterios!$Y$3,1,1))))))</f>
        <v/>
      </c>
      <c r="AN824" s="278"/>
      <c r="AO824" s="280"/>
      <c r="AP824" s="282"/>
      <c r="AQ824" s="273"/>
      <c r="AR824" s="273"/>
      <c r="AS824" s="273"/>
      <c r="AT824" s="273"/>
      <c r="AU824" s="284"/>
      <c r="AV824" s="88" t="s">
        <v>752</v>
      </c>
      <c r="AW824" s="106" t="str">
        <f>IF(AND(T820=1,V820=1),IF(AND(AQ820=1,AS820=1),"RiRr","Ri"),IF(AND(AQ820=1,AS820=1),"Rr",""))</f>
        <v/>
      </c>
      <c r="AX824" s="106" t="str">
        <f>IF(AND(T820=2,V820=1),IF(AND(AQ820=2,AS820=1),"RiRr","Ri"),IF(AND(AQ820=2,AS820=1),"Rr",""))</f>
        <v/>
      </c>
      <c r="AY824" s="101" t="str">
        <f>IF(AND(T820=3,V820=1),IF(AND(AQ820=3,AS820=1),"RiRr","Ri"),IF(AND(AQ820=3,AS820=1),"Rr",""))</f>
        <v/>
      </c>
      <c r="AZ824" s="102" t="str">
        <f>IF(AND(T820=4,V820=1),IF(AND(AQ820=4,AS820=1),"RiRr","Ri"),IF(AND(AQ820=4,AS820=1),"Rr",""))</f>
        <v/>
      </c>
      <c r="BA824" s="102" t="str">
        <f>IF(AND(T820=5,V820=1),IF(AND(AQ820=5,AS820=1),"RiRr","Ri"),IF(AND(AQ820=5,AS820=1),"Rr",""))</f>
        <v/>
      </c>
      <c r="BB824" s="105"/>
    </row>
    <row r="825" spans="1:54" ht="15.75" hidden="1" customHeight="1" thickBot="1" x14ac:dyDescent="0.25">
      <c r="A825" s="363"/>
      <c r="B825" s="291"/>
      <c r="C825" s="299"/>
      <c r="D825" s="302"/>
      <c r="E825" s="302"/>
      <c r="F825" s="302"/>
      <c r="G825" s="302"/>
      <c r="H825" s="302"/>
      <c r="I825" s="305"/>
      <c r="J825" s="308"/>
      <c r="K825" s="308"/>
      <c r="L825" s="331"/>
      <c r="M825" s="264"/>
      <c r="N825" s="264"/>
      <c r="O825" s="328"/>
      <c r="P825" s="311"/>
      <c r="Q825" s="267"/>
      <c r="R825" s="261"/>
      <c r="S825" s="258"/>
      <c r="T825" s="255"/>
      <c r="U825" s="249"/>
      <c r="V825" s="255"/>
      <c r="W825" s="255"/>
      <c r="X825" s="255"/>
      <c r="Y825" s="277"/>
      <c r="Z825" s="108"/>
      <c r="AA825" s="109"/>
      <c r="AB825" s="109"/>
      <c r="AC825" s="109"/>
      <c r="AD825" s="110"/>
      <c r="AE825" s="111">
        <f t="shared" si="132"/>
        <v>0</v>
      </c>
      <c r="AF825" s="110"/>
      <c r="AG825" s="110"/>
      <c r="AH825" s="110"/>
      <c r="AI825" s="110"/>
      <c r="AJ825" s="110"/>
      <c r="AK825" s="110"/>
      <c r="AL825" s="111">
        <f>IFERROR(VLOOKUP(AF825,Criterios!$M$3:$N$6,2,FALSE),0) + IFERROR(VLOOKUP(AG825,Criterios!$O$3:$P$6,2,FALSE),0) + IFERROR(VLOOKUP(AH825,Criterios!$Q$3:$R$7,2,FALSE),0) + IFERROR(VLOOKUP(AI825,Criterios!$S$3:$T$6,2,FALSE),0) + IFERROR(VLOOKUP(AJ825,Criterios!$U$3:$V$5,2,FALSE),0) + IFERROR(VLOOKUP(AK825,Criterios!$W$3:$X$8,2,FALSE),0)</f>
        <v>0</v>
      </c>
      <c r="AM825" s="112" t="str">
        <f>IF(AND(AL825&gt;=Criterios!$AB$8,AL825&lt;Criterios!$AA$8),"Pobre",IF(AND(AL825&gt;=Criterios!$AB$7,AL825&lt;Criterios!$AA$7),"Insatisfactorio",IF(AND(AL825&gt;=Criterios!$AB$6,AL825&lt;Criterios!$AA$6),"Regular",IF(AND(AL825&gt;=Criterios!$AB$5,AL825&lt;Criterios!$AA$5),"Bueno",IF(AND(AL825&gt;=Criterios!$AB$4,AL825&lt;=Criterios!$AA$4),"Excelente",MID(Criterios!$Y$3,1,1))))))</f>
        <v/>
      </c>
      <c r="AN825" s="279"/>
      <c r="AO825" s="281"/>
      <c r="AP825" s="283"/>
      <c r="AQ825" s="274"/>
      <c r="AR825" s="274"/>
      <c r="AS825" s="274"/>
      <c r="AT825" s="274"/>
      <c r="AU825" s="285"/>
      <c r="AW825" s="88" t="s">
        <v>123</v>
      </c>
      <c r="AX825" s="88" t="s">
        <v>124</v>
      </c>
      <c r="AY825" s="88" t="s">
        <v>125</v>
      </c>
      <c r="AZ825" s="88" t="s">
        <v>126</v>
      </c>
      <c r="BA825" s="88" t="s">
        <v>127</v>
      </c>
      <c r="BB825" s="113"/>
    </row>
    <row r="826" spans="1:54" ht="16.5" hidden="1" thickTop="1" x14ac:dyDescent="0.2">
      <c r="A826" s="361"/>
      <c r="B826" s="289"/>
      <c r="C826" s="297"/>
      <c r="D826" s="300"/>
      <c r="E826" s="300"/>
      <c r="F826" s="300"/>
      <c r="G826" s="300"/>
      <c r="H826" s="300"/>
      <c r="I826" s="303"/>
      <c r="J826" s="306"/>
      <c r="K826" s="306"/>
      <c r="L826" s="329"/>
      <c r="M826" s="262"/>
      <c r="N826" s="262"/>
      <c r="O826" s="326" t="s">
        <v>446</v>
      </c>
      <c r="P826" s="338"/>
      <c r="Q826" s="295"/>
      <c r="R826" s="259"/>
      <c r="S826" s="256"/>
      <c r="T826" s="253">
        <f>(IFERROR(VLOOKUP(S826,Criterios!$E$3:$F$8,2,FALSE),0))</f>
        <v>0</v>
      </c>
      <c r="U826" s="247"/>
      <c r="V826" s="253">
        <f>(IFERROR(VLOOKUP(U826,Criterios!$H$3:$I$8,2,FALSE),0))</f>
        <v>0</v>
      </c>
      <c r="W826" s="253">
        <f>(IFERROR(VLOOKUP(S826,Criterios!$E$3:$F$8,2,FALSE),0)) * (IFERROR(VLOOKUP(U826,Criterios!$H$3:$I$8,2,FALSE),0))</f>
        <v>0</v>
      </c>
      <c r="X826" s="253">
        <f>IFERROR(INDEX(Colorimetría!$D$4:$H$8,MATCH(V826,Colorimetría!$C$4:$C$8,0),MATCH(T826,Colorimetría!$D$3:$H$3,0)),0)</f>
        <v>0</v>
      </c>
      <c r="Y826" s="296"/>
      <c r="Z826" s="91"/>
      <c r="AA826" s="92"/>
      <c r="AB826" s="92"/>
      <c r="AC826" s="92"/>
      <c r="AD826" s="93"/>
      <c r="AE826" s="94">
        <f>IF(OR(AD826="Preventivo",AD826="Preventivo - Detectivo"),"Probabilidad",IF(OR(AD826="Detectivo - Correctivo",AD826="Correctivo"),"Impacto",0))</f>
        <v>0</v>
      </c>
      <c r="AF826" s="93"/>
      <c r="AG826" s="93"/>
      <c r="AH826" s="93"/>
      <c r="AI826" s="93"/>
      <c r="AJ826" s="93"/>
      <c r="AK826" s="93"/>
      <c r="AL826" s="95">
        <f>IFERROR(VLOOKUP(AF826,Criterios!$M$3:$N$6,2,FALSE),0) + IFERROR(VLOOKUP(AG826,Criterios!$O$3:$P$6,2,FALSE),0) + IFERROR(VLOOKUP(AH826,Criterios!$Q$3:$R$7,2,FALSE),0) + IFERROR(VLOOKUP(AI826,Criterios!$S$3:$T$6,2,FALSE),0) + IFERROR(VLOOKUP(AJ826,Criterios!$U$3:$V$5,2,FALSE),0) + IFERROR(VLOOKUP(AK826,Criterios!$W$3:$X$8,2,FALSE),0)</f>
        <v>0</v>
      </c>
      <c r="AM826" s="96" t="str">
        <f>IF(AND(AL826&gt;=Criterios!$AB$8,AL826&lt;Criterios!$AA$8),"Pobre",IF(AND(AL826&gt;=Criterios!$AB$7,AL826&lt;Criterios!$AA$7),"Insatisfactorio",IF(AND(AL826&gt;=Criterios!$AB$6,AL826&lt;Criterios!$AA$6),"Regular",IF(AND(AL826&gt;=Criterios!$AB$5,AL826&lt;Criterios!$AA$5),"Bueno",IF(AND(AL826&gt;=Criterios!$AB$4,AL826&lt;=Criterios!$AA$4),"Excelente",MID(Criterios!$Y$3,1,1))))))</f>
        <v/>
      </c>
      <c r="AN826" s="278">
        <f>(IFERROR(AVERAGEIFS(AL826:AL831,AE826:AE831,"Impacto"),0))/100</f>
        <v>0</v>
      </c>
      <c r="AO826" s="280">
        <f>(IFERROR(AVERAGEIFS(AL826:AL831,AE826:AE831,"Probabilidad"),0))/100</f>
        <v>0</v>
      </c>
      <c r="AP826" s="282" t="str">
        <f>IF(AN826=0,MID(S826,1,15),IF(T826 - AN826*T826&lt;1,VLOOKUP(1,Criterios!$D$4:$E$8,2,FALSE),IF(ROUND(T826 -( T826*AN826),0)=0,VLOOKUP(1,Criterios!$D$4:$E$8,2,FALSE),VLOOKUP(ROUND(T826 -( T826*AN826),0),Criterios!$D$4:$E$8,2,FALSE))))</f>
        <v/>
      </c>
      <c r="AQ826" s="273">
        <f>(IFERROR(VLOOKUP(AP826,Criterios!$E$3:$F$8,2,FALSE),0))</f>
        <v>0</v>
      </c>
      <c r="AR826" s="273" t="str">
        <f>IF(AO826=0,MID(U826,1,15),IF(V826 - AO826*V826&lt;1,VLOOKUP(1,Criterios!$G$4:$H$8,2,FALSE),IF(ROUND(V826 -(V826*AO826),0)=0,VLOOKUP(1,Criterios!$G$4:$H$8,2,FALSE),VLOOKUP(ROUND(V826 -( V826*AO826),0),Criterios!$G$4:$H$8,2,FALSE))))</f>
        <v/>
      </c>
      <c r="AS826" s="273">
        <f>(IFERROR(VLOOKUP(AR826,Criterios!$H$3:$I$8,2,FALSE),0))</f>
        <v>0</v>
      </c>
      <c r="AT826" s="273">
        <f>(IFERROR(VLOOKUP(AP826,Criterios!$E$3:$F$8,2,FALSE),0)) * (IFERROR(VLOOKUP(AR826,Criterios!$H$3:$I$8,2,FALSE),0))</f>
        <v>0</v>
      </c>
      <c r="AU826" s="284">
        <f>IFERROR(INDEX(Colorimetría!$D$4:$H$8,MATCH(AS826,Colorimetría!$C$4:$C$8,0),MATCH(AQ826,Colorimetría!$D$3:$H$3,0)),0)</f>
        <v>0</v>
      </c>
      <c r="AV826" s="88" t="s">
        <v>169</v>
      </c>
      <c r="AW826" s="97" t="str">
        <f>IF(AND(T826=1,V826=5),IF(AND(AQ826=1,AS826=5),"RiRr","Ri"),IF(AND(AQ826=1,AS826=5),"Rr",""))</f>
        <v/>
      </c>
      <c r="AX826" s="97" t="str">
        <f>IF(AND(T826=2,V826=5),IF(AND(AQ826=2,AS826=5),"RiRr","Ri"),IF(AND(AQ826=2,AS826=5),"Rr",""))</f>
        <v/>
      </c>
      <c r="AY826" s="98" t="str">
        <f>IF(AND(T826=3,V826=5),IF(AND(AQ826=3,AS826=5),"RiRr","Ri"),IF(AND(AQ826=3,AS826=5),"Rr",""))</f>
        <v/>
      </c>
      <c r="AZ826" s="98" t="str">
        <f>IF(AND(T826=4,V826=5),IF(AND(AQ826=4,AS826=5),"RiRr","Ri"),IF(AND(AQ826=4,AS826=5),"Rr",""))</f>
        <v/>
      </c>
      <c r="BA826" s="98" t="str">
        <f>IF(AND(T826=5,V826=5),IF(AND(AQ826=5,AS826=5),"RiRr","Ri"),IF(AND(AQ826=5,AS826=5),"Rr",""))</f>
        <v/>
      </c>
      <c r="BB826" s="100"/>
    </row>
    <row r="827" spans="1:54" hidden="1" x14ac:dyDescent="0.2">
      <c r="A827" s="362"/>
      <c r="B827" s="290"/>
      <c r="C827" s="298"/>
      <c r="D827" s="301"/>
      <c r="E827" s="301"/>
      <c r="F827" s="301"/>
      <c r="G827" s="301"/>
      <c r="H827" s="301"/>
      <c r="I827" s="304"/>
      <c r="J827" s="307"/>
      <c r="K827" s="307"/>
      <c r="L827" s="330"/>
      <c r="M827" s="263"/>
      <c r="N827" s="263"/>
      <c r="O827" s="327"/>
      <c r="P827" s="310"/>
      <c r="Q827" s="266"/>
      <c r="R827" s="260"/>
      <c r="S827" s="257"/>
      <c r="T827" s="254"/>
      <c r="U827" s="248"/>
      <c r="V827" s="254"/>
      <c r="W827" s="254"/>
      <c r="X827" s="254"/>
      <c r="Y827" s="276"/>
      <c r="Z827" s="91"/>
      <c r="AA827" s="92"/>
      <c r="AB827" s="92"/>
      <c r="AC827" s="92"/>
      <c r="AD827" s="93"/>
      <c r="AE827" s="94">
        <f t="shared" ref="AE827:AE831" si="133">IF(OR(AD827="Preventivo",AD827="Preventivo - Detectivo"),"Probabilidad",IF(OR(AD827="Detectivo - Correctivo",AD827="Correctivo"),"Impacto",0))</f>
        <v>0</v>
      </c>
      <c r="AF827" s="93"/>
      <c r="AG827" s="93"/>
      <c r="AH827" s="93"/>
      <c r="AI827" s="93"/>
      <c r="AJ827" s="93"/>
      <c r="AK827" s="93"/>
      <c r="AL827" s="95">
        <f>IFERROR(VLOOKUP(AF827,Criterios!$M$3:$N$6,2,FALSE),0) + IFERROR(VLOOKUP(AG827,Criterios!$O$3:$P$6,2,FALSE),0) + IFERROR(VLOOKUP(AH827,Criterios!$Q$3:$R$7,2,FALSE),0) + IFERROR(VLOOKUP(AI827,Criterios!$S$3:$T$6,2,FALSE),0) + IFERROR(VLOOKUP(AJ827,Criterios!$U$3:$V$5,2,FALSE),0) + IFERROR(VLOOKUP(AK827,Criterios!$W$3:$X$8,2,FALSE),0)</f>
        <v>0</v>
      </c>
      <c r="AM827" s="96" t="str">
        <f>IF(AND(AL827&gt;=Criterios!$AB$8,AL827&lt;Criterios!$AA$8),"Pobre",IF(AND(AL827&gt;=Criterios!$AB$7,AL827&lt;Criterios!$AA$7),"Insatisfactorio",IF(AND(AL827&gt;=Criterios!$AB$6,AL827&lt;Criterios!$AA$6),"Regular",IF(AND(AL827&gt;=Criterios!$AB$5,AL827&lt;Criterios!$AA$5),"Bueno",IF(AND(AL827&gt;=Criterios!$AB$4,AL827&lt;=Criterios!$AA$4),"Excelente",MID(Criterios!$Y$3,1,1))))))</f>
        <v/>
      </c>
      <c r="AN827" s="278"/>
      <c r="AO827" s="280"/>
      <c r="AP827" s="282"/>
      <c r="AQ827" s="273"/>
      <c r="AR827" s="273"/>
      <c r="AS827" s="273"/>
      <c r="AT827" s="273"/>
      <c r="AU827" s="284"/>
      <c r="AV827" s="88" t="s">
        <v>122</v>
      </c>
      <c r="AW827" s="101" t="str">
        <f>IF(AND(T826=1,V826=4),IF(AND(AQ826=1,AS826=4),"RiRr","Ri"),IF(AND(AQ826=1,AS826=4),"Rr",""))</f>
        <v/>
      </c>
      <c r="AX827" s="102" t="str">
        <f>IF(AND(T826=2,V826=4),IF(AND(AQ826=2,AS826=4),"RiRr","Ri"),IF(AND(AQ826=2,AS826=4),"Rr",""))</f>
        <v/>
      </c>
      <c r="AY827" s="102" t="str">
        <f>IF(AND(T826=3,V826=4),IF(AND(AQ826=3,AS826=4),"RiRr","Ri"),IF(AND(AQ826=3,AS826=4),"Rr",""))</f>
        <v/>
      </c>
      <c r="AZ827" s="103" t="str">
        <f>IF(AND(T826=4,V826=4),IF(AND(AQ826=4,AS826=4),"RiRr","Ri"),IF(AND(AQ826=4,AS826=4),"Rr",""))</f>
        <v/>
      </c>
      <c r="BA827" s="103" t="str">
        <f>IF(AND(T826=5,V826=4),IF(AND(AQ826=5,AS826=4),"RiRr","Ri"),IF(AND(AQ826=5,AS826=4),"Rr",""))</f>
        <v/>
      </c>
      <c r="BB827" s="105"/>
    </row>
    <row r="828" spans="1:54" hidden="1" x14ac:dyDescent="0.2">
      <c r="A828" s="362"/>
      <c r="B828" s="290"/>
      <c r="C828" s="298"/>
      <c r="D828" s="301"/>
      <c r="E828" s="301"/>
      <c r="F828" s="301"/>
      <c r="G828" s="301"/>
      <c r="H828" s="301"/>
      <c r="I828" s="304"/>
      <c r="J828" s="307"/>
      <c r="K828" s="307"/>
      <c r="L828" s="330"/>
      <c r="M828" s="263"/>
      <c r="N828" s="263"/>
      <c r="O828" s="327"/>
      <c r="P828" s="310"/>
      <c r="Q828" s="266"/>
      <c r="R828" s="260"/>
      <c r="S828" s="257"/>
      <c r="T828" s="254"/>
      <c r="U828" s="248"/>
      <c r="V828" s="254"/>
      <c r="W828" s="254"/>
      <c r="X828" s="254"/>
      <c r="Y828" s="276"/>
      <c r="Z828" s="91"/>
      <c r="AA828" s="92"/>
      <c r="AB828" s="92"/>
      <c r="AC828" s="92"/>
      <c r="AD828" s="93"/>
      <c r="AE828" s="94">
        <f t="shared" si="133"/>
        <v>0</v>
      </c>
      <c r="AF828" s="93"/>
      <c r="AG828" s="93"/>
      <c r="AH828" s="93"/>
      <c r="AI828" s="93"/>
      <c r="AJ828" s="93"/>
      <c r="AK828" s="93"/>
      <c r="AL828" s="95">
        <f>IFERROR(VLOOKUP(AF828,Criterios!$M$3:$N$6,2,FALSE),0) + IFERROR(VLOOKUP(AG828,Criterios!$O$3:$P$6,2,FALSE),0) + IFERROR(VLOOKUP(AH828,Criterios!$Q$3:$R$7,2,FALSE),0) + IFERROR(VLOOKUP(AI828,Criterios!$S$3:$T$6,2,FALSE),0) + IFERROR(VLOOKUP(AJ828,Criterios!$U$3:$V$5,2,FALSE),0) + IFERROR(VLOOKUP(AK828,Criterios!$W$3:$X$8,2,FALSE),0)</f>
        <v>0</v>
      </c>
      <c r="AM828" s="96" t="str">
        <f>IF(AND(AL828&gt;=Criterios!$AB$8,AL828&lt;Criterios!$AA$8),"Pobre",IF(AND(AL828&gt;=Criterios!$AB$7,AL828&lt;Criterios!$AA$7),"Insatisfactorio",IF(AND(AL828&gt;=Criterios!$AB$6,AL828&lt;Criterios!$AA$6),"Regular",IF(AND(AL828&gt;=Criterios!$AB$5,AL828&lt;Criterios!$AA$5),"Bueno",IF(AND(AL828&gt;=Criterios!$AB$4,AL828&lt;=Criterios!$AA$4),"Excelente",MID(Criterios!$Y$3,1,1))))))</f>
        <v/>
      </c>
      <c r="AN828" s="278"/>
      <c r="AO828" s="280"/>
      <c r="AP828" s="282"/>
      <c r="AQ828" s="273"/>
      <c r="AR828" s="273"/>
      <c r="AS828" s="273"/>
      <c r="AT828" s="273"/>
      <c r="AU828" s="284"/>
      <c r="AV828" s="88" t="s">
        <v>125</v>
      </c>
      <c r="AW828" s="106" t="str">
        <f>IF(AND(T826=1,V826=3),IF(AND(AQ826=1,AS826=3),"RiRr","Ri"),IF(AND(AQ826=1,AS826=3),"Rr",""))</f>
        <v/>
      </c>
      <c r="AX828" s="101" t="str">
        <f>IF(AND(T826=2,V826=3),IF(AND(AQ826=2,AS826=3),"RiRr","Ri"),IF(AND(AQ826=2,AS826=3),"Rr",""))</f>
        <v/>
      </c>
      <c r="AY828" s="102" t="str">
        <f>IF(AND(T826=3,V826=3),IF(AND(AQ826=3,AS826=3),"RiRr","Ri"),IF(AND(AQ826=3,AS826=3),"Rr",""))</f>
        <v/>
      </c>
      <c r="AZ828" s="103" t="str">
        <f>IF(AND(T826=4,V826=3),IF(AND(AQ826=4,AS826=3),"RiRr","Ri"),IF(AND(AQ826=4,AS826=3),"Rr",""))</f>
        <v/>
      </c>
      <c r="BA828" s="103" t="str">
        <f>IF(AND(T826=5,V826=3),IF(AND(AQ826=5,AS826=3),"RiRr","Ri"),IF(AND(AQ826=5,AS826=3),"Rr",""))</f>
        <v/>
      </c>
      <c r="BB828" s="105"/>
    </row>
    <row r="829" spans="1:54" hidden="1" x14ac:dyDescent="0.2">
      <c r="A829" s="362"/>
      <c r="B829" s="290"/>
      <c r="C829" s="298"/>
      <c r="D829" s="301"/>
      <c r="E829" s="301"/>
      <c r="F829" s="301"/>
      <c r="G829" s="301"/>
      <c r="H829" s="301"/>
      <c r="I829" s="304"/>
      <c r="J829" s="307"/>
      <c r="K829" s="307"/>
      <c r="L829" s="330"/>
      <c r="M829" s="263"/>
      <c r="N829" s="263"/>
      <c r="O829" s="327"/>
      <c r="P829" s="310"/>
      <c r="Q829" s="266"/>
      <c r="R829" s="260"/>
      <c r="S829" s="257"/>
      <c r="T829" s="254"/>
      <c r="U829" s="248"/>
      <c r="V829" s="254"/>
      <c r="W829" s="254"/>
      <c r="X829" s="254"/>
      <c r="Y829" s="276"/>
      <c r="Z829" s="91"/>
      <c r="AA829" s="92"/>
      <c r="AB829" s="92"/>
      <c r="AC829" s="92"/>
      <c r="AD829" s="93"/>
      <c r="AE829" s="94">
        <f t="shared" si="133"/>
        <v>0</v>
      </c>
      <c r="AF829" s="93"/>
      <c r="AG829" s="93"/>
      <c r="AH829" s="93"/>
      <c r="AI829" s="93"/>
      <c r="AJ829" s="93"/>
      <c r="AK829" s="93"/>
      <c r="AL829" s="94">
        <f>IFERROR(VLOOKUP(AF829,Criterios!$M$3:$N$6,2,FALSE),0) + IFERROR(VLOOKUP(AG829,Criterios!$O$3:$P$6,2,FALSE),0) + IFERROR(VLOOKUP(AH829,Criterios!$Q$3:$R$7,2,FALSE),0) + IFERROR(VLOOKUP(AI829,Criterios!$S$3:$T$6,2,FALSE),0) + IFERROR(VLOOKUP(AJ829,Criterios!$U$3:$V$5,2,FALSE),0) + IFERROR(VLOOKUP(AK829,Criterios!$W$3:$X$8,2,FALSE),0)</f>
        <v>0</v>
      </c>
      <c r="AM829" s="96" t="str">
        <f>IF(AND(AL829&gt;=Criterios!$AB$8,AL829&lt;Criterios!$AA$8),"Pobre",IF(AND(AL829&gt;=Criterios!$AB$7,AL829&lt;Criterios!$AA$7),"Insatisfactorio",IF(AND(AL829&gt;=Criterios!$AB$6,AL829&lt;Criterios!$AA$6),"Regular",IF(AND(AL829&gt;=Criterios!$AB$5,AL829&lt;Criterios!$AA$5),"Bueno",IF(AND(AL829&gt;=Criterios!$AB$4,AL829&lt;=Criterios!$AA$4),"Excelente",MID(Criterios!$Y$3,1,1))))))</f>
        <v/>
      </c>
      <c r="AN829" s="278"/>
      <c r="AO829" s="280"/>
      <c r="AP829" s="282"/>
      <c r="AQ829" s="273"/>
      <c r="AR829" s="273"/>
      <c r="AS829" s="273"/>
      <c r="AT829" s="273"/>
      <c r="AU829" s="284"/>
      <c r="AV829" s="88" t="s">
        <v>170</v>
      </c>
      <c r="AW829" s="106" t="str">
        <f>IF(AND(T826=1,V826=2),IF(AND(AQ826=1,AS826=2),"RiRr","Ri"),IF(AND(AQ826=1,AS826=2),"Rr",""))</f>
        <v/>
      </c>
      <c r="AX829" s="106" t="str">
        <f>IF(AND(T826=2,V826=2),IF(AND(AQ826=2,AS826=2),"RiRr","Ri"),IF(AND(AQ826=2,AS826=2),"Rr",""))</f>
        <v/>
      </c>
      <c r="AY829" s="101" t="str">
        <f>IF(AND(T826=3,V826=2),IF(AND(AQ826=3,AS826=2),"RiRr","Ri"),IF(AND(AQ826=3,AS826=2),"Rr",""))</f>
        <v/>
      </c>
      <c r="AZ829" s="102" t="str">
        <f>IF(AND(T826=4,V826=2),IF(AND(AQ826=4,AS826=2),"RiRr","Ri"),IF(AND(AQ826=4,AS826=2),"Rr",""))</f>
        <v/>
      </c>
      <c r="BA829" s="103" t="str">
        <f>IF(AND(T826=5,V826=2),IF(AND(AQ826=5,AS826=2),"RiRr","Ri"),IF(AND(AQ826=5,AS826=2),"Rr",""))</f>
        <v/>
      </c>
      <c r="BB829" s="105"/>
    </row>
    <row r="830" spans="1:54" hidden="1" x14ac:dyDescent="0.2">
      <c r="A830" s="362"/>
      <c r="B830" s="290"/>
      <c r="C830" s="298"/>
      <c r="D830" s="301"/>
      <c r="E830" s="301"/>
      <c r="F830" s="301"/>
      <c r="G830" s="301"/>
      <c r="H830" s="301"/>
      <c r="I830" s="304"/>
      <c r="J830" s="307"/>
      <c r="K830" s="307"/>
      <c r="L830" s="330"/>
      <c r="M830" s="263"/>
      <c r="N830" s="263"/>
      <c r="O830" s="327"/>
      <c r="P830" s="310"/>
      <c r="Q830" s="266"/>
      <c r="R830" s="260"/>
      <c r="S830" s="257"/>
      <c r="T830" s="254"/>
      <c r="U830" s="248"/>
      <c r="V830" s="254"/>
      <c r="W830" s="254"/>
      <c r="X830" s="254"/>
      <c r="Y830" s="276"/>
      <c r="Z830" s="91"/>
      <c r="AA830" s="92"/>
      <c r="AB830" s="92"/>
      <c r="AC830" s="92"/>
      <c r="AD830" s="93"/>
      <c r="AE830" s="94">
        <f t="shared" si="133"/>
        <v>0</v>
      </c>
      <c r="AF830" s="93"/>
      <c r="AG830" s="93"/>
      <c r="AH830" s="93"/>
      <c r="AI830" s="93"/>
      <c r="AJ830" s="93"/>
      <c r="AK830" s="93"/>
      <c r="AL830" s="94">
        <f>IFERROR(VLOOKUP(AF830,Criterios!$M$3:$N$6,2,FALSE),0) + IFERROR(VLOOKUP(AG830,Criterios!$O$3:$P$6,2,FALSE),0) + IFERROR(VLOOKUP(AH830,Criterios!$Q$3:$R$7,2,FALSE),0) + IFERROR(VLOOKUP(AI830,Criterios!$S$3:$T$6,2,FALSE),0) + IFERROR(VLOOKUP(AJ830,Criterios!$U$3:$V$5,2,FALSE),0) + IFERROR(VLOOKUP(AK830,Criterios!$W$3:$X$8,2,FALSE),0)</f>
        <v>0</v>
      </c>
      <c r="AM830" s="96" t="str">
        <f>IF(AND(AL830&gt;=Criterios!$AB$8,AL830&lt;Criterios!$AA$8),"Pobre",IF(AND(AL830&gt;=Criterios!$AB$7,AL830&lt;Criterios!$AA$7),"Insatisfactorio",IF(AND(AL830&gt;=Criterios!$AB$6,AL830&lt;Criterios!$AA$6),"Regular",IF(AND(AL830&gt;=Criterios!$AB$5,AL830&lt;Criterios!$AA$5),"Bueno",IF(AND(AL830&gt;=Criterios!$AB$4,AL830&lt;=Criterios!$AA$4),"Excelente",MID(Criterios!$Y$3,1,1))))))</f>
        <v/>
      </c>
      <c r="AN830" s="278"/>
      <c r="AO830" s="280"/>
      <c r="AP830" s="282"/>
      <c r="AQ830" s="273"/>
      <c r="AR830" s="273"/>
      <c r="AS830" s="273"/>
      <c r="AT830" s="273"/>
      <c r="AU830" s="284"/>
      <c r="AV830" s="88" t="s">
        <v>752</v>
      </c>
      <c r="AW830" s="106" t="str">
        <f>IF(AND(T826=1,V826=1),IF(AND(AQ826=1,AS826=1),"RiRr","Ri"),IF(AND(AQ826=1,AS826=1),"Rr",""))</f>
        <v/>
      </c>
      <c r="AX830" s="106" t="str">
        <f>IF(AND(T826=2,V826=1),IF(AND(AQ826=2,AS826=1),"RiRr","Ri"),IF(AND(AQ826=2,AS826=1),"Rr",""))</f>
        <v/>
      </c>
      <c r="AY830" s="101" t="str">
        <f>IF(AND(T826=3,V826=1),IF(AND(AQ826=3,AS826=1),"RiRr","Ri"),IF(AND(AQ826=3,AS826=1),"Rr",""))</f>
        <v/>
      </c>
      <c r="AZ830" s="102" t="str">
        <f>IF(AND(T826=4,V826=1),IF(AND(AQ826=4,AS826=1),"RiRr","Ri"),IF(AND(AQ826=4,AS826=1),"Rr",""))</f>
        <v/>
      </c>
      <c r="BA830" s="102" t="str">
        <f>IF(AND(T826=5,V826=1),IF(AND(AQ826=5,AS826=1),"RiRr","Ri"),IF(AND(AQ826=5,AS826=1),"Rr",""))</f>
        <v/>
      </c>
      <c r="BB830" s="105"/>
    </row>
    <row r="831" spans="1:54" ht="15.75" hidden="1" customHeight="1" thickBot="1" x14ac:dyDescent="0.25">
      <c r="A831" s="363"/>
      <c r="B831" s="291"/>
      <c r="C831" s="299"/>
      <c r="D831" s="302"/>
      <c r="E831" s="302"/>
      <c r="F831" s="302"/>
      <c r="G831" s="302"/>
      <c r="H831" s="302"/>
      <c r="I831" s="305"/>
      <c r="J831" s="308"/>
      <c r="K831" s="308"/>
      <c r="L831" s="331"/>
      <c r="M831" s="264"/>
      <c r="N831" s="264"/>
      <c r="O831" s="328"/>
      <c r="P831" s="311"/>
      <c r="Q831" s="267"/>
      <c r="R831" s="261"/>
      <c r="S831" s="258"/>
      <c r="T831" s="255"/>
      <c r="U831" s="249"/>
      <c r="V831" s="255"/>
      <c r="W831" s="255"/>
      <c r="X831" s="255"/>
      <c r="Y831" s="277"/>
      <c r="Z831" s="108"/>
      <c r="AA831" s="109"/>
      <c r="AB831" s="109"/>
      <c r="AC831" s="109"/>
      <c r="AD831" s="110"/>
      <c r="AE831" s="111">
        <f t="shared" si="133"/>
        <v>0</v>
      </c>
      <c r="AF831" s="110"/>
      <c r="AG831" s="110"/>
      <c r="AH831" s="110"/>
      <c r="AI831" s="110"/>
      <c r="AJ831" s="110"/>
      <c r="AK831" s="110"/>
      <c r="AL831" s="111">
        <f>IFERROR(VLOOKUP(AF831,Criterios!$M$3:$N$6,2,FALSE),0) + IFERROR(VLOOKUP(AG831,Criterios!$O$3:$P$6,2,FALSE),0) + IFERROR(VLOOKUP(AH831,Criterios!$Q$3:$R$7,2,FALSE),0) + IFERROR(VLOOKUP(AI831,Criterios!$S$3:$T$6,2,FALSE),0) + IFERROR(VLOOKUP(AJ831,Criterios!$U$3:$V$5,2,FALSE),0) + IFERROR(VLOOKUP(AK831,Criterios!$W$3:$X$8,2,FALSE),0)</f>
        <v>0</v>
      </c>
      <c r="AM831" s="112" t="str">
        <f>IF(AND(AL831&gt;=Criterios!$AB$8,AL831&lt;Criterios!$AA$8),"Pobre",IF(AND(AL831&gt;=Criterios!$AB$7,AL831&lt;Criterios!$AA$7),"Insatisfactorio",IF(AND(AL831&gt;=Criterios!$AB$6,AL831&lt;Criterios!$AA$6),"Regular",IF(AND(AL831&gt;=Criterios!$AB$5,AL831&lt;Criterios!$AA$5),"Bueno",IF(AND(AL831&gt;=Criterios!$AB$4,AL831&lt;=Criterios!$AA$4),"Excelente",MID(Criterios!$Y$3,1,1))))))</f>
        <v/>
      </c>
      <c r="AN831" s="279"/>
      <c r="AO831" s="281"/>
      <c r="AP831" s="283"/>
      <c r="AQ831" s="274"/>
      <c r="AR831" s="274"/>
      <c r="AS831" s="274"/>
      <c r="AT831" s="274"/>
      <c r="AU831" s="285"/>
      <c r="AW831" s="88" t="s">
        <v>123</v>
      </c>
      <c r="AX831" s="88" t="s">
        <v>124</v>
      </c>
      <c r="AY831" s="88" t="s">
        <v>125</v>
      </c>
      <c r="AZ831" s="88" t="s">
        <v>126</v>
      </c>
      <c r="BA831" s="88" t="s">
        <v>127</v>
      </c>
      <c r="BB831" s="113"/>
    </row>
    <row r="832" spans="1:54" ht="16.5" hidden="1" thickTop="1" x14ac:dyDescent="0.2">
      <c r="A832" s="361"/>
      <c r="B832" s="289"/>
      <c r="C832" s="297"/>
      <c r="D832" s="300"/>
      <c r="E832" s="300"/>
      <c r="F832" s="300"/>
      <c r="G832" s="300"/>
      <c r="H832" s="300"/>
      <c r="I832" s="303"/>
      <c r="J832" s="306"/>
      <c r="K832" s="306"/>
      <c r="L832" s="329"/>
      <c r="M832" s="262"/>
      <c r="N832" s="262"/>
      <c r="O832" s="326" t="s">
        <v>447</v>
      </c>
      <c r="P832" s="338"/>
      <c r="Q832" s="295"/>
      <c r="R832" s="259"/>
      <c r="S832" s="256"/>
      <c r="T832" s="253">
        <f>(IFERROR(VLOOKUP(S832,Criterios!$E$3:$F$8,2,FALSE),0))</f>
        <v>0</v>
      </c>
      <c r="U832" s="247"/>
      <c r="V832" s="253">
        <f>(IFERROR(VLOOKUP(U832,Criterios!$H$3:$I$8,2,FALSE),0))</f>
        <v>0</v>
      </c>
      <c r="W832" s="253">
        <f>(IFERROR(VLOOKUP(S832,Criterios!$E$3:$F$8,2,FALSE),0)) * (IFERROR(VLOOKUP(U832,Criterios!$H$3:$I$8,2,FALSE),0))</f>
        <v>0</v>
      </c>
      <c r="X832" s="253">
        <f>IFERROR(INDEX(Colorimetría!$D$4:$H$8,MATCH(V832,Colorimetría!$C$4:$C$8,0),MATCH(T832,Colorimetría!$D$3:$H$3,0)),0)</f>
        <v>0</v>
      </c>
      <c r="Y832" s="296"/>
      <c r="Z832" s="91"/>
      <c r="AA832" s="92"/>
      <c r="AB832" s="92"/>
      <c r="AC832" s="92"/>
      <c r="AD832" s="93"/>
      <c r="AE832" s="94">
        <f>IF(OR(AD832="Preventivo",AD832="Preventivo - Detectivo"),"Probabilidad",IF(OR(AD832="Detectivo - Correctivo",AD832="Correctivo"),"Impacto",0))</f>
        <v>0</v>
      </c>
      <c r="AF832" s="93"/>
      <c r="AG832" s="93"/>
      <c r="AH832" s="93"/>
      <c r="AI832" s="93"/>
      <c r="AJ832" s="93"/>
      <c r="AK832" s="93"/>
      <c r="AL832" s="95">
        <f>IFERROR(VLOOKUP(AF832,Criterios!$M$3:$N$6,2,FALSE),0) + IFERROR(VLOOKUP(AG832,Criterios!$O$3:$P$6,2,FALSE),0) + IFERROR(VLOOKUP(AH832,Criterios!$Q$3:$R$7,2,FALSE),0) + IFERROR(VLOOKUP(AI832,Criterios!$S$3:$T$6,2,FALSE),0) + IFERROR(VLOOKUP(AJ832,Criterios!$U$3:$V$5,2,FALSE),0) + IFERROR(VLOOKUP(AK832,Criterios!$W$3:$X$8,2,FALSE),0)</f>
        <v>0</v>
      </c>
      <c r="AM832" s="96" t="str">
        <f>IF(AND(AL832&gt;=Criterios!$AB$8,AL832&lt;Criterios!$AA$8),"Pobre",IF(AND(AL832&gt;=Criterios!$AB$7,AL832&lt;Criterios!$AA$7),"Insatisfactorio",IF(AND(AL832&gt;=Criterios!$AB$6,AL832&lt;Criterios!$AA$6),"Regular",IF(AND(AL832&gt;=Criterios!$AB$5,AL832&lt;Criterios!$AA$5),"Bueno",IF(AND(AL832&gt;=Criterios!$AB$4,AL832&lt;=Criterios!$AA$4),"Excelente",MID(Criterios!$Y$3,1,1))))))</f>
        <v/>
      </c>
      <c r="AN832" s="278">
        <f>(IFERROR(AVERAGEIFS(AL832:AL837,AE832:AE837,"Impacto"),0))/100</f>
        <v>0</v>
      </c>
      <c r="AO832" s="280">
        <f>(IFERROR(AVERAGEIFS(AL832:AL837,AE832:AE837,"Probabilidad"),0))/100</f>
        <v>0</v>
      </c>
      <c r="AP832" s="282" t="str">
        <f>IF(AN832=0,MID(S832,1,15),IF(T832 - AN832*T832&lt;1,VLOOKUP(1,Criterios!$D$4:$E$8,2,FALSE),IF(ROUND(T832 -( T832*AN832),0)=0,VLOOKUP(1,Criterios!$D$4:$E$8,2,FALSE),VLOOKUP(ROUND(T832 -( T832*AN832),0),Criterios!$D$4:$E$8,2,FALSE))))</f>
        <v/>
      </c>
      <c r="AQ832" s="273">
        <f>(IFERROR(VLOOKUP(AP832,Criterios!$E$3:$F$8,2,FALSE),0))</f>
        <v>0</v>
      </c>
      <c r="AR832" s="273" t="str">
        <f>IF(AO832=0,MID(U832,1,15),IF(V832 - AO832*V832&lt;1,VLOOKUP(1,Criterios!$G$4:$H$8,2,FALSE),IF(ROUND(V832 -(V832*AO832),0)=0,VLOOKUP(1,Criterios!$G$4:$H$8,2,FALSE),VLOOKUP(ROUND(V832 -( V832*AO832),0),Criterios!$G$4:$H$8,2,FALSE))))</f>
        <v/>
      </c>
      <c r="AS832" s="273">
        <f>(IFERROR(VLOOKUP(AR832,Criterios!$H$3:$I$8,2,FALSE),0))</f>
        <v>0</v>
      </c>
      <c r="AT832" s="273">
        <f>(IFERROR(VLOOKUP(AP832,Criterios!$E$3:$F$8,2,FALSE),0)) * (IFERROR(VLOOKUP(AR832,Criterios!$H$3:$I$8,2,FALSE),0))</f>
        <v>0</v>
      </c>
      <c r="AU832" s="284">
        <f>IFERROR(INDEX(Colorimetría!$D$4:$H$8,MATCH(AS832,Colorimetría!$C$4:$C$8,0),MATCH(AQ832,Colorimetría!$D$3:$H$3,0)),0)</f>
        <v>0</v>
      </c>
      <c r="AV832" s="88" t="s">
        <v>169</v>
      </c>
      <c r="AW832" s="97" t="str">
        <f>IF(AND(T832=1,V832=5),IF(AND(AQ832=1,AS832=5),"RiRr","Ri"),IF(AND(AQ832=1,AS832=5),"Rr",""))</f>
        <v/>
      </c>
      <c r="AX832" s="97" t="str">
        <f>IF(AND(T832=2,V832=5),IF(AND(AQ832=2,AS832=5),"RiRr","Ri"),IF(AND(AQ832=2,AS832=5),"Rr",""))</f>
        <v/>
      </c>
      <c r="AY832" s="98" t="str">
        <f>IF(AND(T832=3,V832=5),IF(AND(AQ832=3,AS832=5),"RiRr","Ri"),IF(AND(AQ832=3,AS832=5),"Rr",""))</f>
        <v/>
      </c>
      <c r="AZ832" s="98" t="str">
        <f>IF(AND(T832=4,V832=5),IF(AND(AQ832=4,AS832=5),"RiRr","Ri"),IF(AND(AQ832=4,AS832=5),"Rr",""))</f>
        <v/>
      </c>
      <c r="BA832" s="98" t="str">
        <f>IF(AND(T832=5,V832=5),IF(AND(AQ832=5,AS832=5),"RiRr","Ri"),IF(AND(AQ832=5,AS832=5),"Rr",""))</f>
        <v/>
      </c>
      <c r="BB832" s="100"/>
    </row>
    <row r="833" spans="1:54" hidden="1" x14ac:dyDescent="0.2">
      <c r="A833" s="362"/>
      <c r="B833" s="290"/>
      <c r="C833" s="298"/>
      <c r="D833" s="301"/>
      <c r="E833" s="301"/>
      <c r="F833" s="301"/>
      <c r="G833" s="301"/>
      <c r="H833" s="301"/>
      <c r="I833" s="304"/>
      <c r="J833" s="307"/>
      <c r="K833" s="307"/>
      <c r="L833" s="330"/>
      <c r="M833" s="263"/>
      <c r="N833" s="263"/>
      <c r="O833" s="327"/>
      <c r="P833" s="310"/>
      <c r="Q833" s="266"/>
      <c r="R833" s="260"/>
      <c r="S833" s="257"/>
      <c r="T833" s="254"/>
      <c r="U833" s="248"/>
      <c r="V833" s="254"/>
      <c r="W833" s="254"/>
      <c r="X833" s="254"/>
      <c r="Y833" s="276"/>
      <c r="Z833" s="91"/>
      <c r="AA833" s="92"/>
      <c r="AB833" s="92"/>
      <c r="AC833" s="92"/>
      <c r="AD833" s="93"/>
      <c r="AE833" s="94">
        <f t="shared" ref="AE833:AE837" si="134">IF(OR(AD833="Preventivo",AD833="Preventivo - Detectivo"),"Probabilidad",IF(OR(AD833="Detectivo - Correctivo",AD833="Correctivo"),"Impacto",0))</f>
        <v>0</v>
      </c>
      <c r="AF833" s="93"/>
      <c r="AG833" s="93"/>
      <c r="AH833" s="93"/>
      <c r="AI833" s="93"/>
      <c r="AJ833" s="93"/>
      <c r="AK833" s="93"/>
      <c r="AL833" s="95">
        <f>IFERROR(VLOOKUP(AF833,Criterios!$M$3:$N$6,2,FALSE),0) + IFERROR(VLOOKUP(AG833,Criterios!$O$3:$P$6,2,FALSE),0) + IFERROR(VLOOKUP(AH833,Criterios!$Q$3:$R$7,2,FALSE),0) + IFERROR(VLOOKUP(AI833,Criterios!$S$3:$T$6,2,FALSE),0) + IFERROR(VLOOKUP(AJ833,Criterios!$U$3:$V$5,2,FALSE),0) + IFERROR(VLOOKUP(AK833,Criterios!$W$3:$X$8,2,FALSE),0)</f>
        <v>0</v>
      </c>
      <c r="AM833" s="96" t="str">
        <f>IF(AND(AL833&gt;=Criterios!$AB$8,AL833&lt;Criterios!$AA$8),"Pobre",IF(AND(AL833&gt;=Criterios!$AB$7,AL833&lt;Criterios!$AA$7),"Insatisfactorio",IF(AND(AL833&gt;=Criterios!$AB$6,AL833&lt;Criterios!$AA$6),"Regular",IF(AND(AL833&gt;=Criterios!$AB$5,AL833&lt;Criterios!$AA$5),"Bueno",IF(AND(AL833&gt;=Criterios!$AB$4,AL833&lt;=Criterios!$AA$4),"Excelente",MID(Criterios!$Y$3,1,1))))))</f>
        <v/>
      </c>
      <c r="AN833" s="278"/>
      <c r="AO833" s="280"/>
      <c r="AP833" s="282"/>
      <c r="AQ833" s="273"/>
      <c r="AR833" s="273"/>
      <c r="AS833" s="273"/>
      <c r="AT833" s="273"/>
      <c r="AU833" s="284"/>
      <c r="AV833" s="88" t="s">
        <v>122</v>
      </c>
      <c r="AW833" s="101" t="str">
        <f>IF(AND(T832=1,V832=4),IF(AND(AQ832=1,AS832=4),"RiRr","Ri"),IF(AND(AQ832=1,AS832=4),"Rr",""))</f>
        <v/>
      </c>
      <c r="AX833" s="102" t="str">
        <f>IF(AND(T832=2,V832=4),IF(AND(AQ832=2,AS832=4),"RiRr","Ri"),IF(AND(AQ832=2,AS832=4),"Rr",""))</f>
        <v/>
      </c>
      <c r="AY833" s="102" t="str">
        <f>IF(AND(T832=3,V832=4),IF(AND(AQ832=3,AS832=4),"RiRr","Ri"),IF(AND(AQ832=3,AS832=4),"Rr",""))</f>
        <v/>
      </c>
      <c r="AZ833" s="103" t="str">
        <f>IF(AND(T832=4,V832=4),IF(AND(AQ832=4,AS832=4),"RiRr","Ri"),IF(AND(AQ832=4,AS832=4),"Rr",""))</f>
        <v/>
      </c>
      <c r="BA833" s="103" t="str">
        <f>IF(AND(T832=5,V832=4),IF(AND(AQ832=5,AS832=4),"RiRr","Ri"),IF(AND(AQ832=5,AS832=4),"Rr",""))</f>
        <v/>
      </c>
      <c r="BB833" s="105"/>
    </row>
    <row r="834" spans="1:54" hidden="1" x14ac:dyDescent="0.2">
      <c r="A834" s="362"/>
      <c r="B834" s="290"/>
      <c r="C834" s="298"/>
      <c r="D834" s="301"/>
      <c r="E834" s="301"/>
      <c r="F834" s="301"/>
      <c r="G834" s="301"/>
      <c r="H834" s="301"/>
      <c r="I834" s="304"/>
      <c r="J834" s="307"/>
      <c r="K834" s="307"/>
      <c r="L834" s="330"/>
      <c r="M834" s="263"/>
      <c r="N834" s="263"/>
      <c r="O834" s="327"/>
      <c r="P834" s="310"/>
      <c r="Q834" s="266"/>
      <c r="R834" s="260"/>
      <c r="S834" s="257"/>
      <c r="T834" s="254"/>
      <c r="U834" s="248"/>
      <c r="V834" s="254"/>
      <c r="W834" s="254"/>
      <c r="X834" s="254"/>
      <c r="Y834" s="276"/>
      <c r="Z834" s="91"/>
      <c r="AA834" s="92"/>
      <c r="AB834" s="92"/>
      <c r="AC834" s="92"/>
      <c r="AD834" s="93"/>
      <c r="AE834" s="94">
        <f t="shared" si="134"/>
        <v>0</v>
      </c>
      <c r="AF834" s="93"/>
      <c r="AG834" s="93"/>
      <c r="AH834" s="93"/>
      <c r="AI834" s="93"/>
      <c r="AJ834" s="93"/>
      <c r="AK834" s="93"/>
      <c r="AL834" s="95">
        <f>IFERROR(VLOOKUP(AF834,Criterios!$M$3:$N$6,2,FALSE),0) + IFERROR(VLOOKUP(AG834,Criterios!$O$3:$P$6,2,FALSE),0) + IFERROR(VLOOKUP(AH834,Criterios!$Q$3:$R$7,2,FALSE),0) + IFERROR(VLOOKUP(AI834,Criterios!$S$3:$T$6,2,FALSE),0) + IFERROR(VLOOKUP(AJ834,Criterios!$U$3:$V$5,2,FALSE),0) + IFERROR(VLOOKUP(AK834,Criterios!$W$3:$X$8,2,FALSE),0)</f>
        <v>0</v>
      </c>
      <c r="AM834" s="96" t="str">
        <f>IF(AND(AL834&gt;=Criterios!$AB$8,AL834&lt;Criterios!$AA$8),"Pobre",IF(AND(AL834&gt;=Criterios!$AB$7,AL834&lt;Criterios!$AA$7),"Insatisfactorio",IF(AND(AL834&gt;=Criterios!$AB$6,AL834&lt;Criterios!$AA$6),"Regular",IF(AND(AL834&gt;=Criterios!$AB$5,AL834&lt;Criterios!$AA$5),"Bueno",IF(AND(AL834&gt;=Criterios!$AB$4,AL834&lt;=Criterios!$AA$4),"Excelente",MID(Criterios!$Y$3,1,1))))))</f>
        <v/>
      </c>
      <c r="AN834" s="278"/>
      <c r="AO834" s="280"/>
      <c r="AP834" s="282"/>
      <c r="AQ834" s="273"/>
      <c r="AR834" s="273"/>
      <c r="AS834" s="273"/>
      <c r="AT834" s="273"/>
      <c r="AU834" s="284"/>
      <c r="AV834" s="88" t="s">
        <v>125</v>
      </c>
      <c r="AW834" s="106" t="str">
        <f>IF(AND(T832=1,V832=3),IF(AND(AQ832=1,AS832=3),"RiRr","Ri"),IF(AND(AQ832=1,AS832=3),"Rr",""))</f>
        <v/>
      </c>
      <c r="AX834" s="101" t="str">
        <f>IF(AND(T832=2,V832=3),IF(AND(AQ832=2,AS832=3),"RiRr","Ri"),IF(AND(AQ832=2,AS832=3),"Rr",""))</f>
        <v/>
      </c>
      <c r="AY834" s="102" t="str">
        <f>IF(AND(T832=3,V832=3),IF(AND(AQ832=3,AS832=3),"RiRr","Ri"),IF(AND(AQ832=3,AS832=3),"Rr",""))</f>
        <v/>
      </c>
      <c r="AZ834" s="103" t="str">
        <f>IF(AND(T832=4,V832=3),IF(AND(AQ832=4,AS832=3),"RiRr","Ri"),IF(AND(AQ832=4,AS832=3),"Rr",""))</f>
        <v/>
      </c>
      <c r="BA834" s="103" t="str">
        <f>IF(AND(T832=5,V832=3),IF(AND(AQ832=5,AS832=3),"RiRr","Ri"),IF(AND(AQ832=5,AS832=3),"Rr",""))</f>
        <v/>
      </c>
      <c r="BB834" s="105"/>
    </row>
    <row r="835" spans="1:54" hidden="1" x14ac:dyDescent="0.2">
      <c r="A835" s="362"/>
      <c r="B835" s="290"/>
      <c r="C835" s="298"/>
      <c r="D835" s="301"/>
      <c r="E835" s="301"/>
      <c r="F835" s="301"/>
      <c r="G835" s="301"/>
      <c r="H835" s="301"/>
      <c r="I835" s="304"/>
      <c r="J835" s="307"/>
      <c r="K835" s="307"/>
      <c r="L835" s="330"/>
      <c r="M835" s="263"/>
      <c r="N835" s="263"/>
      <c r="O835" s="327"/>
      <c r="P835" s="310"/>
      <c r="Q835" s="266"/>
      <c r="R835" s="260"/>
      <c r="S835" s="257"/>
      <c r="T835" s="254"/>
      <c r="U835" s="248"/>
      <c r="V835" s="254"/>
      <c r="W835" s="254"/>
      <c r="X835" s="254"/>
      <c r="Y835" s="276"/>
      <c r="Z835" s="91"/>
      <c r="AA835" s="92"/>
      <c r="AB835" s="92"/>
      <c r="AC835" s="92"/>
      <c r="AD835" s="93"/>
      <c r="AE835" s="94">
        <f t="shared" si="134"/>
        <v>0</v>
      </c>
      <c r="AF835" s="93"/>
      <c r="AG835" s="93"/>
      <c r="AH835" s="93"/>
      <c r="AI835" s="93"/>
      <c r="AJ835" s="93"/>
      <c r="AK835" s="93"/>
      <c r="AL835" s="94">
        <f>IFERROR(VLOOKUP(AF835,Criterios!$M$3:$N$6,2,FALSE),0) + IFERROR(VLOOKUP(AG835,Criterios!$O$3:$P$6,2,FALSE),0) + IFERROR(VLOOKUP(AH835,Criterios!$Q$3:$R$7,2,FALSE),0) + IFERROR(VLOOKUP(AI835,Criterios!$S$3:$T$6,2,FALSE),0) + IFERROR(VLOOKUP(AJ835,Criterios!$U$3:$V$5,2,FALSE),0) + IFERROR(VLOOKUP(AK835,Criterios!$W$3:$X$8,2,FALSE),0)</f>
        <v>0</v>
      </c>
      <c r="AM835" s="96" t="str">
        <f>IF(AND(AL835&gt;=Criterios!$AB$8,AL835&lt;Criterios!$AA$8),"Pobre",IF(AND(AL835&gt;=Criterios!$AB$7,AL835&lt;Criterios!$AA$7),"Insatisfactorio",IF(AND(AL835&gt;=Criterios!$AB$6,AL835&lt;Criterios!$AA$6),"Regular",IF(AND(AL835&gt;=Criterios!$AB$5,AL835&lt;Criterios!$AA$5),"Bueno",IF(AND(AL835&gt;=Criterios!$AB$4,AL835&lt;=Criterios!$AA$4),"Excelente",MID(Criterios!$Y$3,1,1))))))</f>
        <v/>
      </c>
      <c r="AN835" s="278"/>
      <c r="AO835" s="280"/>
      <c r="AP835" s="282"/>
      <c r="AQ835" s="273"/>
      <c r="AR835" s="273"/>
      <c r="AS835" s="273"/>
      <c r="AT835" s="273"/>
      <c r="AU835" s="284"/>
      <c r="AV835" s="88" t="s">
        <v>170</v>
      </c>
      <c r="AW835" s="106" t="str">
        <f>IF(AND(T832=1,V832=2),IF(AND(AQ832=1,AS832=2),"RiRr","Ri"),IF(AND(AQ832=1,AS832=2),"Rr",""))</f>
        <v/>
      </c>
      <c r="AX835" s="106" t="str">
        <f>IF(AND(T832=2,V832=2),IF(AND(AQ832=2,AS832=2),"RiRr","Ri"),IF(AND(AQ832=2,AS832=2),"Rr",""))</f>
        <v/>
      </c>
      <c r="AY835" s="101" t="str">
        <f>IF(AND(T832=3,V832=2),IF(AND(AQ832=3,AS832=2),"RiRr","Ri"),IF(AND(AQ832=3,AS832=2),"Rr",""))</f>
        <v/>
      </c>
      <c r="AZ835" s="102" t="str">
        <f>IF(AND(T832=4,V832=2),IF(AND(AQ832=4,AS832=2),"RiRr","Ri"),IF(AND(AQ832=4,AS832=2),"Rr",""))</f>
        <v/>
      </c>
      <c r="BA835" s="103" t="str">
        <f>IF(AND(T832=5,V832=2),IF(AND(AQ832=5,AS832=2),"RiRr","Ri"),IF(AND(AQ832=5,AS832=2),"Rr",""))</f>
        <v/>
      </c>
      <c r="BB835" s="105"/>
    </row>
    <row r="836" spans="1:54" hidden="1" x14ac:dyDescent="0.2">
      <c r="A836" s="362"/>
      <c r="B836" s="290"/>
      <c r="C836" s="298"/>
      <c r="D836" s="301"/>
      <c r="E836" s="301"/>
      <c r="F836" s="301"/>
      <c r="G836" s="301"/>
      <c r="H836" s="301"/>
      <c r="I836" s="304"/>
      <c r="J836" s="307"/>
      <c r="K836" s="307"/>
      <c r="L836" s="330"/>
      <c r="M836" s="263"/>
      <c r="N836" s="263"/>
      <c r="O836" s="327"/>
      <c r="P836" s="310"/>
      <c r="Q836" s="266"/>
      <c r="R836" s="260"/>
      <c r="S836" s="257"/>
      <c r="T836" s="254"/>
      <c r="U836" s="248"/>
      <c r="V836" s="254"/>
      <c r="W836" s="254"/>
      <c r="X836" s="254"/>
      <c r="Y836" s="276"/>
      <c r="Z836" s="91"/>
      <c r="AA836" s="92"/>
      <c r="AB836" s="92"/>
      <c r="AC836" s="92"/>
      <c r="AD836" s="93"/>
      <c r="AE836" s="94">
        <f t="shared" si="134"/>
        <v>0</v>
      </c>
      <c r="AF836" s="93"/>
      <c r="AG836" s="93"/>
      <c r="AH836" s="93"/>
      <c r="AI836" s="93"/>
      <c r="AJ836" s="93"/>
      <c r="AK836" s="93"/>
      <c r="AL836" s="94">
        <f>IFERROR(VLOOKUP(AF836,Criterios!$M$3:$N$6,2,FALSE),0) + IFERROR(VLOOKUP(AG836,Criterios!$O$3:$P$6,2,FALSE),0) + IFERROR(VLOOKUP(AH836,Criterios!$Q$3:$R$7,2,FALSE),0) + IFERROR(VLOOKUP(AI836,Criterios!$S$3:$T$6,2,FALSE),0) + IFERROR(VLOOKUP(AJ836,Criterios!$U$3:$V$5,2,FALSE),0) + IFERROR(VLOOKUP(AK836,Criterios!$W$3:$X$8,2,FALSE),0)</f>
        <v>0</v>
      </c>
      <c r="AM836" s="96" t="str">
        <f>IF(AND(AL836&gt;=Criterios!$AB$8,AL836&lt;Criterios!$AA$8),"Pobre",IF(AND(AL836&gt;=Criterios!$AB$7,AL836&lt;Criterios!$AA$7),"Insatisfactorio",IF(AND(AL836&gt;=Criterios!$AB$6,AL836&lt;Criterios!$AA$6),"Regular",IF(AND(AL836&gt;=Criterios!$AB$5,AL836&lt;Criterios!$AA$5),"Bueno",IF(AND(AL836&gt;=Criterios!$AB$4,AL836&lt;=Criterios!$AA$4),"Excelente",MID(Criterios!$Y$3,1,1))))))</f>
        <v/>
      </c>
      <c r="AN836" s="278"/>
      <c r="AO836" s="280"/>
      <c r="AP836" s="282"/>
      <c r="AQ836" s="273"/>
      <c r="AR836" s="273"/>
      <c r="AS836" s="273"/>
      <c r="AT836" s="273"/>
      <c r="AU836" s="284"/>
      <c r="AV836" s="88" t="s">
        <v>752</v>
      </c>
      <c r="AW836" s="106" t="str">
        <f>IF(AND(T832=1,V832=1),IF(AND(AQ832=1,AS832=1),"RiRr","Ri"),IF(AND(AQ832=1,AS832=1),"Rr",""))</f>
        <v/>
      </c>
      <c r="AX836" s="106" t="str">
        <f>IF(AND(T832=2,V832=1),IF(AND(AQ832=2,AS832=1),"RiRr","Ri"),IF(AND(AQ832=2,AS832=1),"Rr",""))</f>
        <v/>
      </c>
      <c r="AY836" s="101" t="str">
        <f>IF(AND(T832=3,V832=1),IF(AND(AQ832=3,AS832=1),"RiRr","Ri"),IF(AND(AQ832=3,AS832=1),"Rr",""))</f>
        <v/>
      </c>
      <c r="AZ836" s="102" t="str">
        <f>IF(AND(T832=4,V832=1),IF(AND(AQ832=4,AS832=1),"RiRr","Ri"),IF(AND(AQ832=4,AS832=1),"Rr",""))</f>
        <v/>
      </c>
      <c r="BA836" s="102" t="str">
        <f>IF(AND(T832=5,V832=1),IF(AND(AQ832=5,AS832=1),"RiRr","Ri"),IF(AND(AQ832=5,AS832=1),"Rr",""))</f>
        <v/>
      </c>
      <c r="BB836" s="105"/>
    </row>
    <row r="837" spans="1:54" ht="15.75" hidden="1" customHeight="1" thickBot="1" x14ac:dyDescent="0.25">
      <c r="A837" s="363"/>
      <c r="B837" s="291"/>
      <c r="C837" s="299"/>
      <c r="D837" s="302"/>
      <c r="E837" s="302"/>
      <c r="F837" s="302"/>
      <c r="G837" s="302"/>
      <c r="H837" s="302"/>
      <c r="I837" s="305"/>
      <c r="J837" s="308"/>
      <c r="K837" s="308"/>
      <c r="L837" s="331"/>
      <c r="M837" s="264"/>
      <c r="N837" s="264"/>
      <c r="O837" s="328"/>
      <c r="P837" s="311"/>
      <c r="Q837" s="267"/>
      <c r="R837" s="261"/>
      <c r="S837" s="258"/>
      <c r="T837" s="255"/>
      <c r="U837" s="249"/>
      <c r="V837" s="255"/>
      <c r="W837" s="255"/>
      <c r="X837" s="255"/>
      <c r="Y837" s="277"/>
      <c r="Z837" s="108"/>
      <c r="AA837" s="109"/>
      <c r="AB837" s="109"/>
      <c r="AC837" s="109"/>
      <c r="AD837" s="110"/>
      <c r="AE837" s="111">
        <f t="shared" si="134"/>
        <v>0</v>
      </c>
      <c r="AF837" s="110"/>
      <c r="AG837" s="110"/>
      <c r="AH837" s="110"/>
      <c r="AI837" s="110"/>
      <c r="AJ837" s="110"/>
      <c r="AK837" s="110"/>
      <c r="AL837" s="111">
        <f>IFERROR(VLOOKUP(AF837,Criterios!$M$3:$N$6,2,FALSE),0) + IFERROR(VLOOKUP(AG837,Criterios!$O$3:$P$6,2,FALSE),0) + IFERROR(VLOOKUP(AH837,Criterios!$Q$3:$R$7,2,FALSE),0) + IFERROR(VLOOKUP(AI837,Criterios!$S$3:$T$6,2,FALSE),0) + IFERROR(VLOOKUP(AJ837,Criterios!$U$3:$V$5,2,FALSE),0) + IFERROR(VLOOKUP(AK837,Criterios!$W$3:$X$8,2,FALSE),0)</f>
        <v>0</v>
      </c>
      <c r="AM837" s="112" t="str">
        <f>IF(AND(AL837&gt;=Criterios!$AB$8,AL837&lt;Criterios!$AA$8),"Pobre",IF(AND(AL837&gt;=Criterios!$AB$7,AL837&lt;Criterios!$AA$7),"Insatisfactorio",IF(AND(AL837&gt;=Criterios!$AB$6,AL837&lt;Criterios!$AA$6),"Regular",IF(AND(AL837&gt;=Criterios!$AB$5,AL837&lt;Criterios!$AA$5),"Bueno",IF(AND(AL837&gt;=Criterios!$AB$4,AL837&lt;=Criterios!$AA$4),"Excelente",MID(Criterios!$Y$3,1,1))))))</f>
        <v/>
      </c>
      <c r="AN837" s="279"/>
      <c r="AO837" s="281"/>
      <c r="AP837" s="283"/>
      <c r="AQ837" s="274"/>
      <c r="AR837" s="274"/>
      <c r="AS837" s="274"/>
      <c r="AT837" s="274"/>
      <c r="AU837" s="285"/>
      <c r="AW837" s="88" t="s">
        <v>123</v>
      </c>
      <c r="AX837" s="88" t="s">
        <v>124</v>
      </c>
      <c r="AY837" s="88" t="s">
        <v>125</v>
      </c>
      <c r="AZ837" s="88" t="s">
        <v>126</v>
      </c>
      <c r="BA837" s="88" t="s">
        <v>127</v>
      </c>
      <c r="BB837" s="113"/>
    </row>
    <row r="838" spans="1:54" ht="16.5" hidden="1" thickTop="1" x14ac:dyDescent="0.2">
      <c r="A838" s="361"/>
      <c r="B838" s="289"/>
      <c r="C838" s="297"/>
      <c r="D838" s="300"/>
      <c r="E838" s="300"/>
      <c r="F838" s="300"/>
      <c r="G838" s="300"/>
      <c r="H838" s="300"/>
      <c r="I838" s="303"/>
      <c r="J838" s="306"/>
      <c r="K838" s="306"/>
      <c r="L838" s="329"/>
      <c r="M838" s="262"/>
      <c r="N838" s="262"/>
      <c r="O838" s="326" t="s">
        <v>448</v>
      </c>
      <c r="P838" s="338"/>
      <c r="Q838" s="295"/>
      <c r="R838" s="259"/>
      <c r="S838" s="256"/>
      <c r="T838" s="253">
        <f>(IFERROR(VLOOKUP(S838,Criterios!$E$3:$F$8,2,FALSE),0))</f>
        <v>0</v>
      </c>
      <c r="U838" s="247"/>
      <c r="V838" s="253">
        <f>(IFERROR(VLOOKUP(U838,Criterios!$H$3:$I$8,2,FALSE),0))</f>
        <v>0</v>
      </c>
      <c r="W838" s="253">
        <f>(IFERROR(VLOOKUP(S838,Criterios!$E$3:$F$8,2,FALSE),0)) * (IFERROR(VLOOKUP(U838,Criterios!$H$3:$I$8,2,FALSE),0))</f>
        <v>0</v>
      </c>
      <c r="X838" s="253">
        <f>IFERROR(INDEX(Colorimetría!$D$4:$H$8,MATCH(V838,Colorimetría!$C$4:$C$8,0),MATCH(T838,Colorimetría!$D$3:$H$3,0)),0)</f>
        <v>0</v>
      </c>
      <c r="Y838" s="296"/>
      <c r="Z838" s="91"/>
      <c r="AA838" s="92"/>
      <c r="AB838" s="92"/>
      <c r="AC838" s="92"/>
      <c r="AD838" s="93"/>
      <c r="AE838" s="94">
        <f>IF(OR(AD838="Preventivo",AD838="Preventivo - Detectivo"),"Probabilidad",IF(OR(AD838="Detectivo - Correctivo",AD838="Correctivo"),"Impacto",0))</f>
        <v>0</v>
      </c>
      <c r="AF838" s="93"/>
      <c r="AG838" s="93"/>
      <c r="AH838" s="93"/>
      <c r="AI838" s="93"/>
      <c r="AJ838" s="93"/>
      <c r="AK838" s="93"/>
      <c r="AL838" s="95">
        <f>IFERROR(VLOOKUP(AF838,Criterios!$M$3:$N$6,2,FALSE),0) + IFERROR(VLOOKUP(AG838,Criterios!$O$3:$P$6,2,FALSE),0) + IFERROR(VLOOKUP(AH838,Criterios!$Q$3:$R$7,2,FALSE),0) + IFERROR(VLOOKUP(AI838,Criterios!$S$3:$T$6,2,FALSE),0) + IFERROR(VLOOKUP(AJ838,Criterios!$U$3:$V$5,2,FALSE),0) + IFERROR(VLOOKUP(AK838,Criterios!$W$3:$X$8,2,FALSE),0)</f>
        <v>0</v>
      </c>
      <c r="AM838" s="96" t="str">
        <f>IF(AND(AL838&gt;=Criterios!$AB$8,AL838&lt;Criterios!$AA$8),"Pobre",IF(AND(AL838&gt;=Criterios!$AB$7,AL838&lt;Criterios!$AA$7),"Insatisfactorio",IF(AND(AL838&gt;=Criterios!$AB$6,AL838&lt;Criterios!$AA$6),"Regular",IF(AND(AL838&gt;=Criterios!$AB$5,AL838&lt;Criterios!$AA$5),"Bueno",IF(AND(AL838&gt;=Criterios!$AB$4,AL838&lt;=Criterios!$AA$4),"Excelente",MID(Criterios!$Y$3,1,1))))))</f>
        <v/>
      </c>
      <c r="AN838" s="278">
        <f>(IFERROR(AVERAGEIFS(AL838:AL843,AE838:AE843,"Impacto"),0))/100</f>
        <v>0</v>
      </c>
      <c r="AO838" s="280">
        <f>(IFERROR(AVERAGEIFS(AL838:AL843,AE838:AE843,"Probabilidad"),0))/100</f>
        <v>0</v>
      </c>
      <c r="AP838" s="282" t="str">
        <f>IF(AN838=0,MID(S838,1,15),IF(T838 - AN838*T838&lt;1,VLOOKUP(1,Criterios!$D$4:$E$8,2,FALSE),IF(ROUND(T838 -( T838*AN838),0)=0,VLOOKUP(1,Criterios!$D$4:$E$8,2,FALSE),VLOOKUP(ROUND(T838 -( T838*AN838),0),Criterios!$D$4:$E$8,2,FALSE))))</f>
        <v/>
      </c>
      <c r="AQ838" s="273">
        <f>(IFERROR(VLOOKUP(AP838,Criterios!$E$3:$F$8,2,FALSE),0))</f>
        <v>0</v>
      </c>
      <c r="AR838" s="273" t="str">
        <f>IF(AO838=0,MID(U838,1,15),IF(V838 - AO838*V838&lt;1,VLOOKUP(1,Criterios!$G$4:$H$8,2,FALSE),IF(ROUND(V838 -(V838*AO838),0)=0,VLOOKUP(1,Criterios!$G$4:$H$8,2,FALSE),VLOOKUP(ROUND(V838 -( V838*AO838),0),Criterios!$G$4:$H$8,2,FALSE))))</f>
        <v/>
      </c>
      <c r="AS838" s="273">
        <f>(IFERROR(VLOOKUP(AR838,Criterios!$H$3:$I$8,2,FALSE),0))</f>
        <v>0</v>
      </c>
      <c r="AT838" s="273">
        <f>(IFERROR(VLOOKUP(AP838,Criterios!$E$3:$F$8,2,FALSE),0)) * (IFERROR(VLOOKUP(AR838,Criterios!$H$3:$I$8,2,FALSE),0))</f>
        <v>0</v>
      </c>
      <c r="AU838" s="284">
        <f>IFERROR(INDEX(Colorimetría!$D$4:$H$8,MATCH(AS838,Colorimetría!$C$4:$C$8,0),MATCH(AQ838,Colorimetría!$D$3:$H$3,0)),0)</f>
        <v>0</v>
      </c>
      <c r="AV838" s="88" t="s">
        <v>169</v>
      </c>
      <c r="AW838" s="97" t="str">
        <f>IF(AND(T838=1,V838=5),IF(AND(AQ838=1,AS838=5),"RiRr","Ri"),IF(AND(AQ838=1,AS838=5),"Rr",""))</f>
        <v/>
      </c>
      <c r="AX838" s="97" t="str">
        <f>IF(AND(T838=2,V838=5),IF(AND(AQ838=2,AS838=5),"RiRr","Ri"),IF(AND(AQ838=2,AS838=5),"Rr",""))</f>
        <v/>
      </c>
      <c r="AY838" s="98" t="str">
        <f>IF(AND(T838=3,V838=5),IF(AND(AQ838=3,AS838=5),"RiRr","Ri"),IF(AND(AQ838=3,AS838=5),"Rr",""))</f>
        <v/>
      </c>
      <c r="AZ838" s="98" t="str">
        <f>IF(AND(T838=4,V838=5),IF(AND(AQ838=4,AS838=5),"RiRr","Ri"),IF(AND(AQ838=4,AS838=5),"Rr",""))</f>
        <v/>
      </c>
      <c r="BA838" s="98" t="str">
        <f>IF(AND(T838=5,V838=5),IF(AND(AQ838=5,AS838=5),"RiRr","Ri"),IF(AND(AQ838=5,AS838=5),"Rr",""))</f>
        <v/>
      </c>
      <c r="BB838" s="100"/>
    </row>
    <row r="839" spans="1:54" hidden="1" x14ac:dyDescent="0.2">
      <c r="A839" s="362"/>
      <c r="B839" s="290"/>
      <c r="C839" s="298"/>
      <c r="D839" s="301"/>
      <c r="E839" s="301"/>
      <c r="F839" s="301"/>
      <c r="G839" s="301"/>
      <c r="H839" s="301"/>
      <c r="I839" s="304"/>
      <c r="J839" s="307"/>
      <c r="K839" s="307"/>
      <c r="L839" s="330"/>
      <c r="M839" s="263"/>
      <c r="N839" s="263"/>
      <c r="O839" s="327"/>
      <c r="P839" s="310"/>
      <c r="Q839" s="266"/>
      <c r="R839" s="260"/>
      <c r="S839" s="257"/>
      <c r="T839" s="254"/>
      <c r="U839" s="248"/>
      <c r="V839" s="254"/>
      <c r="W839" s="254"/>
      <c r="X839" s="254"/>
      <c r="Y839" s="276"/>
      <c r="Z839" s="91"/>
      <c r="AA839" s="92"/>
      <c r="AB839" s="92"/>
      <c r="AC839" s="92"/>
      <c r="AD839" s="93"/>
      <c r="AE839" s="94">
        <f t="shared" ref="AE839:AE843" si="135">IF(OR(AD839="Preventivo",AD839="Preventivo - Detectivo"),"Probabilidad",IF(OR(AD839="Detectivo - Correctivo",AD839="Correctivo"),"Impacto",0))</f>
        <v>0</v>
      </c>
      <c r="AF839" s="93"/>
      <c r="AG839" s="93"/>
      <c r="AH839" s="93"/>
      <c r="AI839" s="93"/>
      <c r="AJ839" s="93"/>
      <c r="AK839" s="93"/>
      <c r="AL839" s="95">
        <f>IFERROR(VLOOKUP(AF839,Criterios!$M$3:$N$6,2,FALSE),0) + IFERROR(VLOOKUP(AG839,Criterios!$O$3:$P$6,2,FALSE),0) + IFERROR(VLOOKUP(AH839,Criterios!$Q$3:$R$7,2,FALSE),0) + IFERROR(VLOOKUP(AI839,Criterios!$S$3:$T$6,2,FALSE),0) + IFERROR(VLOOKUP(AJ839,Criterios!$U$3:$V$5,2,FALSE),0) + IFERROR(VLOOKUP(AK839,Criterios!$W$3:$X$8,2,FALSE),0)</f>
        <v>0</v>
      </c>
      <c r="AM839" s="96" t="str">
        <f>IF(AND(AL839&gt;=Criterios!$AB$8,AL839&lt;Criterios!$AA$8),"Pobre",IF(AND(AL839&gt;=Criterios!$AB$7,AL839&lt;Criterios!$AA$7),"Insatisfactorio",IF(AND(AL839&gt;=Criterios!$AB$6,AL839&lt;Criterios!$AA$6),"Regular",IF(AND(AL839&gt;=Criterios!$AB$5,AL839&lt;Criterios!$AA$5),"Bueno",IF(AND(AL839&gt;=Criterios!$AB$4,AL839&lt;=Criterios!$AA$4),"Excelente",MID(Criterios!$Y$3,1,1))))))</f>
        <v/>
      </c>
      <c r="AN839" s="278"/>
      <c r="AO839" s="280"/>
      <c r="AP839" s="282"/>
      <c r="AQ839" s="273"/>
      <c r="AR839" s="273"/>
      <c r="AS839" s="273"/>
      <c r="AT839" s="273"/>
      <c r="AU839" s="284"/>
      <c r="AV839" s="88" t="s">
        <v>122</v>
      </c>
      <c r="AW839" s="101" t="str">
        <f>IF(AND(T838=1,V838=4),IF(AND(AQ838=1,AS838=4),"RiRr","Ri"),IF(AND(AQ838=1,AS838=4),"Rr",""))</f>
        <v/>
      </c>
      <c r="AX839" s="102" t="str">
        <f>IF(AND(T838=2,V838=4),IF(AND(AQ838=2,AS838=4),"RiRr","Ri"),IF(AND(AQ838=2,AS838=4),"Rr",""))</f>
        <v/>
      </c>
      <c r="AY839" s="102" t="str">
        <f>IF(AND(T838=3,V838=4),IF(AND(AQ838=3,AS838=4),"RiRr","Ri"),IF(AND(AQ838=3,AS838=4),"Rr",""))</f>
        <v/>
      </c>
      <c r="AZ839" s="103" t="str">
        <f>IF(AND(T838=4,V838=4),IF(AND(AQ838=4,AS838=4),"RiRr","Ri"),IF(AND(AQ838=4,AS838=4),"Rr",""))</f>
        <v/>
      </c>
      <c r="BA839" s="103" t="str">
        <f>IF(AND(T838=5,V838=4),IF(AND(AQ838=5,AS838=4),"RiRr","Ri"),IF(AND(AQ838=5,AS838=4),"Rr",""))</f>
        <v/>
      </c>
      <c r="BB839" s="105"/>
    </row>
    <row r="840" spans="1:54" hidden="1" x14ac:dyDescent="0.2">
      <c r="A840" s="362"/>
      <c r="B840" s="290"/>
      <c r="C840" s="298"/>
      <c r="D840" s="301"/>
      <c r="E840" s="301"/>
      <c r="F840" s="301"/>
      <c r="G840" s="301"/>
      <c r="H840" s="301"/>
      <c r="I840" s="304"/>
      <c r="J840" s="307"/>
      <c r="K840" s="307"/>
      <c r="L840" s="330"/>
      <c r="M840" s="263"/>
      <c r="N840" s="263"/>
      <c r="O840" s="327"/>
      <c r="P840" s="310"/>
      <c r="Q840" s="266"/>
      <c r="R840" s="260"/>
      <c r="S840" s="257"/>
      <c r="T840" s="254"/>
      <c r="U840" s="248"/>
      <c r="V840" s="254"/>
      <c r="W840" s="254"/>
      <c r="X840" s="254"/>
      <c r="Y840" s="276"/>
      <c r="Z840" s="91"/>
      <c r="AA840" s="92"/>
      <c r="AB840" s="92"/>
      <c r="AC840" s="92"/>
      <c r="AD840" s="93"/>
      <c r="AE840" s="94">
        <f t="shared" si="135"/>
        <v>0</v>
      </c>
      <c r="AF840" s="93"/>
      <c r="AG840" s="93"/>
      <c r="AH840" s="93"/>
      <c r="AI840" s="93"/>
      <c r="AJ840" s="93"/>
      <c r="AK840" s="93"/>
      <c r="AL840" s="95">
        <f>IFERROR(VLOOKUP(AF840,Criterios!$M$3:$N$6,2,FALSE),0) + IFERROR(VLOOKUP(AG840,Criterios!$O$3:$P$6,2,FALSE),0) + IFERROR(VLOOKUP(AH840,Criterios!$Q$3:$R$7,2,FALSE),0) + IFERROR(VLOOKUP(AI840,Criterios!$S$3:$T$6,2,FALSE),0) + IFERROR(VLOOKUP(AJ840,Criterios!$U$3:$V$5,2,FALSE),0) + IFERROR(VLOOKUP(AK840,Criterios!$W$3:$X$8,2,FALSE),0)</f>
        <v>0</v>
      </c>
      <c r="AM840" s="96" t="str">
        <f>IF(AND(AL840&gt;=Criterios!$AB$8,AL840&lt;Criterios!$AA$8),"Pobre",IF(AND(AL840&gt;=Criterios!$AB$7,AL840&lt;Criterios!$AA$7),"Insatisfactorio",IF(AND(AL840&gt;=Criterios!$AB$6,AL840&lt;Criterios!$AA$6),"Regular",IF(AND(AL840&gt;=Criterios!$AB$5,AL840&lt;Criterios!$AA$5),"Bueno",IF(AND(AL840&gt;=Criterios!$AB$4,AL840&lt;=Criterios!$AA$4),"Excelente",MID(Criterios!$Y$3,1,1))))))</f>
        <v/>
      </c>
      <c r="AN840" s="278"/>
      <c r="AO840" s="280"/>
      <c r="AP840" s="282"/>
      <c r="AQ840" s="273"/>
      <c r="AR840" s="273"/>
      <c r="AS840" s="273"/>
      <c r="AT840" s="273"/>
      <c r="AU840" s="284"/>
      <c r="AV840" s="88" t="s">
        <v>125</v>
      </c>
      <c r="AW840" s="106" t="str">
        <f>IF(AND(T838=1,V838=3),IF(AND(AQ838=1,AS838=3),"RiRr","Ri"),IF(AND(AQ838=1,AS838=3),"Rr",""))</f>
        <v/>
      </c>
      <c r="AX840" s="101" t="str">
        <f>IF(AND(T838=2,V838=3),IF(AND(AQ838=2,AS838=3),"RiRr","Ri"),IF(AND(AQ838=2,AS838=3),"Rr",""))</f>
        <v/>
      </c>
      <c r="AY840" s="102" t="str">
        <f>IF(AND(T838=3,V838=3),IF(AND(AQ838=3,AS838=3),"RiRr","Ri"),IF(AND(AQ838=3,AS838=3),"Rr",""))</f>
        <v/>
      </c>
      <c r="AZ840" s="103" t="str">
        <f>IF(AND(T838=4,V838=3),IF(AND(AQ838=4,AS838=3),"RiRr","Ri"),IF(AND(AQ838=4,AS838=3),"Rr",""))</f>
        <v/>
      </c>
      <c r="BA840" s="103" t="str">
        <f>IF(AND(T838=5,V838=3),IF(AND(AQ838=5,AS838=3),"RiRr","Ri"),IF(AND(AQ838=5,AS838=3),"Rr",""))</f>
        <v/>
      </c>
      <c r="BB840" s="105"/>
    </row>
    <row r="841" spans="1:54" hidden="1" x14ac:dyDescent="0.2">
      <c r="A841" s="362"/>
      <c r="B841" s="290"/>
      <c r="C841" s="298"/>
      <c r="D841" s="301"/>
      <c r="E841" s="301"/>
      <c r="F841" s="301"/>
      <c r="G841" s="301"/>
      <c r="H841" s="301"/>
      <c r="I841" s="304"/>
      <c r="J841" s="307"/>
      <c r="K841" s="307"/>
      <c r="L841" s="330"/>
      <c r="M841" s="263"/>
      <c r="N841" s="263"/>
      <c r="O841" s="327"/>
      <c r="P841" s="310"/>
      <c r="Q841" s="266"/>
      <c r="R841" s="260"/>
      <c r="S841" s="257"/>
      <c r="T841" s="254"/>
      <c r="U841" s="248"/>
      <c r="V841" s="254"/>
      <c r="W841" s="254"/>
      <c r="X841" s="254"/>
      <c r="Y841" s="276"/>
      <c r="Z841" s="91"/>
      <c r="AA841" s="92"/>
      <c r="AB841" s="92"/>
      <c r="AC841" s="92"/>
      <c r="AD841" s="93"/>
      <c r="AE841" s="94">
        <f t="shared" si="135"/>
        <v>0</v>
      </c>
      <c r="AF841" s="93"/>
      <c r="AG841" s="93"/>
      <c r="AH841" s="93"/>
      <c r="AI841" s="93"/>
      <c r="AJ841" s="93"/>
      <c r="AK841" s="93"/>
      <c r="AL841" s="94">
        <f>IFERROR(VLOOKUP(AF841,Criterios!$M$3:$N$6,2,FALSE),0) + IFERROR(VLOOKUP(AG841,Criterios!$O$3:$P$6,2,FALSE),0) + IFERROR(VLOOKUP(AH841,Criterios!$Q$3:$R$7,2,FALSE),0) + IFERROR(VLOOKUP(AI841,Criterios!$S$3:$T$6,2,FALSE),0) + IFERROR(VLOOKUP(AJ841,Criterios!$U$3:$V$5,2,FALSE),0) + IFERROR(VLOOKUP(AK841,Criterios!$W$3:$X$8,2,FALSE),0)</f>
        <v>0</v>
      </c>
      <c r="AM841" s="96" t="str">
        <f>IF(AND(AL841&gt;=Criterios!$AB$8,AL841&lt;Criterios!$AA$8),"Pobre",IF(AND(AL841&gt;=Criterios!$AB$7,AL841&lt;Criterios!$AA$7),"Insatisfactorio",IF(AND(AL841&gt;=Criterios!$AB$6,AL841&lt;Criterios!$AA$6),"Regular",IF(AND(AL841&gt;=Criterios!$AB$5,AL841&lt;Criterios!$AA$5),"Bueno",IF(AND(AL841&gt;=Criterios!$AB$4,AL841&lt;=Criterios!$AA$4),"Excelente",MID(Criterios!$Y$3,1,1))))))</f>
        <v/>
      </c>
      <c r="AN841" s="278"/>
      <c r="AO841" s="280"/>
      <c r="AP841" s="282"/>
      <c r="AQ841" s="273"/>
      <c r="AR841" s="273"/>
      <c r="AS841" s="273"/>
      <c r="AT841" s="273"/>
      <c r="AU841" s="284"/>
      <c r="AV841" s="88" t="s">
        <v>170</v>
      </c>
      <c r="AW841" s="106" t="str">
        <f>IF(AND(T838=1,V838=2),IF(AND(AQ838=1,AS838=2),"RiRr","Ri"),IF(AND(AQ838=1,AS838=2),"Rr",""))</f>
        <v/>
      </c>
      <c r="AX841" s="106" t="str">
        <f>IF(AND(T838=2,V838=2),IF(AND(AQ838=2,AS838=2),"RiRr","Ri"),IF(AND(AQ838=2,AS838=2),"Rr",""))</f>
        <v/>
      </c>
      <c r="AY841" s="101" t="str">
        <f>IF(AND(T838=3,V838=2),IF(AND(AQ838=3,AS838=2),"RiRr","Ri"),IF(AND(AQ838=3,AS838=2),"Rr",""))</f>
        <v/>
      </c>
      <c r="AZ841" s="102" t="str">
        <f>IF(AND(T838=4,V838=2),IF(AND(AQ838=4,AS838=2),"RiRr","Ri"),IF(AND(AQ838=4,AS838=2),"Rr",""))</f>
        <v/>
      </c>
      <c r="BA841" s="103" t="str">
        <f>IF(AND(T838=5,V838=2),IF(AND(AQ838=5,AS838=2),"RiRr","Ri"),IF(AND(AQ838=5,AS838=2),"Rr",""))</f>
        <v/>
      </c>
      <c r="BB841" s="105"/>
    </row>
    <row r="842" spans="1:54" hidden="1" x14ac:dyDescent="0.2">
      <c r="A842" s="362"/>
      <c r="B842" s="290"/>
      <c r="C842" s="298"/>
      <c r="D842" s="301"/>
      <c r="E842" s="301"/>
      <c r="F842" s="301"/>
      <c r="G842" s="301"/>
      <c r="H842" s="301"/>
      <c r="I842" s="304"/>
      <c r="J842" s="307"/>
      <c r="K842" s="307"/>
      <c r="L842" s="330"/>
      <c r="M842" s="263"/>
      <c r="N842" s="263"/>
      <c r="O842" s="327"/>
      <c r="P842" s="310"/>
      <c r="Q842" s="266"/>
      <c r="R842" s="260"/>
      <c r="S842" s="257"/>
      <c r="T842" s="254"/>
      <c r="U842" s="248"/>
      <c r="V842" s="254"/>
      <c r="W842" s="254"/>
      <c r="X842" s="254"/>
      <c r="Y842" s="276"/>
      <c r="Z842" s="91"/>
      <c r="AA842" s="92"/>
      <c r="AB842" s="92"/>
      <c r="AC842" s="92"/>
      <c r="AD842" s="93"/>
      <c r="AE842" s="94">
        <f t="shared" si="135"/>
        <v>0</v>
      </c>
      <c r="AF842" s="93"/>
      <c r="AG842" s="93"/>
      <c r="AH842" s="93"/>
      <c r="AI842" s="93"/>
      <c r="AJ842" s="93"/>
      <c r="AK842" s="93"/>
      <c r="AL842" s="94">
        <f>IFERROR(VLOOKUP(AF842,Criterios!$M$3:$N$6,2,FALSE),0) + IFERROR(VLOOKUP(AG842,Criterios!$O$3:$P$6,2,FALSE),0) + IFERROR(VLOOKUP(AH842,Criterios!$Q$3:$R$7,2,FALSE),0) + IFERROR(VLOOKUP(AI842,Criterios!$S$3:$T$6,2,FALSE),0) + IFERROR(VLOOKUP(AJ842,Criterios!$U$3:$V$5,2,FALSE),0) + IFERROR(VLOOKUP(AK842,Criterios!$W$3:$X$8,2,FALSE),0)</f>
        <v>0</v>
      </c>
      <c r="AM842" s="96" t="str">
        <f>IF(AND(AL842&gt;=Criterios!$AB$8,AL842&lt;Criterios!$AA$8),"Pobre",IF(AND(AL842&gt;=Criterios!$AB$7,AL842&lt;Criterios!$AA$7),"Insatisfactorio",IF(AND(AL842&gt;=Criterios!$AB$6,AL842&lt;Criterios!$AA$6),"Regular",IF(AND(AL842&gt;=Criterios!$AB$5,AL842&lt;Criterios!$AA$5),"Bueno",IF(AND(AL842&gt;=Criterios!$AB$4,AL842&lt;=Criterios!$AA$4),"Excelente",MID(Criterios!$Y$3,1,1))))))</f>
        <v/>
      </c>
      <c r="AN842" s="278"/>
      <c r="AO842" s="280"/>
      <c r="AP842" s="282"/>
      <c r="AQ842" s="273"/>
      <c r="AR842" s="273"/>
      <c r="AS842" s="273"/>
      <c r="AT842" s="273"/>
      <c r="AU842" s="284"/>
      <c r="AV842" s="88" t="s">
        <v>752</v>
      </c>
      <c r="AW842" s="106" t="str">
        <f>IF(AND(T838=1,V838=1),IF(AND(AQ838=1,AS838=1),"RiRr","Ri"),IF(AND(AQ838=1,AS838=1),"Rr",""))</f>
        <v/>
      </c>
      <c r="AX842" s="106" t="str">
        <f>IF(AND(T838=2,V838=1),IF(AND(AQ838=2,AS838=1),"RiRr","Ri"),IF(AND(AQ838=2,AS838=1),"Rr",""))</f>
        <v/>
      </c>
      <c r="AY842" s="101" t="str">
        <f>IF(AND(T838=3,V838=1),IF(AND(AQ838=3,AS838=1),"RiRr","Ri"),IF(AND(AQ838=3,AS838=1),"Rr",""))</f>
        <v/>
      </c>
      <c r="AZ842" s="102" t="str">
        <f>IF(AND(T838=4,V838=1),IF(AND(AQ838=4,AS838=1),"RiRr","Ri"),IF(AND(AQ838=4,AS838=1),"Rr",""))</f>
        <v/>
      </c>
      <c r="BA842" s="102" t="str">
        <f>IF(AND(T838=5,V838=1),IF(AND(AQ838=5,AS838=1),"RiRr","Ri"),IF(AND(AQ838=5,AS838=1),"Rr",""))</f>
        <v/>
      </c>
      <c r="BB842" s="105"/>
    </row>
    <row r="843" spans="1:54" ht="15.75" hidden="1" customHeight="1" thickBot="1" x14ac:dyDescent="0.25">
      <c r="A843" s="363"/>
      <c r="B843" s="291"/>
      <c r="C843" s="299"/>
      <c r="D843" s="302"/>
      <c r="E843" s="302"/>
      <c r="F843" s="302"/>
      <c r="G843" s="302"/>
      <c r="H843" s="302"/>
      <c r="I843" s="305"/>
      <c r="J843" s="308"/>
      <c r="K843" s="308"/>
      <c r="L843" s="331"/>
      <c r="M843" s="264"/>
      <c r="N843" s="264"/>
      <c r="O843" s="328"/>
      <c r="P843" s="311"/>
      <c r="Q843" s="267"/>
      <c r="R843" s="261"/>
      <c r="S843" s="258"/>
      <c r="T843" s="255"/>
      <c r="U843" s="249"/>
      <c r="V843" s="255"/>
      <c r="W843" s="255"/>
      <c r="X843" s="255"/>
      <c r="Y843" s="277"/>
      <c r="Z843" s="108"/>
      <c r="AA843" s="109"/>
      <c r="AB843" s="109"/>
      <c r="AC843" s="109"/>
      <c r="AD843" s="110"/>
      <c r="AE843" s="111">
        <f t="shared" si="135"/>
        <v>0</v>
      </c>
      <c r="AF843" s="110"/>
      <c r="AG843" s="110"/>
      <c r="AH843" s="110"/>
      <c r="AI843" s="110"/>
      <c r="AJ843" s="110"/>
      <c r="AK843" s="110"/>
      <c r="AL843" s="111">
        <f>IFERROR(VLOOKUP(AF843,Criterios!$M$3:$N$6,2,FALSE),0) + IFERROR(VLOOKUP(AG843,Criterios!$O$3:$P$6,2,FALSE),0) + IFERROR(VLOOKUP(AH843,Criterios!$Q$3:$R$7,2,FALSE),0) + IFERROR(VLOOKUP(AI843,Criterios!$S$3:$T$6,2,FALSE),0) + IFERROR(VLOOKUP(AJ843,Criterios!$U$3:$V$5,2,FALSE),0) + IFERROR(VLOOKUP(AK843,Criterios!$W$3:$X$8,2,FALSE),0)</f>
        <v>0</v>
      </c>
      <c r="AM843" s="112" t="str">
        <f>IF(AND(AL843&gt;=Criterios!$AB$8,AL843&lt;Criterios!$AA$8),"Pobre",IF(AND(AL843&gt;=Criterios!$AB$7,AL843&lt;Criterios!$AA$7),"Insatisfactorio",IF(AND(AL843&gt;=Criterios!$AB$6,AL843&lt;Criterios!$AA$6),"Regular",IF(AND(AL843&gt;=Criterios!$AB$5,AL843&lt;Criterios!$AA$5),"Bueno",IF(AND(AL843&gt;=Criterios!$AB$4,AL843&lt;=Criterios!$AA$4),"Excelente",MID(Criterios!$Y$3,1,1))))))</f>
        <v/>
      </c>
      <c r="AN843" s="279"/>
      <c r="AO843" s="281"/>
      <c r="AP843" s="283"/>
      <c r="AQ843" s="274"/>
      <c r="AR843" s="274"/>
      <c r="AS843" s="274"/>
      <c r="AT843" s="274"/>
      <c r="AU843" s="285"/>
      <c r="AW843" s="88" t="s">
        <v>123</v>
      </c>
      <c r="AX843" s="88" t="s">
        <v>124</v>
      </c>
      <c r="AY843" s="88" t="s">
        <v>125</v>
      </c>
      <c r="AZ843" s="88" t="s">
        <v>126</v>
      </c>
      <c r="BA843" s="88" t="s">
        <v>127</v>
      </c>
      <c r="BB843" s="113"/>
    </row>
    <row r="844" spans="1:54" ht="16.5" hidden="1" thickTop="1" x14ac:dyDescent="0.2">
      <c r="A844" s="361"/>
      <c r="B844" s="289"/>
      <c r="C844" s="297"/>
      <c r="D844" s="300"/>
      <c r="E844" s="300"/>
      <c r="F844" s="300"/>
      <c r="G844" s="300"/>
      <c r="H844" s="300"/>
      <c r="I844" s="303"/>
      <c r="J844" s="306"/>
      <c r="K844" s="306"/>
      <c r="L844" s="329"/>
      <c r="M844" s="262"/>
      <c r="N844" s="262"/>
      <c r="O844" s="326" t="s">
        <v>449</v>
      </c>
      <c r="P844" s="338"/>
      <c r="Q844" s="295"/>
      <c r="R844" s="259"/>
      <c r="S844" s="256"/>
      <c r="T844" s="253">
        <f>(IFERROR(VLOOKUP(S844,Criterios!$E$3:$F$8,2,FALSE),0))</f>
        <v>0</v>
      </c>
      <c r="U844" s="247"/>
      <c r="V844" s="253">
        <f>(IFERROR(VLOOKUP(U844,Criterios!$H$3:$I$8,2,FALSE),0))</f>
        <v>0</v>
      </c>
      <c r="W844" s="253">
        <f>(IFERROR(VLOOKUP(S844,Criterios!$E$3:$F$8,2,FALSE),0)) * (IFERROR(VLOOKUP(U844,Criterios!$H$3:$I$8,2,FALSE),0))</f>
        <v>0</v>
      </c>
      <c r="X844" s="253">
        <f>IFERROR(INDEX(Colorimetría!$D$4:$H$8,MATCH(V844,Colorimetría!$C$4:$C$8,0),MATCH(T844,Colorimetría!$D$3:$H$3,0)),0)</f>
        <v>0</v>
      </c>
      <c r="Y844" s="296"/>
      <c r="Z844" s="91"/>
      <c r="AA844" s="92"/>
      <c r="AB844" s="92"/>
      <c r="AC844" s="92"/>
      <c r="AD844" s="93"/>
      <c r="AE844" s="94">
        <f>IF(OR(AD844="Preventivo",AD844="Preventivo - Detectivo"),"Probabilidad",IF(OR(AD844="Detectivo - Correctivo",AD844="Correctivo"),"Impacto",0))</f>
        <v>0</v>
      </c>
      <c r="AF844" s="93"/>
      <c r="AG844" s="93"/>
      <c r="AH844" s="93"/>
      <c r="AI844" s="93"/>
      <c r="AJ844" s="93"/>
      <c r="AK844" s="93"/>
      <c r="AL844" s="95">
        <f>IFERROR(VLOOKUP(AF844,Criterios!$M$3:$N$6,2,FALSE),0) + IFERROR(VLOOKUP(AG844,Criterios!$O$3:$P$6,2,FALSE),0) + IFERROR(VLOOKUP(AH844,Criterios!$Q$3:$R$7,2,FALSE),0) + IFERROR(VLOOKUP(AI844,Criterios!$S$3:$T$6,2,FALSE),0) + IFERROR(VLOOKUP(AJ844,Criterios!$U$3:$V$5,2,FALSE),0) + IFERROR(VLOOKUP(AK844,Criterios!$W$3:$X$8,2,FALSE),0)</f>
        <v>0</v>
      </c>
      <c r="AM844" s="96" t="str">
        <f>IF(AND(AL844&gt;=Criterios!$AB$8,AL844&lt;Criterios!$AA$8),"Pobre",IF(AND(AL844&gt;=Criterios!$AB$7,AL844&lt;Criterios!$AA$7),"Insatisfactorio",IF(AND(AL844&gt;=Criterios!$AB$6,AL844&lt;Criterios!$AA$6),"Regular",IF(AND(AL844&gt;=Criterios!$AB$5,AL844&lt;Criterios!$AA$5),"Bueno",IF(AND(AL844&gt;=Criterios!$AB$4,AL844&lt;=Criterios!$AA$4),"Excelente",MID(Criterios!$Y$3,1,1))))))</f>
        <v/>
      </c>
      <c r="AN844" s="278">
        <f>(IFERROR(AVERAGEIFS(AL844:AL849,AE844:AE849,"Impacto"),0))/100</f>
        <v>0</v>
      </c>
      <c r="AO844" s="280">
        <f>(IFERROR(AVERAGEIFS(AL844:AL849,AE844:AE849,"Probabilidad"),0))/100</f>
        <v>0</v>
      </c>
      <c r="AP844" s="282" t="str">
        <f>IF(AN844=0,MID(S844,1,15),IF(T844 - AN844*T844&lt;1,VLOOKUP(1,Criterios!$D$4:$E$8,2,FALSE),IF(ROUND(T844 -( T844*AN844),0)=0,VLOOKUP(1,Criterios!$D$4:$E$8,2,FALSE),VLOOKUP(ROUND(T844 -( T844*AN844),0),Criterios!$D$4:$E$8,2,FALSE))))</f>
        <v/>
      </c>
      <c r="AQ844" s="273">
        <f>(IFERROR(VLOOKUP(AP844,Criterios!$E$3:$F$8,2,FALSE),0))</f>
        <v>0</v>
      </c>
      <c r="AR844" s="273" t="str">
        <f>IF(AO844=0,MID(U844,1,15),IF(V844 - AO844*V844&lt;1,VLOOKUP(1,Criterios!$G$4:$H$8,2,FALSE),IF(ROUND(V844 -(V844*AO844),0)=0,VLOOKUP(1,Criterios!$G$4:$H$8,2,FALSE),VLOOKUP(ROUND(V844 -( V844*AO844),0),Criterios!$G$4:$H$8,2,FALSE))))</f>
        <v/>
      </c>
      <c r="AS844" s="273">
        <f>(IFERROR(VLOOKUP(AR844,Criterios!$H$3:$I$8,2,FALSE),0))</f>
        <v>0</v>
      </c>
      <c r="AT844" s="273">
        <f>(IFERROR(VLOOKUP(AP844,Criterios!$E$3:$F$8,2,FALSE),0)) * (IFERROR(VLOOKUP(AR844,Criterios!$H$3:$I$8,2,FALSE),0))</f>
        <v>0</v>
      </c>
      <c r="AU844" s="284">
        <f>IFERROR(INDEX(Colorimetría!$D$4:$H$8,MATCH(AS844,Colorimetría!$C$4:$C$8,0),MATCH(AQ844,Colorimetría!$D$3:$H$3,0)),0)</f>
        <v>0</v>
      </c>
      <c r="AV844" s="88" t="s">
        <v>169</v>
      </c>
      <c r="AW844" s="97" t="str">
        <f>IF(AND(T844=1,V844=5),IF(AND(AQ844=1,AS844=5),"RiRr","Ri"),IF(AND(AQ844=1,AS844=5),"Rr",""))</f>
        <v/>
      </c>
      <c r="AX844" s="97" t="str">
        <f>IF(AND(T844=2,V844=5),IF(AND(AQ844=2,AS844=5),"RiRr","Ri"),IF(AND(AQ844=2,AS844=5),"Rr",""))</f>
        <v/>
      </c>
      <c r="AY844" s="98" t="str">
        <f>IF(AND(T844=3,V844=5),IF(AND(AQ844=3,AS844=5),"RiRr","Ri"),IF(AND(AQ844=3,AS844=5),"Rr",""))</f>
        <v/>
      </c>
      <c r="AZ844" s="98" t="str">
        <f>IF(AND(T844=4,V844=5),IF(AND(AQ844=4,AS844=5),"RiRr","Ri"),IF(AND(AQ844=4,AS844=5),"Rr",""))</f>
        <v/>
      </c>
      <c r="BA844" s="98" t="str">
        <f>IF(AND(T844=5,V844=5),IF(AND(AQ844=5,AS844=5),"RiRr","Ri"),IF(AND(AQ844=5,AS844=5),"Rr",""))</f>
        <v/>
      </c>
      <c r="BB844" s="100"/>
    </row>
    <row r="845" spans="1:54" hidden="1" x14ac:dyDescent="0.2">
      <c r="A845" s="362"/>
      <c r="B845" s="290"/>
      <c r="C845" s="298"/>
      <c r="D845" s="301"/>
      <c r="E845" s="301"/>
      <c r="F845" s="301"/>
      <c r="G845" s="301"/>
      <c r="H845" s="301"/>
      <c r="I845" s="304"/>
      <c r="J845" s="307"/>
      <c r="K845" s="307"/>
      <c r="L845" s="330"/>
      <c r="M845" s="263"/>
      <c r="N845" s="263"/>
      <c r="O845" s="327"/>
      <c r="P845" s="310"/>
      <c r="Q845" s="266"/>
      <c r="R845" s="260"/>
      <c r="S845" s="257"/>
      <c r="T845" s="254"/>
      <c r="U845" s="248"/>
      <c r="V845" s="254"/>
      <c r="W845" s="254"/>
      <c r="X845" s="254"/>
      <c r="Y845" s="276"/>
      <c r="Z845" s="91"/>
      <c r="AA845" s="92"/>
      <c r="AB845" s="92"/>
      <c r="AC845" s="92"/>
      <c r="AD845" s="93"/>
      <c r="AE845" s="94">
        <f t="shared" ref="AE845:AE849" si="136">IF(OR(AD845="Preventivo",AD845="Preventivo - Detectivo"),"Probabilidad",IF(OR(AD845="Detectivo - Correctivo",AD845="Correctivo"),"Impacto",0))</f>
        <v>0</v>
      </c>
      <c r="AF845" s="93"/>
      <c r="AG845" s="93"/>
      <c r="AH845" s="93"/>
      <c r="AI845" s="93"/>
      <c r="AJ845" s="93"/>
      <c r="AK845" s="93"/>
      <c r="AL845" s="95">
        <f>IFERROR(VLOOKUP(AF845,Criterios!$M$3:$N$6,2,FALSE),0) + IFERROR(VLOOKUP(AG845,Criterios!$O$3:$P$6,2,FALSE),0) + IFERROR(VLOOKUP(AH845,Criterios!$Q$3:$R$7,2,FALSE),0) + IFERROR(VLOOKUP(AI845,Criterios!$S$3:$T$6,2,FALSE),0) + IFERROR(VLOOKUP(AJ845,Criterios!$U$3:$V$5,2,FALSE),0) + IFERROR(VLOOKUP(AK845,Criterios!$W$3:$X$8,2,FALSE),0)</f>
        <v>0</v>
      </c>
      <c r="AM845" s="96" t="str">
        <f>IF(AND(AL845&gt;=Criterios!$AB$8,AL845&lt;Criterios!$AA$8),"Pobre",IF(AND(AL845&gt;=Criterios!$AB$7,AL845&lt;Criterios!$AA$7),"Insatisfactorio",IF(AND(AL845&gt;=Criterios!$AB$6,AL845&lt;Criterios!$AA$6),"Regular",IF(AND(AL845&gt;=Criterios!$AB$5,AL845&lt;Criterios!$AA$5),"Bueno",IF(AND(AL845&gt;=Criterios!$AB$4,AL845&lt;=Criterios!$AA$4),"Excelente",MID(Criterios!$Y$3,1,1))))))</f>
        <v/>
      </c>
      <c r="AN845" s="278"/>
      <c r="AO845" s="280"/>
      <c r="AP845" s="282"/>
      <c r="AQ845" s="273"/>
      <c r="AR845" s="273"/>
      <c r="AS845" s="273"/>
      <c r="AT845" s="273"/>
      <c r="AU845" s="284"/>
      <c r="AV845" s="88" t="s">
        <v>122</v>
      </c>
      <c r="AW845" s="101" t="str">
        <f>IF(AND(T844=1,V844=4),IF(AND(AQ844=1,AS844=4),"RiRr","Ri"),IF(AND(AQ844=1,AS844=4),"Rr",""))</f>
        <v/>
      </c>
      <c r="AX845" s="102" t="str">
        <f>IF(AND(T844=2,V844=4),IF(AND(AQ844=2,AS844=4),"RiRr","Ri"),IF(AND(AQ844=2,AS844=4),"Rr",""))</f>
        <v/>
      </c>
      <c r="AY845" s="102" t="str">
        <f>IF(AND(T844=3,V844=4),IF(AND(AQ844=3,AS844=4),"RiRr","Ri"),IF(AND(AQ844=3,AS844=4),"Rr",""))</f>
        <v/>
      </c>
      <c r="AZ845" s="103" t="str">
        <f>IF(AND(T844=4,V844=4),IF(AND(AQ844=4,AS844=4),"RiRr","Ri"),IF(AND(AQ844=4,AS844=4),"Rr",""))</f>
        <v/>
      </c>
      <c r="BA845" s="103" t="str">
        <f>IF(AND(T844=5,V844=4),IF(AND(AQ844=5,AS844=4),"RiRr","Ri"),IF(AND(AQ844=5,AS844=4),"Rr",""))</f>
        <v/>
      </c>
      <c r="BB845" s="105"/>
    </row>
    <row r="846" spans="1:54" hidden="1" x14ac:dyDescent="0.2">
      <c r="A846" s="362"/>
      <c r="B846" s="290"/>
      <c r="C846" s="298"/>
      <c r="D846" s="301"/>
      <c r="E846" s="301"/>
      <c r="F846" s="301"/>
      <c r="G846" s="301"/>
      <c r="H846" s="301"/>
      <c r="I846" s="304"/>
      <c r="J846" s="307"/>
      <c r="K846" s="307"/>
      <c r="L846" s="330"/>
      <c r="M846" s="263"/>
      <c r="N846" s="263"/>
      <c r="O846" s="327"/>
      <c r="P846" s="310"/>
      <c r="Q846" s="266"/>
      <c r="R846" s="260"/>
      <c r="S846" s="257"/>
      <c r="T846" s="254"/>
      <c r="U846" s="248"/>
      <c r="V846" s="254"/>
      <c r="W846" s="254"/>
      <c r="X846" s="254"/>
      <c r="Y846" s="276"/>
      <c r="Z846" s="91"/>
      <c r="AA846" s="92"/>
      <c r="AB846" s="92"/>
      <c r="AC846" s="92"/>
      <c r="AD846" s="93"/>
      <c r="AE846" s="94">
        <f t="shared" si="136"/>
        <v>0</v>
      </c>
      <c r="AF846" s="93"/>
      <c r="AG846" s="93"/>
      <c r="AH846" s="93"/>
      <c r="AI846" s="93"/>
      <c r="AJ846" s="93"/>
      <c r="AK846" s="93"/>
      <c r="AL846" s="95">
        <f>IFERROR(VLOOKUP(AF846,Criterios!$M$3:$N$6,2,FALSE),0) + IFERROR(VLOOKUP(AG846,Criterios!$O$3:$P$6,2,FALSE),0) + IFERROR(VLOOKUP(AH846,Criterios!$Q$3:$R$7,2,FALSE),0) + IFERROR(VLOOKUP(AI846,Criterios!$S$3:$T$6,2,FALSE),0) + IFERROR(VLOOKUP(AJ846,Criterios!$U$3:$V$5,2,FALSE),0) + IFERROR(VLOOKUP(AK846,Criterios!$W$3:$X$8,2,FALSE),0)</f>
        <v>0</v>
      </c>
      <c r="AM846" s="96" t="str">
        <f>IF(AND(AL846&gt;=Criterios!$AB$8,AL846&lt;Criterios!$AA$8),"Pobre",IF(AND(AL846&gt;=Criterios!$AB$7,AL846&lt;Criterios!$AA$7),"Insatisfactorio",IF(AND(AL846&gt;=Criterios!$AB$6,AL846&lt;Criterios!$AA$6),"Regular",IF(AND(AL846&gt;=Criterios!$AB$5,AL846&lt;Criterios!$AA$5),"Bueno",IF(AND(AL846&gt;=Criterios!$AB$4,AL846&lt;=Criterios!$AA$4),"Excelente",MID(Criterios!$Y$3,1,1))))))</f>
        <v/>
      </c>
      <c r="AN846" s="278"/>
      <c r="AO846" s="280"/>
      <c r="AP846" s="282"/>
      <c r="AQ846" s="273"/>
      <c r="AR846" s="273"/>
      <c r="AS846" s="273"/>
      <c r="AT846" s="273"/>
      <c r="AU846" s="284"/>
      <c r="AV846" s="88" t="s">
        <v>125</v>
      </c>
      <c r="AW846" s="106" t="str">
        <f>IF(AND(T844=1,V844=3),IF(AND(AQ844=1,AS844=3),"RiRr","Ri"),IF(AND(AQ844=1,AS844=3),"Rr",""))</f>
        <v/>
      </c>
      <c r="AX846" s="101" t="str">
        <f>IF(AND(T844=2,V844=3),IF(AND(AQ844=2,AS844=3),"RiRr","Ri"),IF(AND(AQ844=2,AS844=3),"Rr",""))</f>
        <v/>
      </c>
      <c r="AY846" s="102" t="str">
        <f>IF(AND(T844=3,V844=3),IF(AND(AQ844=3,AS844=3),"RiRr","Ri"),IF(AND(AQ844=3,AS844=3),"Rr",""))</f>
        <v/>
      </c>
      <c r="AZ846" s="103" t="str">
        <f>IF(AND(T844=4,V844=3),IF(AND(AQ844=4,AS844=3),"RiRr","Ri"),IF(AND(AQ844=4,AS844=3),"Rr",""))</f>
        <v/>
      </c>
      <c r="BA846" s="103" t="str">
        <f>IF(AND(T844=5,V844=3),IF(AND(AQ844=5,AS844=3),"RiRr","Ri"),IF(AND(AQ844=5,AS844=3),"Rr",""))</f>
        <v/>
      </c>
      <c r="BB846" s="105"/>
    </row>
    <row r="847" spans="1:54" hidden="1" x14ac:dyDescent="0.2">
      <c r="A847" s="362"/>
      <c r="B847" s="290"/>
      <c r="C847" s="298"/>
      <c r="D847" s="301"/>
      <c r="E847" s="301"/>
      <c r="F847" s="301"/>
      <c r="G847" s="301"/>
      <c r="H847" s="301"/>
      <c r="I847" s="304"/>
      <c r="J847" s="307"/>
      <c r="K847" s="307"/>
      <c r="L847" s="330"/>
      <c r="M847" s="263"/>
      <c r="N847" s="263"/>
      <c r="O847" s="327"/>
      <c r="P847" s="310"/>
      <c r="Q847" s="266"/>
      <c r="R847" s="260"/>
      <c r="S847" s="257"/>
      <c r="T847" s="254"/>
      <c r="U847" s="248"/>
      <c r="V847" s="254"/>
      <c r="W847" s="254"/>
      <c r="X847" s="254"/>
      <c r="Y847" s="276"/>
      <c r="Z847" s="91"/>
      <c r="AA847" s="92"/>
      <c r="AB847" s="92"/>
      <c r="AC847" s="92"/>
      <c r="AD847" s="93"/>
      <c r="AE847" s="94">
        <f t="shared" si="136"/>
        <v>0</v>
      </c>
      <c r="AF847" s="93"/>
      <c r="AG847" s="93"/>
      <c r="AH847" s="93"/>
      <c r="AI847" s="93"/>
      <c r="AJ847" s="93"/>
      <c r="AK847" s="93"/>
      <c r="AL847" s="94">
        <f>IFERROR(VLOOKUP(AF847,Criterios!$M$3:$N$6,2,FALSE),0) + IFERROR(VLOOKUP(AG847,Criterios!$O$3:$P$6,2,FALSE),0) + IFERROR(VLOOKUP(AH847,Criterios!$Q$3:$R$7,2,FALSE),0) + IFERROR(VLOOKUP(AI847,Criterios!$S$3:$T$6,2,FALSE),0) + IFERROR(VLOOKUP(AJ847,Criterios!$U$3:$V$5,2,FALSE),0) + IFERROR(VLOOKUP(AK847,Criterios!$W$3:$X$8,2,FALSE),0)</f>
        <v>0</v>
      </c>
      <c r="AM847" s="96" t="str">
        <f>IF(AND(AL847&gt;=Criterios!$AB$8,AL847&lt;Criterios!$AA$8),"Pobre",IF(AND(AL847&gt;=Criterios!$AB$7,AL847&lt;Criterios!$AA$7),"Insatisfactorio",IF(AND(AL847&gt;=Criterios!$AB$6,AL847&lt;Criterios!$AA$6),"Regular",IF(AND(AL847&gt;=Criterios!$AB$5,AL847&lt;Criterios!$AA$5),"Bueno",IF(AND(AL847&gt;=Criterios!$AB$4,AL847&lt;=Criterios!$AA$4),"Excelente",MID(Criterios!$Y$3,1,1))))))</f>
        <v/>
      </c>
      <c r="AN847" s="278"/>
      <c r="AO847" s="280"/>
      <c r="AP847" s="282"/>
      <c r="AQ847" s="273"/>
      <c r="AR847" s="273"/>
      <c r="AS847" s="273"/>
      <c r="AT847" s="273"/>
      <c r="AU847" s="284"/>
      <c r="AV847" s="88" t="s">
        <v>170</v>
      </c>
      <c r="AW847" s="106" t="str">
        <f>IF(AND(T844=1,V844=2),IF(AND(AQ844=1,AS844=2),"RiRr","Ri"),IF(AND(AQ844=1,AS844=2),"Rr",""))</f>
        <v/>
      </c>
      <c r="AX847" s="106" t="str">
        <f>IF(AND(T844=2,V844=2),IF(AND(AQ844=2,AS844=2),"RiRr","Ri"),IF(AND(AQ844=2,AS844=2),"Rr",""))</f>
        <v/>
      </c>
      <c r="AY847" s="101" t="str">
        <f>IF(AND(T844=3,V844=2),IF(AND(AQ844=3,AS844=2),"RiRr","Ri"),IF(AND(AQ844=3,AS844=2),"Rr",""))</f>
        <v/>
      </c>
      <c r="AZ847" s="102" t="str">
        <f>IF(AND(T844=4,V844=2),IF(AND(AQ844=4,AS844=2),"RiRr","Ri"),IF(AND(AQ844=4,AS844=2),"Rr",""))</f>
        <v/>
      </c>
      <c r="BA847" s="103" t="str">
        <f>IF(AND(T844=5,V844=2),IF(AND(AQ844=5,AS844=2),"RiRr","Ri"),IF(AND(AQ844=5,AS844=2),"Rr",""))</f>
        <v/>
      </c>
      <c r="BB847" s="105"/>
    </row>
    <row r="848" spans="1:54" hidden="1" x14ac:dyDescent="0.2">
      <c r="A848" s="362"/>
      <c r="B848" s="290"/>
      <c r="C848" s="298"/>
      <c r="D848" s="301"/>
      <c r="E848" s="301"/>
      <c r="F848" s="301"/>
      <c r="G848" s="301"/>
      <c r="H848" s="301"/>
      <c r="I848" s="304"/>
      <c r="J848" s="307"/>
      <c r="K848" s="307"/>
      <c r="L848" s="330"/>
      <c r="M848" s="263"/>
      <c r="N848" s="263"/>
      <c r="O848" s="327"/>
      <c r="P848" s="310"/>
      <c r="Q848" s="266"/>
      <c r="R848" s="260"/>
      <c r="S848" s="257"/>
      <c r="T848" s="254"/>
      <c r="U848" s="248"/>
      <c r="V848" s="254"/>
      <c r="W848" s="254"/>
      <c r="X848" s="254"/>
      <c r="Y848" s="276"/>
      <c r="Z848" s="91"/>
      <c r="AA848" s="92"/>
      <c r="AB848" s="92"/>
      <c r="AC848" s="92"/>
      <c r="AD848" s="93"/>
      <c r="AE848" s="94">
        <f t="shared" si="136"/>
        <v>0</v>
      </c>
      <c r="AF848" s="93"/>
      <c r="AG848" s="93"/>
      <c r="AH848" s="93"/>
      <c r="AI848" s="93"/>
      <c r="AJ848" s="93"/>
      <c r="AK848" s="93"/>
      <c r="AL848" s="94">
        <f>IFERROR(VLOOKUP(AF848,Criterios!$M$3:$N$6,2,FALSE),0) + IFERROR(VLOOKUP(AG848,Criterios!$O$3:$P$6,2,FALSE),0) + IFERROR(VLOOKUP(AH848,Criterios!$Q$3:$R$7,2,FALSE),0) + IFERROR(VLOOKUP(AI848,Criterios!$S$3:$T$6,2,FALSE),0) + IFERROR(VLOOKUP(AJ848,Criterios!$U$3:$V$5,2,FALSE),0) + IFERROR(VLOOKUP(AK848,Criterios!$W$3:$X$8,2,FALSE),0)</f>
        <v>0</v>
      </c>
      <c r="AM848" s="96" t="str">
        <f>IF(AND(AL848&gt;=Criterios!$AB$8,AL848&lt;Criterios!$AA$8),"Pobre",IF(AND(AL848&gt;=Criterios!$AB$7,AL848&lt;Criterios!$AA$7),"Insatisfactorio",IF(AND(AL848&gt;=Criterios!$AB$6,AL848&lt;Criterios!$AA$6),"Regular",IF(AND(AL848&gt;=Criterios!$AB$5,AL848&lt;Criterios!$AA$5),"Bueno",IF(AND(AL848&gt;=Criterios!$AB$4,AL848&lt;=Criterios!$AA$4),"Excelente",MID(Criterios!$Y$3,1,1))))))</f>
        <v/>
      </c>
      <c r="AN848" s="278"/>
      <c r="AO848" s="280"/>
      <c r="AP848" s="282"/>
      <c r="AQ848" s="273"/>
      <c r="AR848" s="273"/>
      <c r="AS848" s="273"/>
      <c r="AT848" s="273"/>
      <c r="AU848" s="284"/>
      <c r="AV848" s="88" t="s">
        <v>752</v>
      </c>
      <c r="AW848" s="106" t="str">
        <f>IF(AND(T844=1,V844=1),IF(AND(AQ844=1,AS844=1),"RiRr","Ri"),IF(AND(AQ844=1,AS844=1),"Rr",""))</f>
        <v/>
      </c>
      <c r="AX848" s="106" t="str">
        <f>IF(AND(T844=2,V844=1),IF(AND(AQ844=2,AS844=1),"RiRr","Ri"),IF(AND(AQ844=2,AS844=1),"Rr",""))</f>
        <v/>
      </c>
      <c r="AY848" s="101" t="str">
        <f>IF(AND(T844=3,V844=1),IF(AND(AQ844=3,AS844=1),"RiRr","Ri"),IF(AND(AQ844=3,AS844=1),"Rr",""))</f>
        <v/>
      </c>
      <c r="AZ848" s="102" t="str">
        <f>IF(AND(T844=4,V844=1),IF(AND(AQ844=4,AS844=1),"RiRr","Ri"),IF(AND(AQ844=4,AS844=1),"Rr",""))</f>
        <v/>
      </c>
      <c r="BA848" s="102" t="str">
        <f>IF(AND(T844=5,V844=1),IF(AND(AQ844=5,AS844=1),"RiRr","Ri"),IF(AND(AQ844=5,AS844=1),"Rr",""))</f>
        <v/>
      </c>
      <c r="BB848" s="105"/>
    </row>
    <row r="849" spans="1:54" ht="15.75" hidden="1" customHeight="1" thickBot="1" x14ac:dyDescent="0.25">
      <c r="A849" s="363"/>
      <c r="B849" s="291"/>
      <c r="C849" s="299"/>
      <c r="D849" s="302"/>
      <c r="E849" s="302"/>
      <c r="F849" s="302"/>
      <c r="G849" s="302"/>
      <c r="H849" s="302"/>
      <c r="I849" s="305"/>
      <c r="J849" s="308"/>
      <c r="K849" s="308"/>
      <c r="L849" s="331"/>
      <c r="M849" s="264"/>
      <c r="N849" s="264"/>
      <c r="O849" s="328"/>
      <c r="P849" s="311"/>
      <c r="Q849" s="267"/>
      <c r="R849" s="261"/>
      <c r="S849" s="258"/>
      <c r="T849" s="255"/>
      <c r="U849" s="249"/>
      <c r="V849" s="255"/>
      <c r="W849" s="255"/>
      <c r="X849" s="255"/>
      <c r="Y849" s="277"/>
      <c r="Z849" s="108"/>
      <c r="AA849" s="109"/>
      <c r="AB849" s="109"/>
      <c r="AC849" s="109"/>
      <c r="AD849" s="110"/>
      <c r="AE849" s="111">
        <f t="shared" si="136"/>
        <v>0</v>
      </c>
      <c r="AF849" s="110"/>
      <c r="AG849" s="110"/>
      <c r="AH849" s="110"/>
      <c r="AI849" s="110"/>
      <c r="AJ849" s="110"/>
      <c r="AK849" s="110"/>
      <c r="AL849" s="111">
        <f>IFERROR(VLOOKUP(AF849,Criterios!$M$3:$N$6,2,FALSE),0) + IFERROR(VLOOKUP(AG849,Criterios!$O$3:$P$6,2,FALSE),0) + IFERROR(VLOOKUP(AH849,Criterios!$Q$3:$R$7,2,FALSE),0) + IFERROR(VLOOKUP(AI849,Criterios!$S$3:$T$6,2,FALSE),0) + IFERROR(VLOOKUP(AJ849,Criterios!$U$3:$V$5,2,FALSE),0) + IFERROR(VLOOKUP(AK849,Criterios!$W$3:$X$8,2,FALSE),0)</f>
        <v>0</v>
      </c>
      <c r="AM849" s="112" t="str">
        <f>IF(AND(AL849&gt;=Criterios!$AB$8,AL849&lt;Criterios!$AA$8),"Pobre",IF(AND(AL849&gt;=Criterios!$AB$7,AL849&lt;Criterios!$AA$7),"Insatisfactorio",IF(AND(AL849&gt;=Criterios!$AB$6,AL849&lt;Criterios!$AA$6),"Regular",IF(AND(AL849&gt;=Criterios!$AB$5,AL849&lt;Criterios!$AA$5),"Bueno",IF(AND(AL849&gt;=Criterios!$AB$4,AL849&lt;=Criterios!$AA$4),"Excelente",MID(Criterios!$Y$3,1,1))))))</f>
        <v/>
      </c>
      <c r="AN849" s="279"/>
      <c r="AO849" s="281"/>
      <c r="AP849" s="283"/>
      <c r="AQ849" s="274"/>
      <c r="AR849" s="274"/>
      <c r="AS849" s="274"/>
      <c r="AT849" s="274"/>
      <c r="AU849" s="285"/>
      <c r="AW849" s="88" t="s">
        <v>123</v>
      </c>
      <c r="AX849" s="88" t="s">
        <v>124</v>
      </c>
      <c r="AY849" s="88" t="s">
        <v>125</v>
      </c>
      <c r="AZ849" s="88" t="s">
        <v>126</v>
      </c>
      <c r="BA849" s="88" t="s">
        <v>127</v>
      </c>
      <c r="BB849" s="113"/>
    </row>
    <row r="850" spans="1:54" ht="16.5" hidden="1" thickTop="1" x14ac:dyDescent="0.2">
      <c r="A850" s="361"/>
      <c r="B850" s="289"/>
      <c r="C850" s="297"/>
      <c r="D850" s="300"/>
      <c r="E850" s="300"/>
      <c r="F850" s="300"/>
      <c r="G850" s="300"/>
      <c r="H850" s="300"/>
      <c r="I850" s="303"/>
      <c r="J850" s="306"/>
      <c r="K850" s="306"/>
      <c r="L850" s="329"/>
      <c r="M850" s="262"/>
      <c r="N850" s="262"/>
      <c r="O850" s="326" t="s">
        <v>450</v>
      </c>
      <c r="P850" s="338"/>
      <c r="Q850" s="295"/>
      <c r="R850" s="259"/>
      <c r="S850" s="256"/>
      <c r="T850" s="253">
        <f>(IFERROR(VLOOKUP(S850,Criterios!$E$3:$F$8,2,FALSE),0))</f>
        <v>0</v>
      </c>
      <c r="U850" s="247"/>
      <c r="V850" s="253">
        <f>(IFERROR(VLOOKUP(U850,Criterios!$H$3:$I$8,2,FALSE),0))</f>
        <v>0</v>
      </c>
      <c r="W850" s="253">
        <f>(IFERROR(VLOOKUP(S850,Criterios!$E$3:$F$8,2,FALSE),0)) * (IFERROR(VLOOKUP(U850,Criterios!$H$3:$I$8,2,FALSE),0))</f>
        <v>0</v>
      </c>
      <c r="X850" s="253">
        <f>IFERROR(INDEX(Colorimetría!$D$4:$H$8,MATCH(V850,Colorimetría!$C$4:$C$8,0),MATCH(T850,Colorimetría!$D$3:$H$3,0)),0)</f>
        <v>0</v>
      </c>
      <c r="Y850" s="296"/>
      <c r="Z850" s="91"/>
      <c r="AA850" s="92"/>
      <c r="AB850" s="92"/>
      <c r="AC850" s="92"/>
      <c r="AD850" s="93"/>
      <c r="AE850" s="94">
        <f>IF(OR(AD850="Preventivo",AD850="Preventivo - Detectivo"),"Probabilidad",IF(OR(AD850="Detectivo - Correctivo",AD850="Correctivo"),"Impacto",0))</f>
        <v>0</v>
      </c>
      <c r="AF850" s="93"/>
      <c r="AG850" s="93"/>
      <c r="AH850" s="93"/>
      <c r="AI850" s="93"/>
      <c r="AJ850" s="93"/>
      <c r="AK850" s="93"/>
      <c r="AL850" s="95">
        <f>IFERROR(VLOOKUP(AF850,Criterios!$M$3:$N$6,2,FALSE),0) + IFERROR(VLOOKUP(AG850,Criterios!$O$3:$P$6,2,FALSE),0) + IFERROR(VLOOKUP(AH850,Criterios!$Q$3:$R$7,2,FALSE),0) + IFERROR(VLOOKUP(AI850,Criterios!$S$3:$T$6,2,FALSE),0) + IFERROR(VLOOKUP(AJ850,Criterios!$U$3:$V$5,2,FALSE),0) + IFERROR(VLOOKUP(AK850,Criterios!$W$3:$X$8,2,FALSE),0)</f>
        <v>0</v>
      </c>
      <c r="AM850" s="96" t="str">
        <f>IF(AND(AL850&gt;=Criterios!$AB$8,AL850&lt;Criterios!$AA$8),"Pobre",IF(AND(AL850&gt;=Criterios!$AB$7,AL850&lt;Criterios!$AA$7),"Insatisfactorio",IF(AND(AL850&gt;=Criterios!$AB$6,AL850&lt;Criterios!$AA$6),"Regular",IF(AND(AL850&gt;=Criterios!$AB$5,AL850&lt;Criterios!$AA$5),"Bueno",IF(AND(AL850&gt;=Criterios!$AB$4,AL850&lt;=Criterios!$AA$4),"Excelente",MID(Criterios!$Y$3,1,1))))))</f>
        <v/>
      </c>
      <c r="AN850" s="278">
        <f>(IFERROR(AVERAGEIFS(AL850:AL855,AE850:AE855,"Impacto"),0))/100</f>
        <v>0</v>
      </c>
      <c r="AO850" s="280">
        <f>(IFERROR(AVERAGEIFS(AL850:AL855,AE850:AE855,"Probabilidad"),0))/100</f>
        <v>0</v>
      </c>
      <c r="AP850" s="282" t="str">
        <f>IF(AN850=0,MID(S850,1,15),IF(T850 - AN850*T850&lt;1,VLOOKUP(1,Criterios!$D$4:$E$8,2,FALSE),IF(ROUND(T850 -( T850*AN850),0)=0,VLOOKUP(1,Criterios!$D$4:$E$8,2,FALSE),VLOOKUP(ROUND(T850 -( T850*AN850),0),Criterios!$D$4:$E$8,2,FALSE))))</f>
        <v/>
      </c>
      <c r="AQ850" s="273">
        <f>(IFERROR(VLOOKUP(AP850,Criterios!$E$3:$F$8,2,FALSE),0))</f>
        <v>0</v>
      </c>
      <c r="AR850" s="273" t="str">
        <f>IF(AO850=0,MID(U850,1,15),IF(V850 - AO850*V850&lt;1,VLOOKUP(1,Criterios!$G$4:$H$8,2,FALSE),IF(ROUND(V850 -(V850*AO850),0)=0,VLOOKUP(1,Criterios!$G$4:$H$8,2,FALSE),VLOOKUP(ROUND(V850 -( V850*AO850),0),Criterios!$G$4:$H$8,2,FALSE))))</f>
        <v/>
      </c>
      <c r="AS850" s="273">
        <f>(IFERROR(VLOOKUP(AR850,Criterios!$H$3:$I$8,2,FALSE),0))</f>
        <v>0</v>
      </c>
      <c r="AT850" s="273">
        <f>(IFERROR(VLOOKUP(AP850,Criterios!$E$3:$F$8,2,FALSE),0)) * (IFERROR(VLOOKUP(AR850,Criterios!$H$3:$I$8,2,FALSE),0))</f>
        <v>0</v>
      </c>
      <c r="AU850" s="284">
        <f>IFERROR(INDEX(Colorimetría!$D$4:$H$8,MATCH(AS850,Colorimetría!$C$4:$C$8,0),MATCH(AQ850,Colorimetría!$D$3:$H$3,0)),0)</f>
        <v>0</v>
      </c>
      <c r="AV850" s="88" t="s">
        <v>169</v>
      </c>
      <c r="AW850" s="97" t="str">
        <f>IF(AND(T850=1,V850=5),IF(AND(AQ850=1,AS850=5),"RiRr","Ri"),IF(AND(AQ850=1,AS850=5),"Rr",""))</f>
        <v/>
      </c>
      <c r="AX850" s="97" t="str">
        <f>IF(AND(T850=2,V850=5),IF(AND(AQ850=2,AS850=5),"RiRr","Ri"),IF(AND(AQ850=2,AS850=5),"Rr",""))</f>
        <v/>
      </c>
      <c r="AY850" s="98" t="str">
        <f>IF(AND(T850=3,V850=5),IF(AND(AQ850=3,AS850=5),"RiRr","Ri"),IF(AND(AQ850=3,AS850=5),"Rr",""))</f>
        <v/>
      </c>
      <c r="AZ850" s="98" t="str">
        <f>IF(AND(T850=4,V850=5),IF(AND(AQ850=4,AS850=5),"RiRr","Ri"),IF(AND(AQ850=4,AS850=5),"Rr",""))</f>
        <v/>
      </c>
      <c r="BA850" s="98" t="str">
        <f>IF(AND(T850=5,V850=5),IF(AND(AQ850=5,AS850=5),"RiRr","Ri"),IF(AND(AQ850=5,AS850=5),"Rr",""))</f>
        <v/>
      </c>
      <c r="BB850" s="100"/>
    </row>
    <row r="851" spans="1:54" hidden="1" x14ac:dyDescent="0.2">
      <c r="A851" s="362"/>
      <c r="B851" s="290"/>
      <c r="C851" s="298"/>
      <c r="D851" s="301"/>
      <c r="E851" s="301"/>
      <c r="F851" s="301"/>
      <c r="G851" s="301"/>
      <c r="H851" s="301"/>
      <c r="I851" s="304"/>
      <c r="J851" s="307"/>
      <c r="K851" s="307"/>
      <c r="L851" s="330"/>
      <c r="M851" s="263"/>
      <c r="N851" s="263"/>
      <c r="O851" s="327"/>
      <c r="P851" s="310"/>
      <c r="Q851" s="266"/>
      <c r="R851" s="260"/>
      <c r="S851" s="257"/>
      <c r="T851" s="254"/>
      <c r="U851" s="248"/>
      <c r="V851" s="254"/>
      <c r="W851" s="254"/>
      <c r="X851" s="254"/>
      <c r="Y851" s="276"/>
      <c r="Z851" s="91"/>
      <c r="AA851" s="92"/>
      <c r="AB851" s="92"/>
      <c r="AC851" s="92"/>
      <c r="AD851" s="93"/>
      <c r="AE851" s="94">
        <f t="shared" ref="AE851:AE855" si="137">IF(OR(AD851="Preventivo",AD851="Preventivo - Detectivo"),"Probabilidad",IF(OR(AD851="Detectivo - Correctivo",AD851="Correctivo"),"Impacto",0))</f>
        <v>0</v>
      </c>
      <c r="AF851" s="93"/>
      <c r="AG851" s="93"/>
      <c r="AH851" s="93"/>
      <c r="AI851" s="93"/>
      <c r="AJ851" s="93"/>
      <c r="AK851" s="93"/>
      <c r="AL851" s="95">
        <f>IFERROR(VLOOKUP(AF851,Criterios!$M$3:$N$6,2,FALSE),0) + IFERROR(VLOOKUP(AG851,Criterios!$O$3:$P$6,2,FALSE),0) + IFERROR(VLOOKUP(AH851,Criterios!$Q$3:$R$7,2,FALSE),0) + IFERROR(VLOOKUP(AI851,Criterios!$S$3:$T$6,2,FALSE),0) + IFERROR(VLOOKUP(AJ851,Criterios!$U$3:$V$5,2,FALSE),0) + IFERROR(VLOOKUP(AK851,Criterios!$W$3:$X$8,2,FALSE),0)</f>
        <v>0</v>
      </c>
      <c r="AM851" s="96" t="str">
        <f>IF(AND(AL851&gt;=Criterios!$AB$8,AL851&lt;Criterios!$AA$8),"Pobre",IF(AND(AL851&gt;=Criterios!$AB$7,AL851&lt;Criterios!$AA$7),"Insatisfactorio",IF(AND(AL851&gt;=Criterios!$AB$6,AL851&lt;Criterios!$AA$6),"Regular",IF(AND(AL851&gt;=Criterios!$AB$5,AL851&lt;Criterios!$AA$5),"Bueno",IF(AND(AL851&gt;=Criterios!$AB$4,AL851&lt;=Criterios!$AA$4),"Excelente",MID(Criterios!$Y$3,1,1))))))</f>
        <v/>
      </c>
      <c r="AN851" s="278"/>
      <c r="AO851" s="280"/>
      <c r="AP851" s="282"/>
      <c r="AQ851" s="273"/>
      <c r="AR851" s="273"/>
      <c r="AS851" s="273"/>
      <c r="AT851" s="273"/>
      <c r="AU851" s="284"/>
      <c r="AV851" s="88" t="s">
        <v>122</v>
      </c>
      <c r="AW851" s="101" t="str">
        <f>IF(AND(T850=1,V850=4),IF(AND(AQ850=1,AS850=4),"RiRr","Ri"),IF(AND(AQ850=1,AS850=4),"Rr",""))</f>
        <v/>
      </c>
      <c r="AX851" s="102" t="str">
        <f>IF(AND(T850=2,V850=4),IF(AND(AQ850=2,AS850=4),"RiRr","Ri"),IF(AND(AQ850=2,AS850=4),"Rr",""))</f>
        <v/>
      </c>
      <c r="AY851" s="102" t="str">
        <f>IF(AND(T850=3,V850=4),IF(AND(AQ850=3,AS850=4),"RiRr","Ri"),IF(AND(AQ850=3,AS850=4),"Rr",""))</f>
        <v/>
      </c>
      <c r="AZ851" s="103" t="str">
        <f>IF(AND(T850=4,V850=4),IF(AND(AQ850=4,AS850=4),"RiRr","Ri"),IF(AND(AQ850=4,AS850=4),"Rr",""))</f>
        <v/>
      </c>
      <c r="BA851" s="103" t="str">
        <f>IF(AND(T850=5,V850=4),IF(AND(AQ850=5,AS850=4),"RiRr","Ri"),IF(AND(AQ850=5,AS850=4),"Rr",""))</f>
        <v/>
      </c>
      <c r="BB851" s="105"/>
    </row>
    <row r="852" spans="1:54" hidden="1" x14ac:dyDescent="0.2">
      <c r="A852" s="362"/>
      <c r="B852" s="290"/>
      <c r="C852" s="298"/>
      <c r="D852" s="301"/>
      <c r="E852" s="301"/>
      <c r="F852" s="301"/>
      <c r="G852" s="301"/>
      <c r="H852" s="301"/>
      <c r="I852" s="304"/>
      <c r="J852" s="307"/>
      <c r="K852" s="307"/>
      <c r="L852" s="330"/>
      <c r="M852" s="263"/>
      <c r="N852" s="263"/>
      <c r="O852" s="327"/>
      <c r="P852" s="310"/>
      <c r="Q852" s="266"/>
      <c r="R852" s="260"/>
      <c r="S852" s="257"/>
      <c r="T852" s="254"/>
      <c r="U852" s="248"/>
      <c r="V852" s="254"/>
      <c r="W852" s="254"/>
      <c r="X852" s="254"/>
      <c r="Y852" s="276"/>
      <c r="Z852" s="91"/>
      <c r="AA852" s="92"/>
      <c r="AB852" s="92"/>
      <c r="AC852" s="92"/>
      <c r="AD852" s="93"/>
      <c r="AE852" s="94">
        <f t="shared" si="137"/>
        <v>0</v>
      </c>
      <c r="AF852" s="93"/>
      <c r="AG852" s="93"/>
      <c r="AH852" s="93"/>
      <c r="AI852" s="93"/>
      <c r="AJ852" s="93"/>
      <c r="AK852" s="93"/>
      <c r="AL852" s="95">
        <f>IFERROR(VLOOKUP(AF852,Criterios!$M$3:$N$6,2,FALSE),0) + IFERROR(VLOOKUP(AG852,Criterios!$O$3:$P$6,2,FALSE),0) + IFERROR(VLOOKUP(AH852,Criterios!$Q$3:$R$7,2,FALSE),0) + IFERROR(VLOOKUP(AI852,Criterios!$S$3:$T$6,2,FALSE),0) + IFERROR(VLOOKUP(AJ852,Criterios!$U$3:$V$5,2,FALSE),0) + IFERROR(VLOOKUP(AK852,Criterios!$W$3:$X$8,2,FALSE),0)</f>
        <v>0</v>
      </c>
      <c r="AM852" s="96" t="str">
        <f>IF(AND(AL852&gt;=Criterios!$AB$8,AL852&lt;Criterios!$AA$8),"Pobre",IF(AND(AL852&gt;=Criterios!$AB$7,AL852&lt;Criterios!$AA$7),"Insatisfactorio",IF(AND(AL852&gt;=Criterios!$AB$6,AL852&lt;Criterios!$AA$6),"Regular",IF(AND(AL852&gt;=Criterios!$AB$5,AL852&lt;Criterios!$AA$5),"Bueno",IF(AND(AL852&gt;=Criterios!$AB$4,AL852&lt;=Criterios!$AA$4),"Excelente",MID(Criterios!$Y$3,1,1))))))</f>
        <v/>
      </c>
      <c r="AN852" s="278"/>
      <c r="AO852" s="280"/>
      <c r="AP852" s="282"/>
      <c r="AQ852" s="273"/>
      <c r="AR852" s="273"/>
      <c r="AS852" s="273"/>
      <c r="AT852" s="273"/>
      <c r="AU852" s="284"/>
      <c r="AV852" s="88" t="s">
        <v>125</v>
      </c>
      <c r="AW852" s="106" t="str">
        <f>IF(AND(T850=1,V850=3),IF(AND(AQ850=1,AS850=3),"RiRr","Ri"),IF(AND(AQ850=1,AS850=3),"Rr",""))</f>
        <v/>
      </c>
      <c r="AX852" s="101" t="str">
        <f>IF(AND(T850=2,V850=3),IF(AND(AQ850=2,AS850=3),"RiRr","Ri"),IF(AND(AQ850=2,AS850=3),"Rr",""))</f>
        <v/>
      </c>
      <c r="AY852" s="102" t="str">
        <f>IF(AND(T850=3,V850=3),IF(AND(AQ850=3,AS850=3),"RiRr","Ri"),IF(AND(AQ850=3,AS850=3),"Rr",""))</f>
        <v/>
      </c>
      <c r="AZ852" s="103" t="str">
        <f>IF(AND(T850=4,V850=3),IF(AND(AQ850=4,AS850=3),"RiRr","Ri"),IF(AND(AQ850=4,AS850=3),"Rr",""))</f>
        <v/>
      </c>
      <c r="BA852" s="103" t="str">
        <f>IF(AND(T850=5,V850=3),IF(AND(AQ850=5,AS850=3),"RiRr","Ri"),IF(AND(AQ850=5,AS850=3),"Rr",""))</f>
        <v/>
      </c>
      <c r="BB852" s="105"/>
    </row>
    <row r="853" spans="1:54" hidden="1" x14ac:dyDescent="0.2">
      <c r="A853" s="362"/>
      <c r="B853" s="290"/>
      <c r="C853" s="298"/>
      <c r="D853" s="301"/>
      <c r="E853" s="301"/>
      <c r="F853" s="301"/>
      <c r="G853" s="301"/>
      <c r="H853" s="301"/>
      <c r="I853" s="304"/>
      <c r="J853" s="307"/>
      <c r="K853" s="307"/>
      <c r="L853" s="330"/>
      <c r="M853" s="263"/>
      <c r="N853" s="263"/>
      <c r="O853" s="327"/>
      <c r="P853" s="310"/>
      <c r="Q853" s="266"/>
      <c r="R853" s="260"/>
      <c r="S853" s="257"/>
      <c r="T853" s="254"/>
      <c r="U853" s="248"/>
      <c r="V853" s="254"/>
      <c r="W853" s="254"/>
      <c r="X853" s="254"/>
      <c r="Y853" s="276"/>
      <c r="Z853" s="91"/>
      <c r="AA853" s="92"/>
      <c r="AB853" s="92"/>
      <c r="AC853" s="92"/>
      <c r="AD853" s="93"/>
      <c r="AE853" s="94">
        <f t="shared" si="137"/>
        <v>0</v>
      </c>
      <c r="AF853" s="93"/>
      <c r="AG853" s="93"/>
      <c r="AH853" s="93"/>
      <c r="AI853" s="93"/>
      <c r="AJ853" s="93"/>
      <c r="AK853" s="93"/>
      <c r="AL853" s="94">
        <f>IFERROR(VLOOKUP(AF853,Criterios!$M$3:$N$6,2,FALSE),0) + IFERROR(VLOOKUP(AG853,Criterios!$O$3:$P$6,2,FALSE),0) + IFERROR(VLOOKUP(AH853,Criterios!$Q$3:$R$7,2,FALSE),0) + IFERROR(VLOOKUP(AI853,Criterios!$S$3:$T$6,2,FALSE),0) + IFERROR(VLOOKUP(AJ853,Criterios!$U$3:$V$5,2,FALSE),0) + IFERROR(VLOOKUP(AK853,Criterios!$W$3:$X$8,2,FALSE),0)</f>
        <v>0</v>
      </c>
      <c r="AM853" s="96" t="str">
        <f>IF(AND(AL853&gt;=Criterios!$AB$8,AL853&lt;Criterios!$AA$8),"Pobre",IF(AND(AL853&gt;=Criterios!$AB$7,AL853&lt;Criterios!$AA$7),"Insatisfactorio",IF(AND(AL853&gt;=Criterios!$AB$6,AL853&lt;Criterios!$AA$6),"Regular",IF(AND(AL853&gt;=Criterios!$AB$5,AL853&lt;Criterios!$AA$5),"Bueno",IF(AND(AL853&gt;=Criterios!$AB$4,AL853&lt;=Criterios!$AA$4),"Excelente",MID(Criterios!$Y$3,1,1))))))</f>
        <v/>
      </c>
      <c r="AN853" s="278"/>
      <c r="AO853" s="280"/>
      <c r="AP853" s="282"/>
      <c r="AQ853" s="273"/>
      <c r="AR853" s="273"/>
      <c r="AS853" s="273"/>
      <c r="AT853" s="273"/>
      <c r="AU853" s="284"/>
      <c r="AV853" s="88" t="s">
        <v>170</v>
      </c>
      <c r="AW853" s="106" t="str">
        <f>IF(AND(T850=1,V850=2),IF(AND(AQ850=1,AS850=2),"RiRr","Ri"),IF(AND(AQ850=1,AS850=2),"Rr",""))</f>
        <v/>
      </c>
      <c r="AX853" s="106" t="str">
        <f>IF(AND(T850=2,V850=2),IF(AND(AQ850=2,AS850=2),"RiRr","Ri"),IF(AND(AQ850=2,AS850=2),"Rr",""))</f>
        <v/>
      </c>
      <c r="AY853" s="101" t="str">
        <f>IF(AND(T850=3,V850=2),IF(AND(AQ850=3,AS850=2),"RiRr","Ri"),IF(AND(AQ850=3,AS850=2),"Rr",""))</f>
        <v/>
      </c>
      <c r="AZ853" s="102" t="str">
        <f>IF(AND(T850=4,V850=2),IF(AND(AQ850=4,AS850=2),"RiRr","Ri"),IF(AND(AQ850=4,AS850=2),"Rr",""))</f>
        <v/>
      </c>
      <c r="BA853" s="103" t="str">
        <f>IF(AND(T850=5,V850=2),IF(AND(AQ850=5,AS850=2),"RiRr","Ri"),IF(AND(AQ850=5,AS850=2),"Rr",""))</f>
        <v/>
      </c>
      <c r="BB853" s="105"/>
    </row>
    <row r="854" spans="1:54" hidden="1" x14ac:dyDescent="0.2">
      <c r="A854" s="362"/>
      <c r="B854" s="290"/>
      <c r="C854" s="298"/>
      <c r="D854" s="301"/>
      <c r="E854" s="301"/>
      <c r="F854" s="301"/>
      <c r="G854" s="301"/>
      <c r="H854" s="301"/>
      <c r="I854" s="304"/>
      <c r="J854" s="307"/>
      <c r="K854" s="307"/>
      <c r="L854" s="330"/>
      <c r="M854" s="263"/>
      <c r="N854" s="263"/>
      <c r="O854" s="327"/>
      <c r="P854" s="310"/>
      <c r="Q854" s="266"/>
      <c r="R854" s="260"/>
      <c r="S854" s="257"/>
      <c r="T854" s="254"/>
      <c r="U854" s="248"/>
      <c r="V854" s="254"/>
      <c r="W854" s="254"/>
      <c r="X854" s="254"/>
      <c r="Y854" s="276"/>
      <c r="Z854" s="91"/>
      <c r="AA854" s="92"/>
      <c r="AB854" s="92"/>
      <c r="AC854" s="92"/>
      <c r="AD854" s="93"/>
      <c r="AE854" s="94">
        <f t="shared" si="137"/>
        <v>0</v>
      </c>
      <c r="AF854" s="93"/>
      <c r="AG854" s="93"/>
      <c r="AH854" s="93"/>
      <c r="AI854" s="93"/>
      <c r="AJ854" s="93"/>
      <c r="AK854" s="93"/>
      <c r="AL854" s="94">
        <f>IFERROR(VLOOKUP(AF854,Criterios!$M$3:$N$6,2,FALSE),0) + IFERROR(VLOOKUP(AG854,Criterios!$O$3:$P$6,2,FALSE),0) + IFERROR(VLOOKUP(AH854,Criterios!$Q$3:$R$7,2,FALSE),0) + IFERROR(VLOOKUP(AI854,Criterios!$S$3:$T$6,2,FALSE),0) + IFERROR(VLOOKUP(AJ854,Criterios!$U$3:$V$5,2,FALSE),0) + IFERROR(VLOOKUP(AK854,Criterios!$W$3:$X$8,2,FALSE),0)</f>
        <v>0</v>
      </c>
      <c r="AM854" s="96" t="str">
        <f>IF(AND(AL854&gt;=Criterios!$AB$8,AL854&lt;Criterios!$AA$8),"Pobre",IF(AND(AL854&gt;=Criterios!$AB$7,AL854&lt;Criterios!$AA$7),"Insatisfactorio",IF(AND(AL854&gt;=Criterios!$AB$6,AL854&lt;Criterios!$AA$6),"Regular",IF(AND(AL854&gt;=Criterios!$AB$5,AL854&lt;Criterios!$AA$5),"Bueno",IF(AND(AL854&gt;=Criterios!$AB$4,AL854&lt;=Criterios!$AA$4),"Excelente",MID(Criterios!$Y$3,1,1))))))</f>
        <v/>
      </c>
      <c r="AN854" s="278"/>
      <c r="AO854" s="280"/>
      <c r="AP854" s="282"/>
      <c r="AQ854" s="273"/>
      <c r="AR854" s="273"/>
      <c r="AS854" s="273"/>
      <c r="AT854" s="273"/>
      <c r="AU854" s="284"/>
      <c r="AV854" s="88" t="s">
        <v>752</v>
      </c>
      <c r="AW854" s="106" t="str">
        <f>IF(AND(T850=1,V850=1),IF(AND(AQ850=1,AS850=1),"RiRr","Ri"),IF(AND(AQ850=1,AS850=1),"Rr",""))</f>
        <v/>
      </c>
      <c r="AX854" s="106" t="str">
        <f>IF(AND(T850=2,V850=1),IF(AND(AQ850=2,AS850=1),"RiRr","Ri"),IF(AND(AQ850=2,AS850=1),"Rr",""))</f>
        <v/>
      </c>
      <c r="AY854" s="101" t="str">
        <f>IF(AND(T850=3,V850=1),IF(AND(AQ850=3,AS850=1),"RiRr","Ri"),IF(AND(AQ850=3,AS850=1),"Rr",""))</f>
        <v/>
      </c>
      <c r="AZ854" s="102" t="str">
        <f>IF(AND(T850=4,V850=1),IF(AND(AQ850=4,AS850=1),"RiRr","Ri"),IF(AND(AQ850=4,AS850=1),"Rr",""))</f>
        <v/>
      </c>
      <c r="BA854" s="102" t="str">
        <f>IF(AND(T850=5,V850=1),IF(AND(AQ850=5,AS850=1),"RiRr","Ri"),IF(AND(AQ850=5,AS850=1),"Rr",""))</f>
        <v/>
      </c>
      <c r="BB854" s="105"/>
    </row>
    <row r="855" spans="1:54" ht="15.75" hidden="1" customHeight="1" thickBot="1" x14ac:dyDescent="0.25">
      <c r="A855" s="363"/>
      <c r="B855" s="291"/>
      <c r="C855" s="299"/>
      <c r="D855" s="302"/>
      <c r="E855" s="302"/>
      <c r="F855" s="302"/>
      <c r="G855" s="302"/>
      <c r="H855" s="302"/>
      <c r="I855" s="305"/>
      <c r="J855" s="308"/>
      <c r="K855" s="308"/>
      <c r="L855" s="331"/>
      <c r="M855" s="264"/>
      <c r="N855" s="264"/>
      <c r="O855" s="328"/>
      <c r="P855" s="311"/>
      <c r="Q855" s="267"/>
      <c r="R855" s="261"/>
      <c r="S855" s="258"/>
      <c r="T855" s="255"/>
      <c r="U855" s="249"/>
      <c r="V855" s="255"/>
      <c r="W855" s="255"/>
      <c r="X855" s="255"/>
      <c r="Y855" s="277"/>
      <c r="Z855" s="108"/>
      <c r="AA855" s="109"/>
      <c r="AB855" s="109"/>
      <c r="AC855" s="109"/>
      <c r="AD855" s="110"/>
      <c r="AE855" s="111">
        <f t="shared" si="137"/>
        <v>0</v>
      </c>
      <c r="AF855" s="110"/>
      <c r="AG855" s="110"/>
      <c r="AH855" s="110"/>
      <c r="AI855" s="110"/>
      <c r="AJ855" s="110"/>
      <c r="AK855" s="110"/>
      <c r="AL855" s="111">
        <f>IFERROR(VLOOKUP(AF855,Criterios!$M$3:$N$6,2,FALSE),0) + IFERROR(VLOOKUP(AG855,Criterios!$O$3:$P$6,2,FALSE),0) + IFERROR(VLOOKUP(AH855,Criterios!$Q$3:$R$7,2,FALSE),0) + IFERROR(VLOOKUP(AI855,Criterios!$S$3:$T$6,2,FALSE),0) + IFERROR(VLOOKUP(AJ855,Criterios!$U$3:$V$5,2,FALSE),0) + IFERROR(VLOOKUP(AK855,Criterios!$W$3:$X$8,2,FALSE),0)</f>
        <v>0</v>
      </c>
      <c r="AM855" s="112" t="str">
        <f>IF(AND(AL855&gt;=Criterios!$AB$8,AL855&lt;Criterios!$AA$8),"Pobre",IF(AND(AL855&gt;=Criterios!$AB$7,AL855&lt;Criterios!$AA$7),"Insatisfactorio",IF(AND(AL855&gt;=Criterios!$AB$6,AL855&lt;Criterios!$AA$6),"Regular",IF(AND(AL855&gt;=Criterios!$AB$5,AL855&lt;Criterios!$AA$5),"Bueno",IF(AND(AL855&gt;=Criterios!$AB$4,AL855&lt;=Criterios!$AA$4),"Excelente",MID(Criterios!$Y$3,1,1))))))</f>
        <v/>
      </c>
      <c r="AN855" s="279"/>
      <c r="AO855" s="281"/>
      <c r="AP855" s="283"/>
      <c r="AQ855" s="274"/>
      <c r="AR855" s="274"/>
      <c r="AS855" s="274"/>
      <c r="AT855" s="274"/>
      <c r="AU855" s="285"/>
      <c r="AW855" s="88" t="s">
        <v>123</v>
      </c>
      <c r="AX855" s="88" t="s">
        <v>124</v>
      </c>
      <c r="AY855" s="88" t="s">
        <v>125</v>
      </c>
      <c r="AZ855" s="88" t="s">
        <v>126</v>
      </c>
      <c r="BA855" s="88" t="s">
        <v>127</v>
      </c>
      <c r="BB855" s="113"/>
    </row>
    <row r="856" spans="1:54" ht="16.5" hidden="1" thickTop="1" x14ac:dyDescent="0.2">
      <c r="A856" s="361"/>
      <c r="B856" s="289"/>
      <c r="C856" s="297"/>
      <c r="D856" s="300"/>
      <c r="E856" s="300"/>
      <c r="F856" s="300"/>
      <c r="G856" s="300"/>
      <c r="H856" s="300"/>
      <c r="I856" s="303"/>
      <c r="J856" s="306"/>
      <c r="K856" s="306"/>
      <c r="L856" s="329"/>
      <c r="M856" s="262"/>
      <c r="N856" s="262"/>
      <c r="O856" s="326" t="s">
        <v>451</v>
      </c>
      <c r="P856" s="338"/>
      <c r="Q856" s="295"/>
      <c r="R856" s="259"/>
      <c r="S856" s="256"/>
      <c r="T856" s="253">
        <f>(IFERROR(VLOOKUP(S856,Criterios!$E$3:$F$8,2,FALSE),0))</f>
        <v>0</v>
      </c>
      <c r="U856" s="247"/>
      <c r="V856" s="253">
        <f>(IFERROR(VLOOKUP(U856,Criterios!$H$3:$I$8,2,FALSE),0))</f>
        <v>0</v>
      </c>
      <c r="W856" s="253">
        <f>(IFERROR(VLOOKUP(S856,Criterios!$E$3:$F$8,2,FALSE),0)) * (IFERROR(VLOOKUP(U856,Criterios!$H$3:$I$8,2,FALSE),0))</f>
        <v>0</v>
      </c>
      <c r="X856" s="253">
        <f>IFERROR(INDEX(Colorimetría!$D$4:$H$8,MATCH(V856,Colorimetría!$C$4:$C$8,0),MATCH(T856,Colorimetría!$D$3:$H$3,0)),0)</f>
        <v>0</v>
      </c>
      <c r="Y856" s="296"/>
      <c r="Z856" s="91"/>
      <c r="AA856" s="92"/>
      <c r="AB856" s="92"/>
      <c r="AC856" s="92"/>
      <c r="AD856" s="93"/>
      <c r="AE856" s="94">
        <f>IF(OR(AD856="Preventivo",AD856="Preventivo - Detectivo"),"Probabilidad",IF(OR(AD856="Detectivo - Correctivo",AD856="Correctivo"),"Impacto",0))</f>
        <v>0</v>
      </c>
      <c r="AF856" s="93"/>
      <c r="AG856" s="93"/>
      <c r="AH856" s="93"/>
      <c r="AI856" s="93"/>
      <c r="AJ856" s="93"/>
      <c r="AK856" s="93"/>
      <c r="AL856" s="95">
        <f>IFERROR(VLOOKUP(AF856,Criterios!$M$3:$N$6,2,FALSE),0) + IFERROR(VLOOKUP(AG856,Criterios!$O$3:$P$6,2,FALSE),0) + IFERROR(VLOOKUP(AH856,Criterios!$Q$3:$R$7,2,FALSE),0) + IFERROR(VLOOKUP(AI856,Criterios!$S$3:$T$6,2,FALSE),0) + IFERROR(VLOOKUP(AJ856,Criterios!$U$3:$V$5,2,FALSE),0) + IFERROR(VLOOKUP(AK856,Criterios!$W$3:$X$8,2,FALSE),0)</f>
        <v>0</v>
      </c>
      <c r="AM856" s="96" t="str">
        <f>IF(AND(AL856&gt;=Criterios!$AB$8,AL856&lt;Criterios!$AA$8),"Pobre",IF(AND(AL856&gt;=Criterios!$AB$7,AL856&lt;Criterios!$AA$7),"Insatisfactorio",IF(AND(AL856&gt;=Criterios!$AB$6,AL856&lt;Criterios!$AA$6),"Regular",IF(AND(AL856&gt;=Criterios!$AB$5,AL856&lt;Criterios!$AA$5),"Bueno",IF(AND(AL856&gt;=Criterios!$AB$4,AL856&lt;=Criterios!$AA$4),"Excelente",MID(Criterios!$Y$3,1,1))))))</f>
        <v/>
      </c>
      <c r="AN856" s="278">
        <f>(IFERROR(AVERAGEIFS(AL856:AL861,AE856:AE861,"Impacto"),0))/100</f>
        <v>0</v>
      </c>
      <c r="AO856" s="280">
        <f>(IFERROR(AVERAGEIFS(AL856:AL861,AE856:AE861,"Probabilidad"),0))/100</f>
        <v>0</v>
      </c>
      <c r="AP856" s="282" t="str">
        <f>IF(AN856=0,MID(S856,1,15),IF(T856 - AN856*T856&lt;1,VLOOKUP(1,Criterios!$D$4:$E$8,2,FALSE),IF(ROUND(T856 -( T856*AN856),0)=0,VLOOKUP(1,Criterios!$D$4:$E$8,2,FALSE),VLOOKUP(ROUND(T856 -( T856*AN856),0),Criterios!$D$4:$E$8,2,FALSE))))</f>
        <v/>
      </c>
      <c r="AQ856" s="273">
        <f>(IFERROR(VLOOKUP(AP856,Criterios!$E$3:$F$8,2,FALSE),0))</f>
        <v>0</v>
      </c>
      <c r="AR856" s="273" t="str">
        <f>IF(AO856=0,MID(U856,1,15),IF(V856 - AO856*V856&lt;1,VLOOKUP(1,Criterios!$G$4:$H$8,2,FALSE),IF(ROUND(V856 -(V856*AO856),0)=0,VLOOKUP(1,Criterios!$G$4:$H$8,2,FALSE),VLOOKUP(ROUND(V856 -( V856*AO856),0),Criterios!$G$4:$H$8,2,FALSE))))</f>
        <v/>
      </c>
      <c r="AS856" s="273">
        <f>(IFERROR(VLOOKUP(AR856,Criterios!$H$3:$I$8,2,FALSE),0))</f>
        <v>0</v>
      </c>
      <c r="AT856" s="273">
        <f>(IFERROR(VLOOKUP(AP856,Criterios!$E$3:$F$8,2,FALSE),0)) * (IFERROR(VLOOKUP(AR856,Criterios!$H$3:$I$8,2,FALSE),0))</f>
        <v>0</v>
      </c>
      <c r="AU856" s="284">
        <f>IFERROR(INDEX(Colorimetría!$D$4:$H$8,MATCH(AS856,Colorimetría!$C$4:$C$8,0),MATCH(AQ856,Colorimetría!$D$3:$H$3,0)),0)</f>
        <v>0</v>
      </c>
      <c r="AV856" s="88" t="s">
        <v>169</v>
      </c>
      <c r="AW856" s="97" t="str">
        <f>IF(AND(T856=1,V856=5),IF(AND(AQ856=1,AS856=5),"RiRr","Ri"),IF(AND(AQ856=1,AS856=5),"Rr",""))</f>
        <v/>
      </c>
      <c r="AX856" s="97" t="str">
        <f>IF(AND(T856=2,V856=5),IF(AND(AQ856=2,AS856=5),"RiRr","Ri"),IF(AND(AQ856=2,AS856=5),"Rr",""))</f>
        <v/>
      </c>
      <c r="AY856" s="98" t="str">
        <f>IF(AND(T856=3,V856=5),IF(AND(AQ856=3,AS856=5),"RiRr","Ri"),IF(AND(AQ856=3,AS856=5),"Rr",""))</f>
        <v/>
      </c>
      <c r="AZ856" s="98" t="str">
        <f>IF(AND(T856=4,V856=5),IF(AND(AQ856=4,AS856=5),"RiRr","Ri"),IF(AND(AQ856=4,AS856=5),"Rr",""))</f>
        <v/>
      </c>
      <c r="BA856" s="98" t="str">
        <f>IF(AND(T856=5,V856=5),IF(AND(AQ856=5,AS856=5),"RiRr","Ri"),IF(AND(AQ856=5,AS856=5),"Rr",""))</f>
        <v/>
      </c>
      <c r="BB856" s="100"/>
    </row>
    <row r="857" spans="1:54" hidden="1" x14ac:dyDescent="0.2">
      <c r="A857" s="362"/>
      <c r="B857" s="290"/>
      <c r="C857" s="298"/>
      <c r="D857" s="301"/>
      <c r="E857" s="301"/>
      <c r="F857" s="301"/>
      <c r="G857" s="301"/>
      <c r="H857" s="301"/>
      <c r="I857" s="304"/>
      <c r="J857" s="307"/>
      <c r="K857" s="307"/>
      <c r="L857" s="330"/>
      <c r="M857" s="263"/>
      <c r="N857" s="263"/>
      <c r="O857" s="327"/>
      <c r="P857" s="310"/>
      <c r="Q857" s="266"/>
      <c r="R857" s="260"/>
      <c r="S857" s="257"/>
      <c r="T857" s="254"/>
      <c r="U857" s="248"/>
      <c r="V857" s="254"/>
      <c r="W857" s="254"/>
      <c r="X857" s="254"/>
      <c r="Y857" s="276"/>
      <c r="Z857" s="91"/>
      <c r="AA857" s="92"/>
      <c r="AB857" s="92"/>
      <c r="AC857" s="92"/>
      <c r="AD857" s="93"/>
      <c r="AE857" s="94">
        <f t="shared" ref="AE857:AE861" si="138">IF(OR(AD857="Preventivo",AD857="Preventivo - Detectivo"),"Probabilidad",IF(OR(AD857="Detectivo - Correctivo",AD857="Correctivo"),"Impacto",0))</f>
        <v>0</v>
      </c>
      <c r="AF857" s="93"/>
      <c r="AG857" s="93"/>
      <c r="AH857" s="93"/>
      <c r="AI857" s="93"/>
      <c r="AJ857" s="93"/>
      <c r="AK857" s="93"/>
      <c r="AL857" s="95">
        <f>IFERROR(VLOOKUP(AF857,Criterios!$M$3:$N$6,2,FALSE),0) + IFERROR(VLOOKUP(AG857,Criterios!$O$3:$P$6,2,FALSE),0) + IFERROR(VLOOKUP(AH857,Criterios!$Q$3:$R$7,2,FALSE),0) + IFERROR(VLOOKUP(AI857,Criterios!$S$3:$T$6,2,FALSE),0) + IFERROR(VLOOKUP(AJ857,Criterios!$U$3:$V$5,2,FALSE),0) + IFERROR(VLOOKUP(AK857,Criterios!$W$3:$X$8,2,FALSE),0)</f>
        <v>0</v>
      </c>
      <c r="AM857" s="96" t="str">
        <f>IF(AND(AL857&gt;=Criterios!$AB$8,AL857&lt;Criterios!$AA$8),"Pobre",IF(AND(AL857&gt;=Criterios!$AB$7,AL857&lt;Criterios!$AA$7),"Insatisfactorio",IF(AND(AL857&gt;=Criterios!$AB$6,AL857&lt;Criterios!$AA$6),"Regular",IF(AND(AL857&gt;=Criterios!$AB$5,AL857&lt;Criterios!$AA$5),"Bueno",IF(AND(AL857&gt;=Criterios!$AB$4,AL857&lt;=Criterios!$AA$4),"Excelente",MID(Criterios!$Y$3,1,1))))))</f>
        <v/>
      </c>
      <c r="AN857" s="278"/>
      <c r="AO857" s="280"/>
      <c r="AP857" s="282"/>
      <c r="AQ857" s="273"/>
      <c r="AR857" s="273"/>
      <c r="AS857" s="273"/>
      <c r="AT857" s="273"/>
      <c r="AU857" s="284"/>
      <c r="AV857" s="88" t="s">
        <v>122</v>
      </c>
      <c r="AW857" s="101" t="str">
        <f>IF(AND(T856=1,V856=4),IF(AND(AQ856=1,AS856=4),"RiRr","Ri"),IF(AND(AQ856=1,AS856=4),"Rr",""))</f>
        <v/>
      </c>
      <c r="AX857" s="102" t="str">
        <f>IF(AND(T856=2,V856=4),IF(AND(AQ856=2,AS856=4),"RiRr","Ri"),IF(AND(AQ856=2,AS856=4),"Rr",""))</f>
        <v/>
      </c>
      <c r="AY857" s="102" t="str">
        <f>IF(AND(T856=3,V856=4),IF(AND(AQ856=3,AS856=4),"RiRr","Ri"),IF(AND(AQ856=3,AS856=4),"Rr",""))</f>
        <v/>
      </c>
      <c r="AZ857" s="103" t="str">
        <f>IF(AND(T856=4,V856=4),IF(AND(AQ856=4,AS856=4),"RiRr","Ri"),IF(AND(AQ856=4,AS856=4),"Rr",""))</f>
        <v/>
      </c>
      <c r="BA857" s="103" t="str">
        <f>IF(AND(T856=5,V856=4),IF(AND(AQ856=5,AS856=4),"RiRr","Ri"),IF(AND(AQ856=5,AS856=4),"Rr",""))</f>
        <v/>
      </c>
      <c r="BB857" s="105"/>
    </row>
    <row r="858" spans="1:54" hidden="1" x14ac:dyDescent="0.2">
      <c r="A858" s="362"/>
      <c r="B858" s="290"/>
      <c r="C858" s="298"/>
      <c r="D858" s="301"/>
      <c r="E858" s="301"/>
      <c r="F858" s="301"/>
      <c r="G858" s="301"/>
      <c r="H858" s="301"/>
      <c r="I858" s="304"/>
      <c r="J858" s="307"/>
      <c r="K858" s="307"/>
      <c r="L858" s="330"/>
      <c r="M858" s="263"/>
      <c r="N858" s="263"/>
      <c r="O858" s="327"/>
      <c r="P858" s="310"/>
      <c r="Q858" s="266"/>
      <c r="R858" s="260"/>
      <c r="S858" s="257"/>
      <c r="T858" s="254"/>
      <c r="U858" s="248"/>
      <c r="V858" s="254"/>
      <c r="W858" s="254"/>
      <c r="X858" s="254"/>
      <c r="Y858" s="276"/>
      <c r="Z858" s="91"/>
      <c r="AA858" s="92"/>
      <c r="AB858" s="92"/>
      <c r="AC858" s="92"/>
      <c r="AD858" s="93"/>
      <c r="AE858" s="94">
        <f t="shared" si="138"/>
        <v>0</v>
      </c>
      <c r="AF858" s="93"/>
      <c r="AG858" s="93"/>
      <c r="AH858" s="93"/>
      <c r="AI858" s="93"/>
      <c r="AJ858" s="93"/>
      <c r="AK858" s="93"/>
      <c r="AL858" s="95">
        <f>IFERROR(VLOOKUP(AF858,Criterios!$M$3:$N$6,2,FALSE),0) + IFERROR(VLOOKUP(AG858,Criterios!$O$3:$P$6,2,FALSE),0) + IFERROR(VLOOKUP(AH858,Criterios!$Q$3:$R$7,2,FALSE),0) + IFERROR(VLOOKUP(AI858,Criterios!$S$3:$T$6,2,FALSE),0) + IFERROR(VLOOKUP(AJ858,Criterios!$U$3:$V$5,2,FALSE),0) + IFERROR(VLOOKUP(AK858,Criterios!$W$3:$X$8,2,FALSE),0)</f>
        <v>0</v>
      </c>
      <c r="AM858" s="96" t="str">
        <f>IF(AND(AL858&gt;=Criterios!$AB$8,AL858&lt;Criterios!$AA$8),"Pobre",IF(AND(AL858&gt;=Criterios!$AB$7,AL858&lt;Criterios!$AA$7),"Insatisfactorio",IF(AND(AL858&gt;=Criterios!$AB$6,AL858&lt;Criterios!$AA$6),"Regular",IF(AND(AL858&gt;=Criterios!$AB$5,AL858&lt;Criterios!$AA$5),"Bueno",IF(AND(AL858&gt;=Criterios!$AB$4,AL858&lt;=Criterios!$AA$4),"Excelente",MID(Criterios!$Y$3,1,1))))))</f>
        <v/>
      </c>
      <c r="AN858" s="278"/>
      <c r="AO858" s="280"/>
      <c r="AP858" s="282"/>
      <c r="AQ858" s="273"/>
      <c r="AR858" s="273"/>
      <c r="AS858" s="273"/>
      <c r="AT858" s="273"/>
      <c r="AU858" s="284"/>
      <c r="AV858" s="88" t="s">
        <v>125</v>
      </c>
      <c r="AW858" s="106" t="str">
        <f>IF(AND(T856=1,V856=3),IF(AND(AQ856=1,AS856=3),"RiRr","Ri"),IF(AND(AQ856=1,AS856=3),"Rr",""))</f>
        <v/>
      </c>
      <c r="AX858" s="101" t="str">
        <f>IF(AND(T856=2,V856=3),IF(AND(AQ856=2,AS856=3),"RiRr","Ri"),IF(AND(AQ856=2,AS856=3),"Rr",""))</f>
        <v/>
      </c>
      <c r="AY858" s="102" t="str">
        <f>IF(AND(T856=3,V856=3),IF(AND(AQ856=3,AS856=3),"RiRr","Ri"),IF(AND(AQ856=3,AS856=3),"Rr",""))</f>
        <v/>
      </c>
      <c r="AZ858" s="103" t="str">
        <f>IF(AND(T856=4,V856=3),IF(AND(AQ856=4,AS856=3),"RiRr","Ri"),IF(AND(AQ856=4,AS856=3),"Rr",""))</f>
        <v/>
      </c>
      <c r="BA858" s="103" t="str">
        <f>IF(AND(T856=5,V856=3),IF(AND(AQ856=5,AS856=3),"RiRr","Ri"),IF(AND(AQ856=5,AS856=3),"Rr",""))</f>
        <v/>
      </c>
      <c r="BB858" s="105"/>
    </row>
    <row r="859" spans="1:54" hidden="1" x14ac:dyDescent="0.2">
      <c r="A859" s="362"/>
      <c r="B859" s="290"/>
      <c r="C859" s="298"/>
      <c r="D859" s="301"/>
      <c r="E859" s="301"/>
      <c r="F859" s="301"/>
      <c r="G859" s="301"/>
      <c r="H859" s="301"/>
      <c r="I859" s="304"/>
      <c r="J859" s="307"/>
      <c r="K859" s="307"/>
      <c r="L859" s="330"/>
      <c r="M859" s="263"/>
      <c r="N859" s="263"/>
      <c r="O859" s="327"/>
      <c r="P859" s="310"/>
      <c r="Q859" s="266"/>
      <c r="R859" s="260"/>
      <c r="S859" s="257"/>
      <c r="T859" s="254"/>
      <c r="U859" s="248"/>
      <c r="V859" s="254"/>
      <c r="W859" s="254"/>
      <c r="X859" s="254"/>
      <c r="Y859" s="276"/>
      <c r="Z859" s="91"/>
      <c r="AA859" s="92"/>
      <c r="AB859" s="92"/>
      <c r="AC859" s="92"/>
      <c r="AD859" s="93"/>
      <c r="AE859" s="94">
        <f t="shared" si="138"/>
        <v>0</v>
      </c>
      <c r="AF859" s="93"/>
      <c r="AG859" s="93"/>
      <c r="AH859" s="93"/>
      <c r="AI859" s="93"/>
      <c r="AJ859" s="93"/>
      <c r="AK859" s="93"/>
      <c r="AL859" s="94">
        <f>IFERROR(VLOOKUP(AF859,Criterios!$M$3:$N$6,2,FALSE),0) + IFERROR(VLOOKUP(AG859,Criterios!$O$3:$P$6,2,FALSE),0) + IFERROR(VLOOKUP(AH859,Criterios!$Q$3:$R$7,2,FALSE),0) + IFERROR(VLOOKUP(AI859,Criterios!$S$3:$T$6,2,FALSE),0) + IFERROR(VLOOKUP(AJ859,Criterios!$U$3:$V$5,2,FALSE),0) + IFERROR(VLOOKUP(AK859,Criterios!$W$3:$X$8,2,FALSE),0)</f>
        <v>0</v>
      </c>
      <c r="AM859" s="96" t="str">
        <f>IF(AND(AL859&gt;=Criterios!$AB$8,AL859&lt;Criterios!$AA$8),"Pobre",IF(AND(AL859&gt;=Criterios!$AB$7,AL859&lt;Criterios!$AA$7),"Insatisfactorio",IF(AND(AL859&gt;=Criterios!$AB$6,AL859&lt;Criterios!$AA$6),"Regular",IF(AND(AL859&gt;=Criterios!$AB$5,AL859&lt;Criterios!$AA$5),"Bueno",IF(AND(AL859&gt;=Criterios!$AB$4,AL859&lt;=Criterios!$AA$4),"Excelente",MID(Criterios!$Y$3,1,1))))))</f>
        <v/>
      </c>
      <c r="AN859" s="278"/>
      <c r="AO859" s="280"/>
      <c r="AP859" s="282"/>
      <c r="AQ859" s="273"/>
      <c r="AR859" s="273"/>
      <c r="AS859" s="273"/>
      <c r="AT859" s="273"/>
      <c r="AU859" s="284"/>
      <c r="AV859" s="88" t="s">
        <v>170</v>
      </c>
      <c r="AW859" s="106" t="str">
        <f>IF(AND(T856=1,V856=2),IF(AND(AQ856=1,AS856=2),"RiRr","Ri"),IF(AND(AQ856=1,AS856=2),"Rr",""))</f>
        <v/>
      </c>
      <c r="AX859" s="106" t="str">
        <f>IF(AND(T856=2,V856=2),IF(AND(AQ856=2,AS856=2),"RiRr","Ri"),IF(AND(AQ856=2,AS856=2),"Rr",""))</f>
        <v/>
      </c>
      <c r="AY859" s="101" t="str">
        <f>IF(AND(T856=3,V856=2),IF(AND(AQ856=3,AS856=2),"RiRr","Ri"),IF(AND(AQ856=3,AS856=2),"Rr",""))</f>
        <v/>
      </c>
      <c r="AZ859" s="102" t="str">
        <f>IF(AND(T856=4,V856=2),IF(AND(AQ856=4,AS856=2),"RiRr","Ri"),IF(AND(AQ856=4,AS856=2),"Rr",""))</f>
        <v/>
      </c>
      <c r="BA859" s="103" t="str">
        <f>IF(AND(T856=5,V856=2),IF(AND(AQ856=5,AS856=2),"RiRr","Ri"),IF(AND(AQ856=5,AS856=2),"Rr",""))</f>
        <v/>
      </c>
      <c r="BB859" s="105"/>
    </row>
    <row r="860" spans="1:54" hidden="1" x14ac:dyDescent="0.2">
      <c r="A860" s="362"/>
      <c r="B860" s="290"/>
      <c r="C860" s="298"/>
      <c r="D860" s="301"/>
      <c r="E860" s="301"/>
      <c r="F860" s="301"/>
      <c r="G860" s="301"/>
      <c r="H860" s="301"/>
      <c r="I860" s="304"/>
      <c r="J860" s="307"/>
      <c r="K860" s="307"/>
      <c r="L860" s="330"/>
      <c r="M860" s="263"/>
      <c r="N860" s="263"/>
      <c r="O860" s="327"/>
      <c r="P860" s="310"/>
      <c r="Q860" s="266"/>
      <c r="R860" s="260"/>
      <c r="S860" s="257"/>
      <c r="T860" s="254"/>
      <c r="U860" s="248"/>
      <c r="V860" s="254"/>
      <c r="W860" s="254"/>
      <c r="X860" s="254"/>
      <c r="Y860" s="276"/>
      <c r="Z860" s="91"/>
      <c r="AA860" s="92"/>
      <c r="AB860" s="92"/>
      <c r="AC860" s="92"/>
      <c r="AD860" s="93"/>
      <c r="AE860" s="94">
        <f t="shared" si="138"/>
        <v>0</v>
      </c>
      <c r="AF860" s="93"/>
      <c r="AG860" s="93"/>
      <c r="AH860" s="93"/>
      <c r="AI860" s="93"/>
      <c r="AJ860" s="93"/>
      <c r="AK860" s="93"/>
      <c r="AL860" s="94">
        <f>IFERROR(VLOOKUP(AF860,Criterios!$M$3:$N$6,2,FALSE),0) + IFERROR(VLOOKUP(AG860,Criterios!$O$3:$P$6,2,FALSE),0) + IFERROR(VLOOKUP(AH860,Criterios!$Q$3:$R$7,2,FALSE),0) + IFERROR(VLOOKUP(AI860,Criterios!$S$3:$T$6,2,FALSE),0) + IFERROR(VLOOKUP(AJ860,Criterios!$U$3:$V$5,2,FALSE),0) + IFERROR(VLOOKUP(AK860,Criterios!$W$3:$X$8,2,FALSE),0)</f>
        <v>0</v>
      </c>
      <c r="AM860" s="96" t="str">
        <f>IF(AND(AL860&gt;=Criterios!$AB$8,AL860&lt;Criterios!$AA$8),"Pobre",IF(AND(AL860&gt;=Criterios!$AB$7,AL860&lt;Criterios!$AA$7),"Insatisfactorio",IF(AND(AL860&gt;=Criterios!$AB$6,AL860&lt;Criterios!$AA$6),"Regular",IF(AND(AL860&gt;=Criterios!$AB$5,AL860&lt;Criterios!$AA$5),"Bueno",IF(AND(AL860&gt;=Criterios!$AB$4,AL860&lt;=Criterios!$AA$4),"Excelente",MID(Criterios!$Y$3,1,1))))))</f>
        <v/>
      </c>
      <c r="AN860" s="278"/>
      <c r="AO860" s="280"/>
      <c r="AP860" s="282"/>
      <c r="AQ860" s="273"/>
      <c r="AR860" s="273"/>
      <c r="AS860" s="273"/>
      <c r="AT860" s="273"/>
      <c r="AU860" s="284"/>
      <c r="AV860" s="88" t="s">
        <v>752</v>
      </c>
      <c r="AW860" s="106" t="str">
        <f>IF(AND(T856=1,V856=1),IF(AND(AQ856=1,AS856=1),"RiRr","Ri"),IF(AND(AQ856=1,AS856=1),"Rr",""))</f>
        <v/>
      </c>
      <c r="AX860" s="106" t="str">
        <f>IF(AND(T856=2,V856=1),IF(AND(AQ856=2,AS856=1),"RiRr","Ri"),IF(AND(AQ856=2,AS856=1),"Rr",""))</f>
        <v/>
      </c>
      <c r="AY860" s="101" t="str">
        <f>IF(AND(T856=3,V856=1),IF(AND(AQ856=3,AS856=1),"RiRr","Ri"),IF(AND(AQ856=3,AS856=1),"Rr",""))</f>
        <v/>
      </c>
      <c r="AZ860" s="102" t="str">
        <f>IF(AND(T856=4,V856=1),IF(AND(AQ856=4,AS856=1),"RiRr","Ri"),IF(AND(AQ856=4,AS856=1),"Rr",""))</f>
        <v/>
      </c>
      <c r="BA860" s="102" t="str">
        <f>IF(AND(T856=5,V856=1),IF(AND(AQ856=5,AS856=1),"RiRr","Ri"),IF(AND(AQ856=5,AS856=1),"Rr",""))</f>
        <v/>
      </c>
      <c r="BB860" s="105"/>
    </row>
    <row r="861" spans="1:54" ht="15.75" hidden="1" customHeight="1" thickBot="1" x14ac:dyDescent="0.25">
      <c r="A861" s="363"/>
      <c r="B861" s="291"/>
      <c r="C861" s="299"/>
      <c r="D861" s="302"/>
      <c r="E861" s="302"/>
      <c r="F861" s="302"/>
      <c r="G861" s="302"/>
      <c r="H861" s="302"/>
      <c r="I861" s="305"/>
      <c r="J861" s="308"/>
      <c r="K861" s="308"/>
      <c r="L861" s="331"/>
      <c r="M861" s="264"/>
      <c r="N861" s="264"/>
      <c r="O861" s="328"/>
      <c r="P861" s="311"/>
      <c r="Q861" s="267"/>
      <c r="R861" s="261"/>
      <c r="S861" s="258"/>
      <c r="T861" s="255"/>
      <c r="U861" s="249"/>
      <c r="V861" s="255"/>
      <c r="W861" s="255"/>
      <c r="X861" s="255"/>
      <c r="Y861" s="277"/>
      <c r="Z861" s="108"/>
      <c r="AA861" s="109"/>
      <c r="AB861" s="109"/>
      <c r="AC861" s="109"/>
      <c r="AD861" s="110"/>
      <c r="AE861" s="111">
        <f t="shared" si="138"/>
        <v>0</v>
      </c>
      <c r="AF861" s="110"/>
      <c r="AG861" s="110"/>
      <c r="AH861" s="110"/>
      <c r="AI861" s="110"/>
      <c r="AJ861" s="110"/>
      <c r="AK861" s="110"/>
      <c r="AL861" s="111">
        <f>IFERROR(VLOOKUP(AF861,Criterios!$M$3:$N$6,2,FALSE),0) + IFERROR(VLOOKUP(AG861,Criterios!$O$3:$P$6,2,FALSE),0) + IFERROR(VLOOKUP(AH861,Criterios!$Q$3:$R$7,2,FALSE),0) + IFERROR(VLOOKUP(AI861,Criterios!$S$3:$T$6,2,FALSE),0) + IFERROR(VLOOKUP(AJ861,Criterios!$U$3:$V$5,2,FALSE),0) + IFERROR(VLOOKUP(AK861,Criterios!$W$3:$X$8,2,FALSE),0)</f>
        <v>0</v>
      </c>
      <c r="AM861" s="112" t="str">
        <f>IF(AND(AL861&gt;=Criterios!$AB$8,AL861&lt;Criterios!$AA$8),"Pobre",IF(AND(AL861&gt;=Criterios!$AB$7,AL861&lt;Criterios!$AA$7),"Insatisfactorio",IF(AND(AL861&gt;=Criterios!$AB$6,AL861&lt;Criterios!$AA$6),"Regular",IF(AND(AL861&gt;=Criterios!$AB$5,AL861&lt;Criterios!$AA$5),"Bueno",IF(AND(AL861&gt;=Criterios!$AB$4,AL861&lt;=Criterios!$AA$4),"Excelente",MID(Criterios!$Y$3,1,1))))))</f>
        <v/>
      </c>
      <c r="AN861" s="279"/>
      <c r="AO861" s="281"/>
      <c r="AP861" s="283"/>
      <c r="AQ861" s="274"/>
      <c r="AR861" s="274"/>
      <c r="AS861" s="274"/>
      <c r="AT861" s="274"/>
      <c r="AU861" s="285"/>
      <c r="AW861" s="88" t="s">
        <v>123</v>
      </c>
      <c r="AX861" s="88" t="s">
        <v>124</v>
      </c>
      <c r="AY861" s="88" t="s">
        <v>125</v>
      </c>
      <c r="AZ861" s="88" t="s">
        <v>126</v>
      </c>
      <c r="BA861" s="88" t="s">
        <v>127</v>
      </c>
      <c r="BB861" s="113"/>
    </row>
    <row r="862" spans="1:54" ht="16.5" hidden="1" thickTop="1" x14ac:dyDescent="0.2">
      <c r="A862" s="361"/>
      <c r="B862" s="289"/>
      <c r="C862" s="297"/>
      <c r="D862" s="300"/>
      <c r="E862" s="300"/>
      <c r="F862" s="300"/>
      <c r="G862" s="300"/>
      <c r="H862" s="300"/>
      <c r="I862" s="303"/>
      <c r="J862" s="306"/>
      <c r="K862" s="306"/>
      <c r="L862" s="329"/>
      <c r="M862" s="262"/>
      <c r="N862" s="262"/>
      <c r="O862" s="326" t="s">
        <v>452</v>
      </c>
      <c r="P862" s="338"/>
      <c r="Q862" s="295"/>
      <c r="R862" s="259"/>
      <c r="S862" s="256"/>
      <c r="T862" s="253">
        <f>(IFERROR(VLOOKUP(S862,Criterios!$E$3:$F$8,2,FALSE),0))</f>
        <v>0</v>
      </c>
      <c r="U862" s="247"/>
      <c r="V862" s="253">
        <f>(IFERROR(VLOOKUP(U862,Criterios!$H$3:$I$8,2,FALSE),0))</f>
        <v>0</v>
      </c>
      <c r="W862" s="253">
        <f>(IFERROR(VLOOKUP(S862,Criterios!$E$3:$F$8,2,FALSE),0)) * (IFERROR(VLOOKUP(U862,Criterios!$H$3:$I$8,2,FALSE),0))</f>
        <v>0</v>
      </c>
      <c r="X862" s="253">
        <f>IFERROR(INDEX(Colorimetría!$D$4:$H$8,MATCH(V862,Colorimetría!$C$4:$C$8,0),MATCH(T862,Colorimetría!$D$3:$H$3,0)),0)</f>
        <v>0</v>
      </c>
      <c r="Y862" s="296"/>
      <c r="Z862" s="91"/>
      <c r="AA862" s="92"/>
      <c r="AB862" s="92"/>
      <c r="AC862" s="92"/>
      <c r="AD862" s="93"/>
      <c r="AE862" s="94">
        <f>IF(OR(AD862="Preventivo",AD862="Preventivo - Detectivo"),"Probabilidad",IF(OR(AD862="Detectivo - Correctivo",AD862="Correctivo"),"Impacto",0))</f>
        <v>0</v>
      </c>
      <c r="AF862" s="93"/>
      <c r="AG862" s="93"/>
      <c r="AH862" s="93"/>
      <c r="AI862" s="93"/>
      <c r="AJ862" s="93"/>
      <c r="AK862" s="93"/>
      <c r="AL862" s="95">
        <f>IFERROR(VLOOKUP(AF862,Criterios!$M$3:$N$6,2,FALSE),0) + IFERROR(VLOOKUP(AG862,Criterios!$O$3:$P$6,2,FALSE),0) + IFERROR(VLOOKUP(AH862,Criterios!$Q$3:$R$7,2,FALSE),0) + IFERROR(VLOOKUP(AI862,Criterios!$S$3:$T$6,2,FALSE),0) + IFERROR(VLOOKUP(AJ862,Criterios!$U$3:$V$5,2,FALSE),0) + IFERROR(VLOOKUP(AK862,Criterios!$W$3:$X$8,2,FALSE),0)</f>
        <v>0</v>
      </c>
      <c r="AM862" s="96" t="str">
        <f>IF(AND(AL862&gt;=Criterios!$AB$8,AL862&lt;Criterios!$AA$8),"Pobre",IF(AND(AL862&gt;=Criterios!$AB$7,AL862&lt;Criterios!$AA$7),"Insatisfactorio",IF(AND(AL862&gt;=Criterios!$AB$6,AL862&lt;Criterios!$AA$6),"Regular",IF(AND(AL862&gt;=Criterios!$AB$5,AL862&lt;Criterios!$AA$5),"Bueno",IF(AND(AL862&gt;=Criterios!$AB$4,AL862&lt;=Criterios!$AA$4),"Excelente",MID(Criterios!$Y$3,1,1))))))</f>
        <v/>
      </c>
      <c r="AN862" s="278">
        <f>(IFERROR(AVERAGEIFS(AL862:AL867,AE862:AE867,"Impacto"),0))/100</f>
        <v>0</v>
      </c>
      <c r="AO862" s="280">
        <f>(IFERROR(AVERAGEIFS(AL862:AL867,AE862:AE867,"Probabilidad"),0))/100</f>
        <v>0</v>
      </c>
      <c r="AP862" s="282" t="str">
        <f>IF(AN862=0,MID(S862,1,15),IF(T862 - AN862*T862&lt;1,VLOOKUP(1,Criterios!$D$4:$E$8,2,FALSE),IF(ROUND(T862 -( T862*AN862),0)=0,VLOOKUP(1,Criterios!$D$4:$E$8,2,FALSE),VLOOKUP(ROUND(T862 -( T862*AN862),0),Criterios!$D$4:$E$8,2,FALSE))))</f>
        <v/>
      </c>
      <c r="AQ862" s="273">
        <f>(IFERROR(VLOOKUP(AP862,Criterios!$E$3:$F$8,2,FALSE),0))</f>
        <v>0</v>
      </c>
      <c r="AR862" s="273" t="str">
        <f>IF(AO862=0,MID(U862,1,15),IF(V862 - AO862*V862&lt;1,VLOOKUP(1,Criterios!$G$4:$H$8,2,FALSE),IF(ROUND(V862 -(V862*AO862),0)=0,VLOOKUP(1,Criterios!$G$4:$H$8,2,FALSE),VLOOKUP(ROUND(V862 -( V862*AO862),0),Criterios!$G$4:$H$8,2,FALSE))))</f>
        <v/>
      </c>
      <c r="AS862" s="273">
        <f>(IFERROR(VLOOKUP(AR862,Criterios!$H$3:$I$8,2,FALSE),0))</f>
        <v>0</v>
      </c>
      <c r="AT862" s="273">
        <f>(IFERROR(VLOOKUP(AP862,Criterios!$E$3:$F$8,2,FALSE),0)) * (IFERROR(VLOOKUP(AR862,Criterios!$H$3:$I$8,2,FALSE),0))</f>
        <v>0</v>
      </c>
      <c r="AU862" s="284">
        <f>IFERROR(INDEX(Colorimetría!$D$4:$H$8,MATCH(AS862,Colorimetría!$C$4:$C$8,0),MATCH(AQ862,Colorimetría!$D$3:$H$3,0)),0)</f>
        <v>0</v>
      </c>
      <c r="AV862" s="88" t="s">
        <v>169</v>
      </c>
      <c r="AW862" s="97" t="str">
        <f>IF(AND(T862=1,V862=5),IF(AND(AQ862=1,AS862=5),"RiRr","Ri"),IF(AND(AQ862=1,AS862=5),"Rr",""))</f>
        <v/>
      </c>
      <c r="AX862" s="97" t="str">
        <f>IF(AND(T862=2,V862=5),IF(AND(AQ862=2,AS862=5),"RiRr","Ri"),IF(AND(AQ862=2,AS862=5),"Rr",""))</f>
        <v/>
      </c>
      <c r="AY862" s="98" t="str">
        <f>IF(AND(T862=3,V862=5),IF(AND(AQ862=3,AS862=5),"RiRr","Ri"),IF(AND(AQ862=3,AS862=5),"Rr",""))</f>
        <v/>
      </c>
      <c r="AZ862" s="98" t="str">
        <f>IF(AND(T862=4,V862=5),IF(AND(AQ862=4,AS862=5),"RiRr","Ri"),IF(AND(AQ862=4,AS862=5),"Rr",""))</f>
        <v/>
      </c>
      <c r="BA862" s="98" t="str">
        <f>IF(AND(T862=5,V862=5),IF(AND(AQ862=5,AS862=5),"RiRr","Ri"),IF(AND(AQ862=5,AS862=5),"Rr",""))</f>
        <v/>
      </c>
      <c r="BB862" s="100"/>
    </row>
    <row r="863" spans="1:54" hidden="1" x14ac:dyDescent="0.2">
      <c r="A863" s="362"/>
      <c r="B863" s="290"/>
      <c r="C863" s="298"/>
      <c r="D863" s="301"/>
      <c r="E863" s="301"/>
      <c r="F863" s="301"/>
      <c r="G863" s="301"/>
      <c r="H863" s="301"/>
      <c r="I863" s="304"/>
      <c r="J863" s="307"/>
      <c r="K863" s="307"/>
      <c r="L863" s="330"/>
      <c r="M863" s="263"/>
      <c r="N863" s="263"/>
      <c r="O863" s="327"/>
      <c r="P863" s="310"/>
      <c r="Q863" s="266"/>
      <c r="R863" s="260"/>
      <c r="S863" s="257"/>
      <c r="T863" s="254"/>
      <c r="U863" s="248"/>
      <c r="V863" s="254"/>
      <c r="W863" s="254"/>
      <c r="X863" s="254"/>
      <c r="Y863" s="276"/>
      <c r="Z863" s="91"/>
      <c r="AA863" s="92"/>
      <c r="AB863" s="92"/>
      <c r="AC863" s="92"/>
      <c r="AD863" s="93"/>
      <c r="AE863" s="94">
        <f t="shared" ref="AE863:AE867" si="139">IF(OR(AD863="Preventivo",AD863="Preventivo - Detectivo"),"Probabilidad",IF(OR(AD863="Detectivo - Correctivo",AD863="Correctivo"),"Impacto",0))</f>
        <v>0</v>
      </c>
      <c r="AF863" s="93"/>
      <c r="AG863" s="93"/>
      <c r="AH863" s="93"/>
      <c r="AI863" s="93"/>
      <c r="AJ863" s="93"/>
      <c r="AK863" s="93"/>
      <c r="AL863" s="95">
        <f>IFERROR(VLOOKUP(AF863,Criterios!$M$3:$N$6,2,FALSE),0) + IFERROR(VLOOKUP(AG863,Criterios!$O$3:$P$6,2,FALSE),0) + IFERROR(VLOOKUP(AH863,Criterios!$Q$3:$R$7,2,FALSE),0) + IFERROR(VLOOKUP(AI863,Criterios!$S$3:$T$6,2,FALSE),0) + IFERROR(VLOOKUP(AJ863,Criterios!$U$3:$V$5,2,FALSE),0) + IFERROR(VLOOKUP(AK863,Criterios!$W$3:$X$8,2,FALSE),0)</f>
        <v>0</v>
      </c>
      <c r="AM863" s="96" t="str">
        <f>IF(AND(AL863&gt;=Criterios!$AB$8,AL863&lt;Criterios!$AA$8),"Pobre",IF(AND(AL863&gt;=Criterios!$AB$7,AL863&lt;Criterios!$AA$7),"Insatisfactorio",IF(AND(AL863&gt;=Criterios!$AB$6,AL863&lt;Criterios!$AA$6),"Regular",IF(AND(AL863&gt;=Criterios!$AB$5,AL863&lt;Criterios!$AA$5),"Bueno",IF(AND(AL863&gt;=Criterios!$AB$4,AL863&lt;=Criterios!$AA$4),"Excelente",MID(Criterios!$Y$3,1,1))))))</f>
        <v/>
      </c>
      <c r="AN863" s="278"/>
      <c r="AO863" s="280"/>
      <c r="AP863" s="282"/>
      <c r="AQ863" s="273"/>
      <c r="AR863" s="273"/>
      <c r="AS863" s="273"/>
      <c r="AT863" s="273"/>
      <c r="AU863" s="284"/>
      <c r="AV863" s="88" t="s">
        <v>122</v>
      </c>
      <c r="AW863" s="101" t="str">
        <f>IF(AND(T862=1,V862=4),IF(AND(AQ862=1,AS862=4),"RiRr","Ri"),IF(AND(AQ862=1,AS862=4),"Rr",""))</f>
        <v/>
      </c>
      <c r="AX863" s="102" t="str">
        <f>IF(AND(T862=2,V862=4),IF(AND(AQ862=2,AS862=4),"RiRr","Ri"),IF(AND(AQ862=2,AS862=4),"Rr",""))</f>
        <v/>
      </c>
      <c r="AY863" s="102" t="str">
        <f>IF(AND(T862=3,V862=4),IF(AND(AQ862=3,AS862=4),"RiRr","Ri"),IF(AND(AQ862=3,AS862=4),"Rr",""))</f>
        <v/>
      </c>
      <c r="AZ863" s="103" t="str">
        <f>IF(AND(T862=4,V862=4),IF(AND(AQ862=4,AS862=4),"RiRr","Ri"),IF(AND(AQ862=4,AS862=4),"Rr",""))</f>
        <v/>
      </c>
      <c r="BA863" s="103" t="str">
        <f>IF(AND(T862=5,V862=4),IF(AND(AQ862=5,AS862=4),"RiRr","Ri"),IF(AND(AQ862=5,AS862=4),"Rr",""))</f>
        <v/>
      </c>
      <c r="BB863" s="105"/>
    </row>
    <row r="864" spans="1:54" hidden="1" x14ac:dyDescent="0.2">
      <c r="A864" s="362"/>
      <c r="B864" s="290"/>
      <c r="C864" s="298"/>
      <c r="D864" s="301"/>
      <c r="E864" s="301"/>
      <c r="F864" s="301"/>
      <c r="G864" s="301"/>
      <c r="H864" s="301"/>
      <c r="I864" s="304"/>
      <c r="J864" s="307"/>
      <c r="K864" s="307"/>
      <c r="L864" s="330"/>
      <c r="M864" s="263"/>
      <c r="N864" s="263"/>
      <c r="O864" s="327"/>
      <c r="P864" s="310"/>
      <c r="Q864" s="266"/>
      <c r="R864" s="260"/>
      <c r="S864" s="257"/>
      <c r="T864" s="254"/>
      <c r="U864" s="248"/>
      <c r="V864" s="254"/>
      <c r="W864" s="254"/>
      <c r="X864" s="254"/>
      <c r="Y864" s="276"/>
      <c r="Z864" s="91"/>
      <c r="AA864" s="92"/>
      <c r="AB864" s="92"/>
      <c r="AC864" s="92"/>
      <c r="AD864" s="93"/>
      <c r="AE864" s="94">
        <f t="shared" si="139"/>
        <v>0</v>
      </c>
      <c r="AF864" s="93"/>
      <c r="AG864" s="93"/>
      <c r="AH864" s="93"/>
      <c r="AI864" s="93"/>
      <c r="AJ864" s="93"/>
      <c r="AK864" s="93"/>
      <c r="AL864" s="95">
        <f>IFERROR(VLOOKUP(AF864,Criterios!$M$3:$N$6,2,FALSE),0) + IFERROR(VLOOKUP(AG864,Criterios!$O$3:$P$6,2,FALSE),0) + IFERROR(VLOOKUP(AH864,Criterios!$Q$3:$R$7,2,FALSE),0) + IFERROR(VLOOKUP(AI864,Criterios!$S$3:$T$6,2,FALSE),0) + IFERROR(VLOOKUP(AJ864,Criterios!$U$3:$V$5,2,FALSE),0) + IFERROR(VLOOKUP(AK864,Criterios!$W$3:$X$8,2,FALSE),0)</f>
        <v>0</v>
      </c>
      <c r="AM864" s="96" t="str">
        <f>IF(AND(AL864&gt;=Criterios!$AB$8,AL864&lt;Criterios!$AA$8),"Pobre",IF(AND(AL864&gt;=Criterios!$AB$7,AL864&lt;Criterios!$AA$7),"Insatisfactorio",IF(AND(AL864&gt;=Criterios!$AB$6,AL864&lt;Criterios!$AA$6),"Regular",IF(AND(AL864&gt;=Criterios!$AB$5,AL864&lt;Criterios!$AA$5),"Bueno",IF(AND(AL864&gt;=Criterios!$AB$4,AL864&lt;=Criterios!$AA$4),"Excelente",MID(Criterios!$Y$3,1,1))))))</f>
        <v/>
      </c>
      <c r="AN864" s="278"/>
      <c r="AO864" s="280"/>
      <c r="AP864" s="282"/>
      <c r="AQ864" s="273"/>
      <c r="AR864" s="273"/>
      <c r="AS864" s="273"/>
      <c r="AT864" s="273"/>
      <c r="AU864" s="284"/>
      <c r="AV864" s="88" t="s">
        <v>125</v>
      </c>
      <c r="AW864" s="106" t="str">
        <f>IF(AND(T862=1,V862=3),IF(AND(AQ862=1,AS862=3),"RiRr","Ri"),IF(AND(AQ862=1,AS862=3),"Rr",""))</f>
        <v/>
      </c>
      <c r="AX864" s="101" t="str">
        <f>IF(AND(T862=2,V862=3),IF(AND(AQ862=2,AS862=3),"RiRr","Ri"),IF(AND(AQ862=2,AS862=3),"Rr",""))</f>
        <v/>
      </c>
      <c r="AY864" s="102" t="str">
        <f>IF(AND(T862=3,V862=3),IF(AND(AQ862=3,AS862=3),"RiRr","Ri"),IF(AND(AQ862=3,AS862=3),"Rr",""))</f>
        <v/>
      </c>
      <c r="AZ864" s="103" t="str">
        <f>IF(AND(T862=4,V862=3),IF(AND(AQ862=4,AS862=3),"RiRr","Ri"),IF(AND(AQ862=4,AS862=3),"Rr",""))</f>
        <v/>
      </c>
      <c r="BA864" s="103" t="str">
        <f>IF(AND(T862=5,V862=3),IF(AND(AQ862=5,AS862=3),"RiRr","Ri"),IF(AND(AQ862=5,AS862=3),"Rr",""))</f>
        <v/>
      </c>
      <c r="BB864" s="105"/>
    </row>
    <row r="865" spans="1:54" hidden="1" x14ac:dyDescent="0.2">
      <c r="A865" s="362"/>
      <c r="B865" s="290"/>
      <c r="C865" s="298"/>
      <c r="D865" s="301"/>
      <c r="E865" s="301"/>
      <c r="F865" s="301"/>
      <c r="G865" s="301"/>
      <c r="H865" s="301"/>
      <c r="I865" s="304"/>
      <c r="J865" s="307"/>
      <c r="K865" s="307"/>
      <c r="L865" s="330"/>
      <c r="M865" s="263"/>
      <c r="N865" s="263"/>
      <c r="O865" s="327"/>
      <c r="P865" s="310"/>
      <c r="Q865" s="266"/>
      <c r="R865" s="260"/>
      <c r="S865" s="257"/>
      <c r="T865" s="254"/>
      <c r="U865" s="248"/>
      <c r="V865" s="254"/>
      <c r="W865" s="254"/>
      <c r="X865" s="254"/>
      <c r="Y865" s="276"/>
      <c r="Z865" s="91"/>
      <c r="AA865" s="92"/>
      <c r="AB865" s="92"/>
      <c r="AC865" s="92"/>
      <c r="AD865" s="93"/>
      <c r="AE865" s="94">
        <f t="shared" si="139"/>
        <v>0</v>
      </c>
      <c r="AF865" s="93"/>
      <c r="AG865" s="93"/>
      <c r="AH865" s="93"/>
      <c r="AI865" s="93"/>
      <c r="AJ865" s="93"/>
      <c r="AK865" s="93"/>
      <c r="AL865" s="94">
        <f>IFERROR(VLOOKUP(AF865,Criterios!$M$3:$N$6,2,FALSE),0) + IFERROR(VLOOKUP(AG865,Criterios!$O$3:$P$6,2,FALSE),0) + IFERROR(VLOOKUP(AH865,Criterios!$Q$3:$R$7,2,FALSE),0) + IFERROR(VLOOKUP(AI865,Criterios!$S$3:$T$6,2,FALSE),0) + IFERROR(VLOOKUP(AJ865,Criterios!$U$3:$V$5,2,FALSE),0) + IFERROR(VLOOKUP(AK865,Criterios!$W$3:$X$8,2,FALSE),0)</f>
        <v>0</v>
      </c>
      <c r="AM865" s="96" t="str">
        <f>IF(AND(AL865&gt;=Criterios!$AB$8,AL865&lt;Criterios!$AA$8),"Pobre",IF(AND(AL865&gt;=Criterios!$AB$7,AL865&lt;Criterios!$AA$7),"Insatisfactorio",IF(AND(AL865&gt;=Criterios!$AB$6,AL865&lt;Criterios!$AA$6),"Regular",IF(AND(AL865&gt;=Criterios!$AB$5,AL865&lt;Criterios!$AA$5),"Bueno",IF(AND(AL865&gt;=Criterios!$AB$4,AL865&lt;=Criterios!$AA$4),"Excelente",MID(Criterios!$Y$3,1,1))))))</f>
        <v/>
      </c>
      <c r="AN865" s="278"/>
      <c r="AO865" s="280"/>
      <c r="AP865" s="282"/>
      <c r="AQ865" s="273"/>
      <c r="AR865" s="273"/>
      <c r="AS865" s="273"/>
      <c r="AT865" s="273"/>
      <c r="AU865" s="284"/>
      <c r="AV865" s="88" t="s">
        <v>170</v>
      </c>
      <c r="AW865" s="106" t="str">
        <f>IF(AND(T862=1,V862=2),IF(AND(AQ862=1,AS862=2),"RiRr","Ri"),IF(AND(AQ862=1,AS862=2),"Rr",""))</f>
        <v/>
      </c>
      <c r="AX865" s="106" t="str">
        <f>IF(AND(T862=2,V862=2),IF(AND(AQ862=2,AS862=2),"RiRr","Ri"),IF(AND(AQ862=2,AS862=2),"Rr",""))</f>
        <v/>
      </c>
      <c r="AY865" s="101" t="str">
        <f>IF(AND(T862=3,V862=2),IF(AND(AQ862=3,AS862=2),"RiRr","Ri"),IF(AND(AQ862=3,AS862=2),"Rr",""))</f>
        <v/>
      </c>
      <c r="AZ865" s="102" t="str">
        <f>IF(AND(T862=4,V862=2),IF(AND(AQ862=4,AS862=2),"RiRr","Ri"),IF(AND(AQ862=4,AS862=2),"Rr",""))</f>
        <v/>
      </c>
      <c r="BA865" s="103" t="str">
        <f>IF(AND(T862=5,V862=2),IF(AND(AQ862=5,AS862=2),"RiRr","Ri"),IF(AND(AQ862=5,AS862=2),"Rr",""))</f>
        <v/>
      </c>
      <c r="BB865" s="105"/>
    </row>
    <row r="866" spans="1:54" hidden="1" x14ac:dyDescent="0.2">
      <c r="A866" s="362"/>
      <c r="B866" s="290"/>
      <c r="C866" s="298"/>
      <c r="D866" s="301"/>
      <c r="E866" s="301"/>
      <c r="F866" s="301"/>
      <c r="G866" s="301"/>
      <c r="H866" s="301"/>
      <c r="I866" s="304"/>
      <c r="J866" s="307"/>
      <c r="K866" s="307"/>
      <c r="L866" s="330"/>
      <c r="M866" s="263"/>
      <c r="N866" s="263"/>
      <c r="O866" s="327"/>
      <c r="P866" s="310"/>
      <c r="Q866" s="266"/>
      <c r="R866" s="260"/>
      <c r="S866" s="257"/>
      <c r="T866" s="254"/>
      <c r="U866" s="248"/>
      <c r="V866" s="254"/>
      <c r="W866" s="254"/>
      <c r="X866" s="254"/>
      <c r="Y866" s="276"/>
      <c r="Z866" s="91"/>
      <c r="AA866" s="92"/>
      <c r="AB866" s="92"/>
      <c r="AC866" s="92"/>
      <c r="AD866" s="93"/>
      <c r="AE866" s="94">
        <f t="shared" si="139"/>
        <v>0</v>
      </c>
      <c r="AF866" s="93"/>
      <c r="AG866" s="93"/>
      <c r="AH866" s="93"/>
      <c r="AI866" s="93"/>
      <c r="AJ866" s="93"/>
      <c r="AK866" s="93"/>
      <c r="AL866" s="94">
        <f>IFERROR(VLOOKUP(AF866,Criterios!$M$3:$N$6,2,FALSE),0) + IFERROR(VLOOKUP(AG866,Criterios!$O$3:$P$6,2,FALSE),0) + IFERROR(VLOOKUP(AH866,Criterios!$Q$3:$R$7,2,FALSE),0) + IFERROR(VLOOKUP(AI866,Criterios!$S$3:$T$6,2,FALSE),0) + IFERROR(VLOOKUP(AJ866,Criterios!$U$3:$V$5,2,FALSE),0) + IFERROR(VLOOKUP(AK866,Criterios!$W$3:$X$8,2,FALSE),0)</f>
        <v>0</v>
      </c>
      <c r="AM866" s="96" t="str">
        <f>IF(AND(AL866&gt;=Criterios!$AB$8,AL866&lt;Criterios!$AA$8),"Pobre",IF(AND(AL866&gt;=Criterios!$AB$7,AL866&lt;Criterios!$AA$7),"Insatisfactorio",IF(AND(AL866&gt;=Criterios!$AB$6,AL866&lt;Criterios!$AA$6),"Regular",IF(AND(AL866&gt;=Criterios!$AB$5,AL866&lt;Criterios!$AA$5),"Bueno",IF(AND(AL866&gt;=Criterios!$AB$4,AL866&lt;=Criterios!$AA$4),"Excelente",MID(Criterios!$Y$3,1,1))))))</f>
        <v/>
      </c>
      <c r="AN866" s="278"/>
      <c r="AO866" s="280"/>
      <c r="AP866" s="282"/>
      <c r="AQ866" s="273"/>
      <c r="AR866" s="273"/>
      <c r="AS866" s="273"/>
      <c r="AT866" s="273"/>
      <c r="AU866" s="284"/>
      <c r="AV866" s="88" t="s">
        <v>752</v>
      </c>
      <c r="AW866" s="106" t="str">
        <f>IF(AND(T862=1,V862=1),IF(AND(AQ862=1,AS862=1),"RiRr","Ri"),IF(AND(AQ862=1,AS862=1),"Rr",""))</f>
        <v/>
      </c>
      <c r="AX866" s="106" t="str">
        <f>IF(AND(T862=2,V862=1),IF(AND(AQ862=2,AS862=1),"RiRr","Ri"),IF(AND(AQ862=2,AS862=1),"Rr",""))</f>
        <v/>
      </c>
      <c r="AY866" s="101" t="str">
        <f>IF(AND(T862=3,V862=1),IF(AND(AQ862=3,AS862=1),"RiRr","Ri"),IF(AND(AQ862=3,AS862=1),"Rr",""))</f>
        <v/>
      </c>
      <c r="AZ866" s="102" t="str">
        <f>IF(AND(T862=4,V862=1),IF(AND(AQ862=4,AS862=1),"RiRr","Ri"),IF(AND(AQ862=4,AS862=1),"Rr",""))</f>
        <v/>
      </c>
      <c r="BA866" s="102" t="str">
        <f>IF(AND(T862=5,V862=1),IF(AND(AQ862=5,AS862=1),"RiRr","Ri"),IF(AND(AQ862=5,AS862=1),"Rr",""))</f>
        <v/>
      </c>
      <c r="BB866" s="105"/>
    </row>
    <row r="867" spans="1:54" ht="15.75" hidden="1" customHeight="1" thickBot="1" x14ac:dyDescent="0.25">
      <c r="A867" s="363"/>
      <c r="B867" s="291"/>
      <c r="C867" s="299"/>
      <c r="D867" s="302"/>
      <c r="E867" s="302"/>
      <c r="F867" s="302"/>
      <c r="G867" s="302"/>
      <c r="H867" s="302"/>
      <c r="I867" s="305"/>
      <c r="J867" s="308"/>
      <c r="K867" s="308"/>
      <c r="L867" s="331"/>
      <c r="M867" s="264"/>
      <c r="N867" s="264"/>
      <c r="O867" s="328"/>
      <c r="P867" s="311"/>
      <c r="Q867" s="267"/>
      <c r="R867" s="261"/>
      <c r="S867" s="258"/>
      <c r="T867" s="255"/>
      <c r="U867" s="249"/>
      <c r="V867" s="255"/>
      <c r="W867" s="255"/>
      <c r="X867" s="255"/>
      <c r="Y867" s="277"/>
      <c r="Z867" s="108"/>
      <c r="AA867" s="109"/>
      <c r="AB867" s="109"/>
      <c r="AC867" s="109"/>
      <c r="AD867" s="110"/>
      <c r="AE867" s="111">
        <f t="shared" si="139"/>
        <v>0</v>
      </c>
      <c r="AF867" s="110"/>
      <c r="AG867" s="110"/>
      <c r="AH867" s="110"/>
      <c r="AI867" s="110"/>
      <c r="AJ867" s="110"/>
      <c r="AK867" s="110"/>
      <c r="AL867" s="111">
        <f>IFERROR(VLOOKUP(AF867,Criterios!$M$3:$N$6,2,FALSE),0) + IFERROR(VLOOKUP(AG867,Criterios!$O$3:$P$6,2,FALSE),0) + IFERROR(VLOOKUP(AH867,Criterios!$Q$3:$R$7,2,FALSE),0) + IFERROR(VLOOKUP(AI867,Criterios!$S$3:$T$6,2,FALSE),0) + IFERROR(VLOOKUP(AJ867,Criterios!$U$3:$V$5,2,FALSE),0) + IFERROR(VLOOKUP(AK867,Criterios!$W$3:$X$8,2,FALSE),0)</f>
        <v>0</v>
      </c>
      <c r="AM867" s="112" t="str">
        <f>IF(AND(AL867&gt;=Criterios!$AB$8,AL867&lt;Criterios!$AA$8),"Pobre",IF(AND(AL867&gt;=Criterios!$AB$7,AL867&lt;Criterios!$AA$7),"Insatisfactorio",IF(AND(AL867&gt;=Criterios!$AB$6,AL867&lt;Criterios!$AA$6),"Regular",IF(AND(AL867&gt;=Criterios!$AB$5,AL867&lt;Criterios!$AA$5),"Bueno",IF(AND(AL867&gt;=Criterios!$AB$4,AL867&lt;=Criterios!$AA$4),"Excelente",MID(Criterios!$Y$3,1,1))))))</f>
        <v/>
      </c>
      <c r="AN867" s="279"/>
      <c r="AO867" s="281"/>
      <c r="AP867" s="283"/>
      <c r="AQ867" s="274"/>
      <c r="AR867" s="274"/>
      <c r="AS867" s="274"/>
      <c r="AT867" s="274"/>
      <c r="AU867" s="285"/>
      <c r="AW867" s="88" t="s">
        <v>123</v>
      </c>
      <c r="AX867" s="88" t="s">
        <v>124</v>
      </c>
      <c r="AY867" s="88" t="s">
        <v>125</v>
      </c>
      <c r="AZ867" s="88" t="s">
        <v>126</v>
      </c>
      <c r="BA867" s="88" t="s">
        <v>127</v>
      </c>
      <c r="BB867" s="113"/>
    </row>
    <row r="868" spans="1:54" ht="16.5" hidden="1" thickTop="1" x14ac:dyDescent="0.2">
      <c r="A868" s="361"/>
      <c r="B868" s="289"/>
      <c r="C868" s="297"/>
      <c r="D868" s="300"/>
      <c r="E868" s="300"/>
      <c r="F868" s="300"/>
      <c r="G868" s="300"/>
      <c r="H868" s="300"/>
      <c r="I868" s="303"/>
      <c r="J868" s="306"/>
      <c r="K868" s="306"/>
      <c r="L868" s="329"/>
      <c r="M868" s="262"/>
      <c r="N868" s="262"/>
      <c r="O868" s="326" t="s">
        <v>453</v>
      </c>
      <c r="P868" s="338"/>
      <c r="Q868" s="295"/>
      <c r="R868" s="259"/>
      <c r="S868" s="256"/>
      <c r="T868" s="253">
        <f>(IFERROR(VLOOKUP(S868,Criterios!$E$3:$F$8,2,FALSE),0))</f>
        <v>0</v>
      </c>
      <c r="U868" s="247"/>
      <c r="V868" s="253">
        <f>(IFERROR(VLOOKUP(U868,Criterios!$H$3:$I$8,2,FALSE),0))</f>
        <v>0</v>
      </c>
      <c r="W868" s="253">
        <f>(IFERROR(VLOOKUP(S868,Criterios!$E$3:$F$8,2,FALSE),0)) * (IFERROR(VLOOKUP(U868,Criterios!$H$3:$I$8,2,FALSE),0))</f>
        <v>0</v>
      </c>
      <c r="X868" s="253">
        <f>IFERROR(INDEX(Colorimetría!$D$4:$H$8,MATCH(V868,Colorimetría!$C$4:$C$8,0),MATCH(T868,Colorimetría!$D$3:$H$3,0)),0)</f>
        <v>0</v>
      </c>
      <c r="Y868" s="296"/>
      <c r="Z868" s="91"/>
      <c r="AA868" s="92"/>
      <c r="AB868" s="92"/>
      <c r="AC868" s="92"/>
      <c r="AD868" s="93"/>
      <c r="AE868" s="94">
        <f>IF(OR(AD868="Preventivo",AD868="Preventivo - Detectivo"),"Probabilidad",IF(OR(AD868="Detectivo - Correctivo",AD868="Correctivo"),"Impacto",0))</f>
        <v>0</v>
      </c>
      <c r="AF868" s="93"/>
      <c r="AG868" s="93"/>
      <c r="AH868" s="93"/>
      <c r="AI868" s="93"/>
      <c r="AJ868" s="93"/>
      <c r="AK868" s="93"/>
      <c r="AL868" s="95">
        <f>IFERROR(VLOOKUP(AF868,Criterios!$M$3:$N$6,2,FALSE),0) + IFERROR(VLOOKUP(AG868,Criterios!$O$3:$P$6,2,FALSE),0) + IFERROR(VLOOKUP(AH868,Criterios!$Q$3:$R$7,2,FALSE),0) + IFERROR(VLOOKUP(AI868,Criterios!$S$3:$T$6,2,FALSE),0) + IFERROR(VLOOKUP(AJ868,Criterios!$U$3:$V$5,2,FALSE),0) + IFERROR(VLOOKUP(AK868,Criterios!$W$3:$X$8,2,FALSE),0)</f>
        <v>0</v>
      </c>
      <c r="AM868" s="96" t="str">
        <f>IF(AND(AL868&gt;=Criterios!$AB$8,AL868&lt;Criterios!$AA$8),"Pobre",IF(AND(AL868&gt;=Criterios!$AB$7,AL868&lt;Criterios!$AA$7),"Insatisfactorio",IF(AND(AL868&gt;=Criterios!$AB$6,AL868&lt;Criterios!$AA$6),"Regular",IF(AND(AL868&gt;=Criterios!$AB$5,AL868&lt;Criterios!$AA$5),"Bueno",IF(AND(AL868&gt;=Criterios!$AB$4,AL868&lt;=Criterios!$AA$4),"Excelente",MID(Criterios!$Y$3,1,1))))))</f>
        <v/>
      </c>
      <c r="AN868" s="278">
        <f>(IFERROR(AVERAGEIFS(AL868:AL873,AE868:AE873,"Impacto"),0))/100</f>
        <v>0</v>
      </c>
      <c r="AO868" s="280">
        <f>(IFERROR(AVERAGEIFS(AL868:AL873,AE868:AE873,"Probabilidad"),0))/100</f>
        <v>0</v>
      </c>
      <c r="AP868" s="282" t="str">
        <f>IF(AN868=0,MID(S868,1,15),IF(T868 - AN868*T868&lt;1,VLOOKUP(1,Criterios!$D$4:$E$8,2,FALSE),IF(ROUND(T868 -( T868*AN868),0)=0,VLOOKUP(1,Criterios!$D$4:$E$8,2,FALSE),VLOOKUP(ROUND(T868 -( T868*AN868),0),Criterios!$D$4:$E$8,2,FALSE))))</f>
        <v/>
      </c>
      <c r="AQ868" s="273">
        <f>(IFERROR(VLOOKUP(AP868,Criterios!$E$3:$F$8,2,FALSE),0))</f>
        <v>0</v>
      </c>
      <c r="AR868" s="273" t="str">
        <f>IF(AO868=0,MID(U868,1,15),IF(V868 - AO868*V868&lt;1,VLOOKUP(1,Criterios!$G$4:$H$8,2,FALSE),IF(ROUND(V868 -(V868*AO868),0)=0,VLOOKUP(1,Criterios!$G$4:$H$8,2,FALSE),VLOOKUP(ROUND(V868 -( V868*AO868),0),Criterios!$G$4:$H$8,2,FALSE))))</f>
        <v/>
      </c>
      <c r="AS868" s="273">
        <f>(IFERROR(VLOOKUP(AR868,Criterios!$H$3:$I$8,2,FALSE),0))</f>
        <v>0</v>
      </c>
      <c r="AT868" s="273">
        <f>(IFERROR(VLOOKUP(AP868,Criterios!$E$3:$F$8,2,FALSE),0)) * (IFERROR(VLOOKUP(AR868,Criterios!$H$3:$I$8,2,FALSE),0))</f>
        <v>0</v>
      </c>
      <c r="AU868" s="284">
        <f>IFERROR(INDEX(Colorimetría!$D$4:$H$8,MATCH(AS868,Colorimetría!$C$4:$C$8,0),MATCH(AQ868,Colorimetría!$D$3:$H$3,0)),0)</f>
        <v>0</v>
      </c>
      <c r="AV868" s="88" t="s">
        <v>169</v>
      </c>
      <c r="AW868" s="97" t="str">
        <f>IF(AND(T868=1,V868=5),IF(AND(AQ868=1,AS868=5),"RiRr","Ri"),IF(AND(AQ868=1,AS868=5),"Rr",""))</f>
        <v/>
      </c>
      <c r="AX868" s="97" t="str">
        <f>IF(AND(T868=2,V868=5),IF(AND(AQ868=2,AS868=5),"RiRr","Ri"),IF(AND(AQ868=2,AS868=5),"Rr",""))</f>
        <v/>
      </c>
      <c r="AY868" s="98" t="str">
        <f>IF(AND(T868=3,V868=5),IF(AND(AQ868=3,AS868=5),"RiRr","Ri"),IF(AND(AQ868=3,AS868=5),"Rr",""))</f>
        <v/>
      </c>
      <c r="AZ868" s="98" t="str">
        <f>IF(AND(T868=4,V868=5),IF(AND(AQ868=4,AS868=5),"RiRr","Ri"),IF(AND(AQ868=4,AS868=5),"Rr",""))</f>
        <v/>
      </c>
      <c r="BA868" s="98" t="str">
        <f>IF(AND(T868=5,V868=5),IF(AND(AQ868=5,AS868=5),"RiRr","Ri"),IF(AND(AQ868=5,AS868=5),"Rr",""))</f>
        <v/>
      </c>
      <c r="BB868" s="100"/>
    </row>
    <row r="869" spans="1:54" hidden="1" x14ac:dyDescent="0.2">
      <c r="A869" s="362"/>
      <c r="B869" s="290"/>
      <c r="C869" s="298"/>
      <c r="D869" s="301"/>
      <c r="E869" s="301"/>
      <c r="F869" s="301"/>
      <c r="G869" s="301"/>
      <c r="H869" s="301"/>
      <c r="I869" s="304"/>
      <c r="J869" s="307"/>
      <c r="K869" s="307"/>
      <c r="L869" s="330"/>
      <c r="M869" s="263"/>
      <c r="N869" s="263"/>
      <c r="O869" s="327"/>
      <c r="P869" s="310"/>
      <c r="Q869" s="266"/>
      <c r="R869" s="260"/>
      <c r="S869" s="257"/>
      <c r="T869" s="254"/>
      <c r="U869" s="248"/>
      <c r="V869" s="254"/>
      <c r="W869" s="254"/>
      <c r="X869" s="254"/>
      <c r="Y869" s="276"/>
      <c r="Z869" s="91"/>
      <c r="AA869" s="92"/>
      <c r="AB869" s="92"/>
      <c r="AC869" s="92"/>
      <c r="AD869" s="93"/>
      <c r="AE869" s="94">
        <f t="shared" ref="AE869:AE873" si="140">IF(OR(AD869="Preventivo",AD869="Preventivo - Detectivo"),"Probabilidad",IF(OR(AD869="Detectivo - Correctivo",AD869="Correctivo"),"Impacto",0))</f>
        <v>0</v>
      </c>
      <c r="AF869" s="93"/>
      <c r="AG869" s="93"/>
      <c r="AH869" s="93"/>
      <c r="AI869" s="93"/>
      <c r="AJ869" s="93"/>
      <c r="AK869" s="93"/>
      <c r="AL869" s="95">
        <f>IFERROR(VLOOKUP(AF869,Criterios!$M$3:$N$6,2,FALSE),0) + IFERROR(VLOOKUP(AG869,Criterios!$O$3:$P$6,2,FALSE),0) + IFERROR(VLOOKUP(AH869,Criterios!$Q$3:$R$7,2,FALSE),0) + IFERROR(VLOOKUP(AI869,Criterios!$S$3:$T$6,2,FALSE),0) + IFERROR(VLOOKUP(AJ869,Criterios!$U$3:$V$5,2,FALSE),0) + IFERROR(VLOOKUP(AK869,Criterios!$W$3:$X$8,2,FALSE),0)</f>
        <v>0</v>
      </c>
      <c r="AM869" s="96" t="str">
        <f>IF(AND(AL869&gt;=Criterios!$AB$8,AL869&lt;Criterios!$AA$8),"Pobre",IF(AND(AL869&gt;=Criterios!$AB$7,AL869&lt;Criterios!$AA$7),"Insatisfactorio",IF(AND(AL869&gt;=Criterios!$AB$6,AL869&lt;Criterios!$AA$6),"Regular",IF(AND(AL869&gt;=Criterios!$AB$5,AL869&lt;Criterios!$AA$5),"Bueno",IF(AND(AL869&gt;=Criterios!$AB$4,AL869&lt;=Criterios!$AA$4),"Excelente",MID(Criterios!$Y$3,1,1))))))</f>
        <v/>
      </c>
      <c r="AN869" s="278"/>
      <c r="AO869" s="280"/>
      <c r="AP869" s="282"/>
      <c r="AQ869" s="273"/>
      <c r="AR869" s="273"/>
      <c r="AS869" s="273"/>
      <c r="AT869" s="273"/>
      <c r="AU869" s="284"/>
      <c r="AV869" s="88" t="s">
        <v>122</v>
      </c>
      <c r="AW869" s="101" t="str">
        <f>IF(AND(T868=1,V868=4),IF(AND(AQ868=1,AS868=4),"RiRr","Ri"),IF(AND(AQ868=1,AS868=4),"Rr",""))</f>
        <v/>
      </c>
      <c r="AX869" s="102" t="str">
        <f>IF(AND(T868=2,V868=4),IF(AND(AQ868=2,AS868=4),"RiRr","Ri"),IF(AND(AQ868=2,AS868=4),"Rr",""))</f>
        <v/>
      </c>
      <c r="AY869" s="102" t="str">
        <f>IF(AND(T868=3,V868=4),IF(AND(AQ868=3,AS868=4),"RiRr","Ri"),IF(AND(AQ868=3,AS868=4),"Rr",""))</f>
        <v/>
      </c>
      <c r="AZ869" s="103" t="str">
        <f>IF(AND(T868=4,V868=4),IF(AND(AQ868=4,AS868=4),"RiRr","Ri"),IF(AND(AQ868=4,AS868=4),"Rr",""))</f>
        <v/>
      </c>
      <c r="BA869" s="103" t="str">
        <f>IF(AND(T868=5,V868=4),IF(AND(AQ868=5,AS868=4),"RiRr","Ri"),IF(AND(AQ868=5,AS868=4),"Rr",""))</f>
        <v/>
      </c>
      <c r="BB869" s="105"/>
    </row>
    <row r="870" spans="1:54" hidden="1" x14ac:dyDescent="0.2">
      <c r="A870" s="362"/>
      <c r="B870" s="290"/>
      <c r="C870" s="298"/>
      <c r="D870" s="301"/>
      <c r="E870" s="301"/>
      <c r="F870" s="301"/>
      <c r="G870" s="301"/>
      <c r="H870" s="301"/>
      <c r="I870" s="304"/>
      <c r="J870" s="307"/>
      <c r="K870" s="307"/>
      <c r="L870" s="330"/>
      <c r="M870" s="263"/>
      <c r="N870" s="263"/>
      <c r="O870" s="327"/>
      <c r="P870" s="310"/>
      <c r="Q870" s="266"/>
      <c r="R870" s="260"/>
      <c r="S870" s="257"/>
      <c r="T870" s="254"/>
      <c r="U870" s="248"/>
      <c r="V870" s="254"/>
      <c r="W870" s="254"/>
      <c r="X870" s="254"/>
      <c r="Y870" s="276"/>
      <c r="Z870" s="91"/>
      <c r="AA870" s="92"/>
      <c r="AB870" s="92"/>
      <c r="AC870" s="92"/>
      <c r="AD870" s="93"/>
      <c r="AE870" s="94">
        <f t="shared" si="140"/>
        <v>0</v>
      </c>
      <c r="AF870" s="93"/>
      <c r="AG870" s="93"/>
      <c r="AH870" s="93"/>
      <c r="AI870" s="93"/>
      <c r="AJ870" s="93"/>
      <c r="AK870" s="93"/>
      <c r="AL870" s="95">
        <f>IFERROR(VLOOKUP(AF870,Criterios!$M$3:$N$6,2,FALSE),0) + IFERROR(VLOOKUP(AG870,Criterios!$O$3:$P$6,2,FALSE),0) + IFERROR(VLOOKUP(AH870,Criterios!$Q$3:$R$7,2,FALSE),0) + IFERROR(VLOOKUP(AI870,Criterios!$S$3:$T$6,2,FALSE),0) + IFERROR(VLOOKUP(AJ870,Criterios!$U$3:$V$5,2,FALSE),0) + IFERROR(VLOOKUP(AK870,Criterios!$W$3:$X$8,2,FALSE),0)</f>
        <v>0</v>
      </c>
      <c r="AM870" s="96" t="str">
        <f>IF(AND(AL870&gt;=Criterios!$AB$8,AL870&lt;Criterios!$AA$8),"Pobre",IF(AND(AL870&gt;=Criterios!$AB$7,AL870&lt;Criterios!$AA$7),"Insatisfactorio",IF(AND(AL870&gt;=Criterios!$AB$6,AL870&lt;Criterios!$AA$6),"Regular",IF(AND(AL870&gt;=Criterios!$AB$5,AL870&lt;Criterios!$AA$5),"Bueno",IF(AND(AL870&gt;=Criterios!$AB$4,AL870&lt;=Criterios!$AA$4),"Excelente",MID(Criterios!$Y$3,1,1))))))</f>
        <v/>
      </c>
      <c r="AN870" s="278"/>
      <c r="AO870" s="280"/>
      <c r="AP870" s="282"/>
      <c r="AQ870" s="273"/>
      <c r="AR870" s="273"/>
      <c r="AS870" s="273"/>
      <c r="AT870" s="273"/>
      <c r="AU870" s="284"/>
      <c r="AV870" s="88" t="s">
        <v>125</v>
      </c>
      <c r="AW870" s="106" t="str">
        <f>IF(AND(T868=1,V868=3),IF(AND(AQ868=1,AS868=3),"RiRr","Ri"),IF(AND(AQ868=1,AS868=3),"Rr",""))</f>
        <v/>
      </c>
      <c r="AX870" s="101" t="str">
        <f>IF(AND(T868=2,V868=3),IF(AND(AQ868=2,AS868=3),"RiRr","Ri"),IF(AND(AQ868=2,AS868=3),"Rr",""))</f>
        <v/>
      </c>
      <c r="AY870" s="102" t="str">
        <f>IF(AND(T868=3,V868=3),IF(AND(AQ868=3,AS868=3),"RiRr","Ri"),IF(AND(AQ868=3,AS868=3),"Rr",""))</f>
        <v/>
      </c>
      <c r="AZ870" s="103" t="str">
        <f>IF(AND(T868=4,V868=3),IF(AND(AQ868=4,AS868=3),"RiRr","Ri"),IF(AND(AQ868=4,AS868=3),"Rr",""))</f>
        <v/>
      </c>
      <c r="BA870" s="103" t="str">
        <f>IF(AND(T868=5,V868=3),IF(AND(AQ868=5,AS868=3),"RiRr","Ri"),IF(AND(AQ868=5,AS868=3),"Rr",""))</f>
        <v/>
      </c>
      <c r="BB870" s="105"/>
    </row>
    <row r="871" spans="1:54" hidden="1" x14ac:dyDescent="0.2">
      <c r="A871" s="362"/>
      <c r="B871" s="290"/>
      <c r="C871" s="298"/>
      <c r="D871" s="301"/>
      <c r="E871" s="301"/>
      <c r="F871" s="301"/>
      <c r="G871" s="301"/>
      <c r="H871" s="301"/>
      <c r="I871" s="304"/>
      <c r="J871" s="307"/>
      <c r="K871" s="307"/>
      <c r="L871" s="330"/>
      <c r="M871" s="263"/>
      <c r="N871" s="263"/>
      <c r="O871" s="327"/>
      <c r="P871" s="310"/>
      <c r="Q871" s="266"/>
      <c r="R871" s="260"/>
      <c r="S871" s="257"/>
      <c r="T871" s="254"/>
      <c r="U871" s="248"/>
      <c r="V871" s="254"/>
      <c r="W871" s="254"/>
      <c r="X871" s="254"/>
      <c r="Y871" s="276"/>
      <c r="Z871" s="91"/>
      <c r="AA871" s="92"/>
      <c r="AB871" s="92"/>
      <c r="AC871" s="92"/>
      <c r="AD871" s="93"/>
      <c r="AE871" s="94">
        <f t="shared" si="140"/>
        <v>0</v>
      </c>
      <c r="AF871" s="93"/>
      <c r="AG871" s="93"/>
      <c r="AH871" s="93"/>
      <c r="AI871" s="93"/>
      <c r="AJ871" s="93"/>
      <c r="AK871" s="93"/>
      <c r="AL871" s="94">
        <f>IFERROR(VLOOKUP(AF871,Criterios!$M$3:$N$6,2,FALSE),0) + IFERROR(VLOOKUP(AG871,Criterios!$O$3:$P$6,2,FALSE),0) + IFERROR(VLOOKUP(AH871,Criterios!$Q$3:$R$7,2,FALSE),0) + IFERROR(VLOOKUP(AI871,Criterios!$S$3:$T$6,2,FALSE),0) + IFERROR(VLOOKUP(AJ871,Criterios!$U$3:$V$5,2,FALSE),0) + IFERROR(VLOOKUP(AK871,Criterios!$W$3:$X$8,2,FALSE),0)</f>
        <v>0</v>
      </c>
      <c r="AM871" s="96" t="str">
        <f>IF(AND(AL871&gt;=Criterios!$AB$8,AL871&lt;Criterios!$AA$8),"Pobre",IF(AND(AL871&gt;=Criterios!$AB$7,AL871&lt;Criterios!$AA$7),"Insatisfactorio",IF(AND(AL871&gt;=Criterios!$AB$6,AL871&lt;Criterios!$AA$6),"Regular",IF(AND(AL871&gt;=Criterios!$AB$5,AL871&lt;Criterios!$AA$5),"Bueno",IF(AND(AL871&gt;=Criterios!$AB$4,AL871&lt;=Criterios!$AA$4),"Excelente",MID(Criterios!$Y$3,1,1))))))</f>
        <v/>
      </c>
      <c r="AN871" s="278"/>
      <c r="AO871" s="280"/>
      <c r="AP871" s="282"/>
      <c r="AQ871" s="273"/>
      <c r="AR871" s="273"/>
      <c r="AS871" s="273"/>
      <c r="AT871" s="273"/>
      <c r="AU871" s="284"/>
      <c r="AV871" s="88" t="s">
        <v>170</v>
      </c>
      <c r="AW871" s="106" t="str">
        <f>IF(AND(T868=1,V868=2),IF(AND(AQ868=1,AS868=2),"RiRr","Ri"),IF(AND(AQ868=1,AS868=2),"Rr",""))</f>
        <v/>
      </c>
      <c r="AX871" s="106" t="str">
        <f>IF(AND(T868=2,V868=2),IF(AND(AQ868=2,AS868=2),"RiRr","Ri"),IF(AND(AQ868=2,AS868=2),"Rr",""))</f>
        <v/>
      </c>
      <c r="AY871" s="101" t="str">
        <f>IF(AND(T868=3,V868=2),IF(AND(AQ868=3,AS868=2),"RiRr","Ri"),IF(AND(AQ868=3,AS868=2),"Rr",""))</f>
        <v/>
      </c>
      <c r="AZ871" s="102" t="str">
        <f>IF(AND(T868=4,V868=2),IF(AND(AQ868=4,AS868=2),"RiRr","Ri"),IF(AND(AQ868=4,AS868=2),"Rr",""))</f>
        <v/>
      </c>
      <c r="BA871" s="103" t="str">
        <f>IF(AND(T868=5,V868=2),IF(AND(AQ868=5,AS868=2),"RiRr","Ri"),IF(AND(AQ868=5,AS868=2),"Rr",""))</f>
        <v/>
      </c>
      <c r="BB871" s="105"/>
    </row>
    <row r="872" spans="1:54" hidden="1" x14ac:dyDescent="0.2">
      <c r="A872" s="362"/>
      <c r="B872" s="290"/>
      <c r="C872" s="298"/>
      <c r="D872" s="301"/>
      <c r="E872" s="301"/>
      <c r="F872" s="301"/>
      <c r="G872" s="301"/>
      <c r="H872" s="301"/>
      <c r="I872" s="304"/>
      <c r="J872" s="307"/>
      <c r="K872" s="307"/>
      <c r="L872" s="330"/>
      <c r="M872" s="263"/>
      <c r="N872" s="263"/>
      <c r="O872" s="327"/>
      <c r="P872" s="310"/>
      <c r="Q872" s="266"/>
      <c r="R872" s="260"/>
      <c r="S872" s="257"/>
      <c r="T872" s="254"/>
      <c r="U872" s="248"/>
      <c r="V872" s="254"/>
      <c r="W872" s="254"/>
      <c r="X872" s="254"/>
      <c r="Y872" s="276"/>
      <c r="Z872" s="91"/>
      <c r="AA872" s="92"/>
      <c r="AB872" s="92"/>
      <c r="AC872" s="92"/>
      <c r="AD872" s="93"/>
      <c r="AE872" s="94">
        <f t="shared" si="140"/>
        <v>0</v>
      </c>
      <c r="AF872" s="93"/>
      <c r="AG872" s="93"/>
      <c r="AH872" s="93"/>
      <c r="AI872" s="93"/>
      <c r="AJ872" s="93"/>
      <c r="AK872" s="93"/>
      <c r="AL872" s="94">
        <f>IFERROR(VLOOKUP(AF872,Criterios!$M$3:$N$6,2,FALSE),0) + IFERROR(VLOOKUP(AG872,Criterios!$O$3:$P$6,2,FALSE),0) + IFERROR(VLOOKUP(AH872,Criterios!$Q$3:$R$7,2,FALSE),0) + IFERROR(VLOOKUP(AI872,Criterios!$S$3:$T$6,2,FALSE),0) + IFERROR(VLOOKUP(AJ872,Criterios!$U$3:$V$5,2,FALSE),0) + IFERROR(VLOOKUP(AK872,Criterios!$W$3:$X$8,2,FALSE),0)</f>
        <v>0</v>
      </c>
      <c r="AM872" s="96" t="str">
        <f>IF(AND(AL872&gt;=Criterios!$AB$8,AL872&lt;Criterios!$AA$8),"Pobre",IF(AND(AL872&gt;=Criterios!$AB$7,AL872&lt;Criterios!$AA$7),"Insatisfactorio",IF(AND(AL872&gt;=Criterios!$AB$6,AL872&lt;Criterios!$AA$6),"Regular",IF(AND(AL872&gt;=Criterios!$AB$5,AL872&lt;Criterios!$AA$5),"Bueno",IF(AND(AL872&gt;=Criterios!$AB$4,AL872&lt;=Criterios!$AA$4),"Excelente",MID(Criterios!$Y$3,1,1))))))</f>
        <v/>
      </c>
      <c r="AN872" s="278"/>
      <c r="AO872" s="280"/>
      <c r="AP872" s="282"/>
      <c r="AQ872" s="273"/>
      <c r="AR872" s="273"/>
      <c r="AS872" s="273"/>
      <c r="AT872" s="273"/>
      <c r="AU872" s="284"/>
      <c r="AV872" s="88" t="s">
        <v>752</v>
      </c>
      <c r="AW872" s="106" t="str">
        <f>IF(AND(T868=1,V868=1),IF(AND(AQ868=1,AS868=1),"RiRr","Ri"),IF(AND(AQ868=1,AS868=1),"Rr",""))</f>
        <v/>
      </c>
      <c r="AX872" s="106" t="str">
        <f>IF(AND(T868=2,V868=1),IF(AND(AQ868=2,AS868=1),"RiRr","Ri"),IF(AND(AQ868=2,AS868=1),"Rr",""))</f>
        <v/>
      </c>
      <c r="AY872" s="101" t="str">
        <f>IF(AND(T868=3,V868=1),IF(AND(AQ868=3,AS868=1),"RiRr","Ri"),IF(AND(AQ868=3,AS868=1),"Rr",""))</f>
        <v/>
      </c>
      <c r="AZ872" s="102" t="str">
        <f>IF(AND(T868=4,V868=1),IF(AND(AQ868=4,AS868=1),"RiRr","Ri"),IF(AND(AQ868=4,AS868=1),"Rr",""))</f>
        <v/>
      </c>
      <c r="BA872" s="102" t="str">
        <f>IF(AND(T868=5,V868=1),IF(AND(AQ868=5,AS868=1),"RiRr","Ri"),IF(AND(AQ868=5,AS868=1),"Rr",""))</f>
        <v/>
      </c>
      <c r="BB872" s="105"/>
    </row>
    <row r="873" spans="1:54" ht="15.75" hidden="1" customHeight="1" thickBot="1" x14ac:dyDescent="0.25">
      <c r="A873" s="363"/>
      <c r="B873" s="291"/>
      <c r="C873" s="299"/>
      <c r="D873" s="302"/>
      <c r="E873" s="302"/>
      <c r="F873" s="302"/>
      <c r="G873" s="302"/>
      <c r="H873" s="302"/>
      <c r="I873" s="305"/>
      <c r="J873" s="308"/>
      <c r="K873" s="308"/>
      <c r="L873" s="331"/>
      <c r="M873" s="264"/>
      <c r="N873" s="264"/>
      <c r="O873" s="328"/>
      <c r="P873" s="311"/>
      <c r="Q873" s="267"/>
      <c r="R873" s="261"/>
      <c r="S873" s="258"/>
      <c r="T873" s="255"/>
      <c r="U873" s="249"/>
      <c r="V873" s="255"/>
      <c r="W873" s="255"/>
      <c r="X873" s="255"/>
      <c r="Y873" s="277"/>
      <c r="Z873" s="108"/>
      <c r="AA873" s="109"/>
      <c r="AB873" s="109"/>
      <c r="AC873" s="109"/>
      <c r="AD873" s="110"/>
      <c r="AE873" s="111">
        <f t="shared" si="140"/>
        <v>0</v>
      </c>
      <c r="AF873" s="110"/>
      <c r="AG873" s="110"/>
      <c r="AH873" s="110"/>
      <c r="AI873" s="110"/>
      <c r="AJ873" s="110"/>
      <c r="AK873" s="110"/>
      <c r="AL873" s="111">
        <f>IFERROR(VLOOKUP(AF873,Criterios!$M$3:$N$6,2,FALSE),0) + IFERROR(VLOOKUP(AG873,Criterios!$O$3:$P$6,2,FALSE),0) + IFERROR(VLOOKUP(AH873,Criterios!$Q$3:$R$7,2,FALSE),0) + IFERROR(VLOOKUP(AI873,Criterios!$S$3:$T$6,2,FALSE),0) + IFERROR(VLOOKUP(AJ873,Criterios!$U$3:$V$5,2,FALSE),0) + IFERROR(VLOOKUP(AK873,Criterios!$W$3:$X$8,2,FALSE),0)</f>
        <v>0</v>
      </c>
      <c r="AM873" s="112" t="str">
        <f>IF(AND(AL873&gt;=Criterios!$AB$8,AL873&lt;Criterios!$AA$8),"Pobre",IF(AND(AL873&gt;=Criterios!$AB$7,AL873&lt;Criterios!$AA$7),"Insatisfactorio",IF(AND(AL873&gt;=Criterios!$AB$6,AL873&lt;Criterios!$AA$6),"Regular",IF(AND(AL873&gt;=Criterios!$AB$5,AL873&lt;Criterios!$AA$5),"Bueno",IF(AND(AL873&gt;=Criterios!$AB$4,AL873&lt;=Criterios!$AA$4),"Excelente",MID(Criterios!$Y$3,1,1))))))</f>
        <v/>
      </c>
      <c r="AN873" s="279"/>
      <c r="AO873" s="281"/>
      <c r="AP873" s="283"/>
      <c r="AQ873" s="274"/>
      <c r="AR873" s="274"/>
      <c r="AS873" s="274"/>
      <c r="AT873" s="274"/>
      <c r="AU873" s="285"/>
      <c r="AW873" s="88" t="s">
        <v>123</v>
      </c>
      <c r="AX873" s="88" t="s">
        <v>124</v>
      </c>
      <c r="AY873" s="88" t="s">
        <v>125</v>
      </c>
      <c r="AZ873" s="88" t="s">
        <v>126</v>
      </c>
      <c r="BA873" s="88" t="s">
        <v>127</v>
      </c>
      <c r="BB873" s="113"/>
    </row>
    <row r="874" spans="1:54" ht="16.5" hidden="1" thickTop="1" x14ac:dyDescent="0.2">
      <c r="A874" s="361"/>
      <c r="B874" s="289"/>
      <c r="C874" s="297"/>
      <c r="D874" s="300"/>
      <c r="E874" s="300"/>
      <c r="F874" s="300"/>
      <c r="G874" s="300"/>
      <c r="H874" s="300"/>
      <c r="I874" s="303"/>
      <c r="J874" s="306"/>
      <c r="K874" s="306"/>
      <c r="L874" s="329"/>
      <c r="M874" s="262"/>
      <c r="N874" s="262"/>
      <c r="O874" s="326" t="s">
        <v>454</v>
      </c>
      <c r="P874" s="338"/>
      <c r="Q874" s="295"/>
      <c r="R874" s="259"/>
      <c r="S874" s="256"/>
      <c r="T874" s="253">
        <f>(IFERROR(VLOOKUP(S874,Criterios!$E$3:$F$8,2,FALSE),0))</f>
        <v>0</v>
      </c>
      <c r="U874" s="247"/>
      <c r="V874" s="253">
        <f>(IFERROR(VLOOKUP(U874,Criterios!$H$3:$I$8,2,FALSE),0))</f>
        <v>0</v>
      </c>
      <c r="W874" s="253">
        <f>(IFERROR(VLOOKUP(S874,Criterios!$E$3:$F$8,2,FALSE),0)) * (IFERROR(VLOOKUP(U874,Criterios!$H$3:$I$8,2,FALSE),0))</f>
        <v>0</v>
      </c>
      <c r="X874" s="253">
        <f>IFERROR(INDEX(Colorimetría!$D$4:$H$8,MATCH(V874,Colorimetría!$C$4:$C$8,0),MATCH(T874,Colorimetría!$D$3:$H$3,0)),0)</f>
        <v>0</v>
      </c>
      <c r="Y874" s="296"/>
      <c r="Z874" s="91"/>
      <c r="AA874" s="92"/>
      <c r="AB874" s="92"/>
      <c r="AC874" s="92"/>
      <c r="AD874" s="93"/>
      <c r="AE874" s="94">
        <f>IF(OR(AD874="Preventivo",AD874="Preventivo - Detectivo"),"Probabilidad",IF(OR(AD874="Detectivo - Correctivo",AD874="Correctivo"),"Impacto",0))</f>
        <v>0</v>
      </c>
      <c r="AF874" s="93"/>
      <c r="AG874" s="93"/>
      <c r="AH874" s="93"/>
      <c r="AI874" s="93"/>
      <c r="AJ874" s="93"/>
      <c r="AK874" s="93"/>
      <c r="AL874" s="95">
        <f>IFERROR(VLOOKUP(AF874,Criterios!$M$3:$N$6,2,FALSE),0) + IFERROR(VLOOKUP(AG874,Criterios!$O$3:$P$6,2,FALSE),0) + IFERROR(VLOOKUP(AH874,Criterios!$Q$3:$R$7,2,FALSE),0) + IFERROR(VLOOKUP(AI874,Criterios!$S$3:$T$6,2,FALSE),0) + IFERROR(VLOOKUP(AJ874,Criterios!$U$3:$V$5,2,FALSE),0) + IFERROR(VLOOKUP(AK874,Criterios!$W$3:$X$8,2,FALSE),0)</f>
        <v>0</v>
      </c>
      <c r="AM874" s="96" t="str">
        <f>IF(AND(AL874&gt;=Criterios!$AB$8,AL874&lt;Criterios!$AA$8),"Pobre",IF(AND(AL874&gt;=Criterios!$AB$7,AL874&lt;Criterios!$AA$7),"Insatisfactorio",IF(AND(AL874&gt;=Criterios!$AB$6,AL874&lt;Criterios!$AA$6),"Regular",IF(AND(AL874&gt;=Criterios!$AB$5,AL874&lt;Criterios!$AA$5),"Bueno",IF(AND(AL874&gt;=Criterios!$AB$4,AL874&lt;=Criterios!$AA$4),"Excelente",MID(Criterios!$Y$3,1,1))))))</f>
        <v/>
      </c>
      <c r="AN874" s="278">
        <f>(IFERROR(AVERAGEIFS(AL874:AL879,AE874:AE879,"Impacto"),0))/100</f>
        <v>0</v>
      </c>
      <c r="AO874" s="280">
        <f>(IFERROR(AVERAGEIFS(AL874:AL879,AE874:AE879,"Probabilidad"),0))/100</f>
        <v>0</v>
      </c>
      <c r="AP874" s="282" t="str">
        <f>IF(AN874=0,MID(S874,1,15),IF(T874 - AN874*T874&lt;1,VLOOKUP(1,Criterios!$D$4:$E$8,2,FALSE),IF(ROUND(T874 -( T874*AN874),0)=0,VLOOKUP(1,Criterios!$D$4:$E$8,2,FALSE),VLOOKUP(ROUND(T874 -( T874*AN874),0),Criterios!$D$4:$E$8,2,FALSE))))</f>
        <v/>
      </c>
      <c r="AQ874" s="273">
        <f>(IFERROR(VLOOKUP(AP874,Criterios!$E$3:$F$8,2,FALSE),0))</f>
        <v>0</v>
      </c>
      <c r="AR874" s="273" t="str">
        <f>IF(AO874=0,MID(U874,1,15),IF(V874 - AO874*V874&lt;1,VLOOKUP(1,Criterios!$G$4:$H$8,2,FALSE),IF(ROUND(V874 -(V874*AO874),0)=0,VLOOKUP(1,Criterios!$G$4:$H$8,2,FALSE),VLOOKUP(ROUND(V874 -( V874*AO874),0),Criterios!$G$4:$H$8,2,FALSE))))</f>
        <v/>
      </c>
      <c r="AS874" s="273">
        <f>(IFERROR(VLOOKUP(AR874,Criterios!$H$3:$I$8,2,FALSE),0))</f>
        <v>0</v>
      </c>
      <c r="AT874" s="273">
        <f>(IFERROR(VLOOKUP(AP874,Criterios!$E$3:$F$8,2,FALSE),0)) * (IFERROR(VLOOKUP(AR874,Criterios!$H$3:$I$8,2,FALSE),0))</f>
        <v>0</v>
      </c>
      <c r="AU874" s="284">
        <f>IFERROR(INDEX(Colorimetría!$D$4:$H$8,MATCH(AS874,Colorimetría!$C$4:$C$8,0),MATCH(AQ874,Colorimetría!$D$3:$H$3,0)),0)</f>
        <v>0</v>
      </c>
      <c r="AV874" s="88" t="s">
        <v>169</v>
      </c>
      <c r="AW874" s="97" t="str">
        <f>IF(AND(T874=1,V874=5),IF(AND(AQ874=1,AS874=5),"RiRr","Ri"),IF(AND(AQ874=1,AS874=5),"Rr",""))</f>
        <v/>
      </c>
      <c r="AX874" s="97" t="str">
        <f>IF(AND(T874=2,V874=5),IF(AND(AQ874=2,AS874=5),"RiRr","Ri"),IF(AND(AQ874=2,AS874=5),"Rr",""))</f>
        <v/>
      </c>
      <c r="AY874" s="98" t="str">
        <f>IF(AND(T874=3,V874=5),IF(AND(AQ874=3,AS874=5),"RiRr","Ri"),IF(AND(AQ874=3,AS874=5),"Rr",""))</f>
        <v/>
      </c>
      <c r="AZ874" s="98" t="str">
        <f>IF(AND(T874=4,V874=5),IF(AND(AQ874=4,AS874=5),"RiRr","Ri"),IF(AND(AQ874=4,AS874=5),"Rr",""))</f>
        <v/>
      </c>
      <c r="BA874" s="98" t="str">
        <f>IF(AND(T874=5,V874=5),IF(AND(AQ874=5,AS874=5),"RiRr","Ri"),IF(AND(AQ874=5,AS874=5),"Rr",""))</f>
        <v/>
      </c>
      <c r="BB874" s="100"/>
    </row>
    <row r="875" spans="1:54" hidden="1" x14ac:dyDescent="0.2">
      <c r="A875" s="362"/>
      <c r="B875" s="290"/>
      <c r="C875" s="298"/>
      <c r="D875" s="301"/>
      <c r="E875" s="301"/>
      <c r="F875" s="301"/>
      <c r="G875" s="301"/>
      <c r="H875" s="301"/>
      <c r="I875" s="304"/>
      <c r="J875" s="307"/>
      <c r="K875" s="307"/>
      <c r="L875" s="330"/>
      <c r="M875" s="263"/>
      <c r="N875" s="263"/>
      <c r="O875" s="327"/>
      <c r="P875" s="310"/>
      <c r="Q875" s="266"/>
      <c r="R875" s="260"/>
      <c r="S875" s="257"/>
      <c r="T875" s="254"/>
      <c r="U875" s="248"/>
      <c r="V875" s="254"/>
      <c r="W875" s="254"/>
      <c r="X875" s="254"/>
      <c r="Y875" s="276"/>
      <c r="Z875" s="91"/>
      <c r="AA875" s="92"/>
      <c r="AB875" s="92"/>
      <c r="AC875" s="92"/>
      <c r="AD875" s="93"/>
      <c r="AE875" s="94">
        <f t="shared" ref="AE875:AE879" si="141">IF(OR(AD875="Preventivo",AD875="Preventivo - Detectivo"),"Probabilidad",IF(OR(AD875="Detectivo - Correctivo",AD875="Correctivo"),"Impacto",0))</f>
        <v>0</v>
      </c>
      <c r="AF875" s="93"/>
      <c r="AG875" s="93"/>
      <c r="AH875" s="93"/>
      <c r="AI875" s="93"/>
      <c r="AJ875" s="93"/>
      <c r="AK875" s="93"/>
      <c r="AL875" s="95">
        <f>IFERROR(VLOOKUP(AF875,Criterios!$M$3:$N$6,2,FALSE),0) + IFERROR(VLOOKUP(AG875,Criterios!$O$3:$P$6,2,FALSE),0) + IFERROR(VLOOKUP(AH875,Criterios!$Q$3:$R$7,2,FALSE),0) + IFERROR(VLOOKUP(AI875,Criterios!$S$3:$T$6,2,FALSE),0) + IFERROR(VLOOKUP(AJ875,Criterios!$U$3:$V$5,2,FALSE),0) + IFERROR(VLOOKUP(AK875,Criterios!$W$3:$X$8,2,FALSE),0)</f>
        <v>0</v>
      </c>
      <c r="AM875" s="96" t="str">
        <f>IF(AND(AL875&gt;=Criterios!$AB$8,AL875&lt;Criterios!$AA$8),"Pobre",IF(AND(AL875&gt;=Criterios!$AB$7,AL875&lt;Criterios!$AA$7),"Insatisfactorio",IF(AND(AL875&gt;=Criterios!$AB$6,AL875&lt;Criterios!$AA$6),"Regular",IF(AND(AL875&gt;=Criterios!$AB$5,AL875&lt;Criterios!$AA$5),"Bueno",IF(AND(AL875&gt;=Criterios!$AB$4,AL875&lt;=Criterios!$AA$4),"Excelente",MID(Criterios!$Y$3,1,1))))))</f>
        <v/>
      </c>
      <c r="AN875" s="278"/>
      <c r="AO875" s="280"/>
      <c r="AP875" s="282"/>
      <c r="AQ875" s="273"/>
      <c r="AR875" s="273"/>
      <c r="AS875" s="273"/>
      <c r="AT875" s="273"/>
      <c r="AU875" s="284"/>
      <c r="AV875" s="88" t="s">
        <v>122</v>
      </c>
      <c r="AW875" s="101" t="str">
        <f>IF(AND(T874=1,V874=4),IF(AND(AQ874=1,AS874=4),"RiRr","Ri"),IF(AND(AQ874=1,AS874=4),"Rr",""))</f>
        <v/>
      </c>
      <c r="AX875" s="102" t="str">
        <f>IF(AND(T874=2,V874=4),IF(AND(AQ874=2,AS874=4),"RiRr","Ri"),IF(AND(AQ874=2,AS874=4),"Rr",""))</f>
        <v/>
      </c>
      <c r="AY875" s="102" t="str">
        <f>IF(AND(T874=3,V874=4),IF(AND(AQ874=3,AS874=4),"RiRr","Ri"),IF(AND(AQ874=3,AS874=4),"Rr",""))</f>
        <v/>
      </c>
      <c r="AZ875" s="103" t="str">
        <f>IF(AND(T874=4,V874=4),IF(AND(AQ874=4,AS874=4),"RiRr","Ri"),IF(AND(AQ874=4,AS874=4),"Rr",""))</f>
        <v/>
      </c>
      <c r="BA875" s="103" t="str">
        <f>IF(AND(T874=5,V874=4),IF(AND(AQ874=5,AS874=4),"RiRr","Ri"),IF(AND(AQ874=5,AS874=4),"Rr",""))</f>
        <v/>
      </c>
      <c r="BB875" s="105"/>
    </row>
    <row r="876" spans="1:54" hidden="1" x14ac:dyDescent="0.2">
      <c r="A876" s="362"/>
      <c r="B876" s="290"/>
      <c r="C876" s="298"/>
      <c r="D876" s="301"/>
      <c r="E876" s="301"/>
      <c r="F876" s="301"/>
      <c r="G876" s="301"/>
      <c r="H876" s="301"/>
      <c r="I876" s="304"/>
      <c r="J876" s="307"/>
      <c r="K876" s="307"/>
      <c r="L876" s="330"/>
      <c r="M876" s="263"/>
      <c r="N876" s="263"/>
      <c r="O876" s="327"/>
      <c r="P876" s="310"/>
      <c r="Q876" s="266"/>
      <c r="R876" s="260"/>
      <c r="S876" s="257"/>
      <c r="T876" s="254"/>
      <c r="U876" s="248"/>
      <c r="V876" s="254"/>
      <c r="W876" s="254"/>
      <c r="X876" s="254"/>
      <c r="Y876" s="276"/>
      <c r="Z876" s="91"/>
      <c r="AA876" s="92"/>
      <c r="AB876" s="92"/>
      <c r="AC876" s="92"/>
      <c r="AD876" s="93"/>
      <c r="AE876" s="94">
        <f t="shared" si="141"/>
        <v>0</v>
      </c>
      <c r="AF876" s="93"/>
      <c r="AG876" s="93"/>
      <c r="AH876" s="93"/>
      <c r="AI876" s="93"/>
      <c r="AJ876" s="93"/>
      <c r="AK876" s="93"/>
      <c r="AL876" s="95">
        <f>IFERROR(VLOOKUP(AF876,Criterios!$M$3:$N$6,2,FALSE),0) + IFERROR(VLOOKUP(AG876,Criterios!$O$3:$P$6,2,FALSE),0) + IFERROR(VLOOKUP(AH876,Criterios!$Q$3:$R$7,2,FALSE),0) + IFERROR(VLOOKUP(AI876,Criterios!$S$3:$T$6,2,FALSE),0) + IFERROR(VLOOKUP(AJ876,Criterios!$U$3:$V$5,2,FALSE),0) + IFERROR(VLOOKUP(AK876,Criterios!$W$3:$X$8,2,FALSE),0)</f>
        <v>0</v>
      </c>
      <c r="AM876" s="96" t="str">
        <f>IF(AND(AL876&gt;=Criterios!$AB$8,AL876&lt;Criterios!$AA$8),"Pobre",IF(AND(AL876&gt;=Criterios!$AB$7,AL876&lt;Criterios!$AA$7),"Insatisfactorio",IF(AND(AL876&gt;=Criterios!$AB$6,AL876&lt;Criterios!$AA$6),"Regular",IF(AND(AL876&gt;=Criterios!$AB$5,AL876&lt;Criterios!$AA$5),"Bueno",IF(AND(AL876&gt;=Criterios!$AB$4,AL876&lt;=Criterios!$AA$4),"Excelente",MID(Criterios!$Y$3,1,1))))))</f>
        <v/>
      </c>
      <c r="AN876" s="278"/>
      <c r="AO876" s="280"/>
      <c r="AP876" s="282"/>
      <c r="AQ876" s="273"/>
      <c r="AR876" s="273"/>
      <c r="AS876" s="273"/>
      <c r="AT876" s="273"/>
      <c r="AU876" s="284"/>
      <c r="AV876" s="88" t="s">
        <v>125</v>
      </c>
      <c r="AW876" s="106" t="str">
        <f>IF(AND(T874=1,V874=3),IF(AND(AQ874=1,AS874=3),"RiRr","Ri"),IF(AND(AQ874=1,AS874=3),"Rr",""))</f>
        <v/>
      </c>
      <c r="AX876" s="101" t="str">
        <f>IF(AND(T874=2,V874=3),IF(AND(AQ874=2,AS874=3),"RiRr","Ri"),IF(AND(AQ874=2,AS874=3),"Rr",""))</f>
        <v/>
      </c>
      <c r="AY876" s="102" t="str">
        <f>IF(AND(T874=3,V874=3),IF(AND(AQ874=3,AS874=3),"RiRr","Ri"),IF(AND(AQ874=3,AS874=3),"Rr",""))</f>
        <v/>
      </c>
      <c r="AZ876" s="103" t="str">
        <f>IF(AND(T874=4,V874=3),IF(AND(AQ874=4,AS874=3),"RiRr","Ri"),IF(AND(AQ874=4,AS874=3),"Rr",""))</f>
        <v/>
      </c>
      <c r="BA876" s="103" t="str">
        <f>IF(AND(T874=5,V874=3),IF(AND(AQ874=5,AS874=3),"RiRr","Ri"),IF(AND(AQ874=5,AS874=3),"Rr",""))</f>
        <v/>
      </c>
      <c r="BB876" s="105"/>
    </row>
    <row r="877" spans="1:54" hidden="1" x14ac:dyDescent="0.2">
      <c r="A877" s="362"/>
      <c r="B877" s="290"/>
      <c r="C877" s="298"/>
      <c r="D877" s="301"/>
      <c r="E877" s="301"/>
      <c r="F877" s="301"/>
      <c r="G877" s="301"/>
      <c r="H877" s="301"/>
      <c r="I877" s="304"/>
      <c r="J877" s="307"/>
      <c r="K877" s="307"/>
      <c r="L877" s="330"/>
      <c r="M877" s="263"/>
      <c r="N877" s="263"/>
      <c r="O877" s="327"/>
      <c r="P877" s="310"/>
      <c r="Q877" s="266"/>
      <c r="R877" s="260"/>
      <c r="S877" s="257"/>
      <c r="T877" s="254"/>
      <c r="U877" s="248"/>
      <c r="V877" s="254"/>
      <c r="W877" s="254"/>
      <c r="X877" s="254"/>
      <c r="Y877" s="276"/>
      <c r="Z877" s="91"/>
      <c r="AA877" s="92"/>
      <c r="AB877" s="92"/>
      <c r="AC877" s="92"/>
      <c r="AD877" s="93"/>
      <c r="AE877" s="94">
        <f t="shared" si="141"/>
        <v>0</v>
      </c>
      <c r="AF877" s="93"/>
      <c r="AG877" s="93"/>
      <c r="AH877" s="93"/>
      <c r="AI877" s="93"/>
      <c r="AJ877" s="93"/>
      <c r="AK877" s="93"/>
      <c r="AL877" s="94">
        <f>IFERROR(VLOOKUP(AF877,Criterios!$M$3:$N$6,2,FALSE),0) + IFERROR(VLOOKUP(AG877,Criterios!$O$3:$P$6,2,FALSE),0) + IFERROR(VLOOKUP(AH877,Criterios!$Q$3:$R$7,2,FALSE),0) + IFERROR(VLOOKUP(AI877,Criterios!$S$3:$T$6,2,FALSE),0) + IFERROR(VLOOKUP(AJ877,Criterios!$U$3:$V$5,2,FALSE),0) + IFERROR(VLOOKUP(AK877,Criterios!$W$3:$X$8,2,FALSE),0)</f>
        <v>0</v>
      </c>
      <c r="AM877" s="96" t="str">
        <f>IF(AND(AL877&gt;=Criterios!$AB$8,AL877&lt;Criterios!$AA$8),"Pobre",IF(AND(AL877&gt;=Criterios!$AB$7,AL877&lt;Criterios!$AA$7),"Insatisfactorio",IF(AND(AL877&gt;=Criterios!$AB$6,AL877&lt;Criterios!$AA$6),"Regular",IF(AND(AL877&gt;=Criterios!$AB$5,AL877&lt;Criterios!$AA$5),"Bueno",IF(AND(AL877&gt;=Criterios!$AB$4,AL877&lt;=Criterios!$AA$4),"Excelente",MID(Criterios!$Y$3,1,1))))))</f>
        <v/>
      </c>
      <c r="AN877" s="278"/>
      <c r="AO877" s="280"/>
      <c r="AP877" s="282"/>
      <c r="AQ877" s="273"/>
      <c r="AR877" s="273"/>
      <c r="AS877" s="273"/>
      <c r="AT877" s="273"/>
      <c r="AU877" s="284"/>
      <c r="AV877" s="88" t="s">
        <v>170</v>
      </c>
      <c r="AW877" s="106" t="str">
        <f>IF(AND(T874=1,V874=2),IF(AND(AQ874=1,AS874=2),"RiRr","Ri"),IF(AND(AQ874=1,AS874=2),"Rr",""))</f>
        <v/>
      </c>
      <c r="AX877" s="106" t="str">
        <f>IF(AND(T874=2,V874=2),IF(AND(AQ874=2,AS874=2),"RiRr","Ri"),IF(AND(AQ874=2,AS874=2),"Rr",""))</f>
        <v/>
      </c>
      <c r="AY877" s="101" t="str">
        <f>IF(AND(T874=3,V874=2),IF(AND(AQ874=3,AS874=2),"RiRr","Ri"),IF(AND(AQ874=3,AS874=2),"Rr",""))</f>
        <v/>
      </c>
      <c r="AZ877" s="102" t="str">
        <f>IF(AND(T874=4,V874=2),IF(AND(AQ874=4,AS874=2),"RiRr","Ri"),IF(AND(AQ874=4,AS874=2),"Rr",""))</f>
        <v/>
      </c>
      <c r="BA877" s="103" t="str">
        <f>IF(AND(T874=5,V874=2),IF(AND(AQ874=5,AS874=2),"RiRr","Ri"),IF(AND(AQ874=5,AS874=2),"Rr",""))</f>
        <v/>
      </c>
      <c r="BB877" s="105"/>
    </row>
    <row r="878" spans="1:54" hidden="1" x14ac:dyDescent="0.2">
      <c r="A878" s="362"/>
      <c r="B878" s="290"/>
      <c r="C878" s="298"/>
      <c r="D878" s="301"/>
      <c r="E878" s="301"/>
      <c r="F878" s="301"/>
      <c r="G878" s="301"/>
      <c r="H878" s="301"/>
      <c r="I878" s="304"/>
      <c r="J878" s="307"/>
      <c r="K878" s="307"/>
      <c r="L878" s="330"/>
      <c r="M878" s="263"/>
      <c r="N878" s="263"/>
      <c r="O878" s="327"/>
      <c r="P878" s="310"/>
      <c r="Q878" s="266"/>
      <c r="R878" s="260"/>
      <c r="S878" s="257"/>
      <c r="T878" s="254"/>
      <c r="U878" s="248"/>
      <c r="V878" s="254"/>
      <c r="W878" s="254"/>
      <c r="X878" s="254"/>
      <c r="Y878" s="276"/>
      <c r="Z878" s="91"/>
      <c r="AA878" s="92"/>
      <c r="AB878" s="92"/>
      <c r="AC878" s="92"/>
      <c r="AD878" s="93"/>
      <c r="AE878" s="94">
        <f t="shared" si="141"/>
        <v>0</v>
      </c>
      <c r="AF878" s="93"/>
      <c r="AG878" s="93"/>
      <c r="AH878" s="93"/>
      <c r="AI878" s="93"/>
      <c r="AJ878" s="93"/>
      <c r="AK878" s="93"/>
      <c r="AL878" s="94">
        <f>IFERROR(VLOOKUP(AF878,Criterios!$M$3:$N$6,2,FALSE),0) + IFERROR(VLOOKUP(AG878,Criterios!$O$3:$P$6,2,FALSE),0) + IFERROR(VLOOKUP(AH878,Criterios!$Q$3:$R$7,2,FALSE),0) + IFERROR(VLOOKUP(AI878,Criterios!$S$3:$T$6,2,FALSE),0) + IFERROR(VLOOKUP(AJ878,Criterios!$U$3:$V$5,2,FALSE),0) + IFERROR(VLOOKUP(AK878,Criterios!$W$3:$X$8,2,FALSE),0)</f>
        <v>0</v>
      </c>
      <c r="AM878" s="96" t="str">
        <f>IF(AND(AL878&gt;=Criterios!$AB$8,AL878&lt;Criterios!$AA$8),"Pobre",IF(AND(AL878&gt;=Criterios!$AB$7,AL878&lt;Criterios!$AA$7),"Insatisfactorio",IF(AND(AL878&gt;=Criterios!$AB$6,AL878&lt;Criterios!$AA$6),"Regular",IF(AND(AL878&gt;=Criterios!$AB$5,AL878&lt;Criterios!$AA$5),"Bueno",IF(AND(AL878&gt;=Criterios!$AB$4,AL878&lt;=Criterios!$AA$4),"Excelente",MID(Criterios!$Y$3,1,1))))))</f>
        <v/>
      </c>
      <c r="AN878" s="278"/>
      <c r="AO878" s="280"/>
      <c r="AP878" s="282"/>
      <c r="AQ878" s="273"/>
      <c r="AR878" s="273"/>
      <c r="AS878" s="273"/>
      <c r="AT878" s="273"/>
      <c r="AU878" s="284"/>
      <c r="AV878" s="88" t="s">
        <v>752</v>
      </c>
      <c r="AW878" s="106" t="str">
        <f>IF(AND(T874=1,V874=1),IF(AND(AQ874=1,AS874=1),"RiRr","Ri"),IF(AND(AQ874=1,AS874=1),"Rr",""))</f>
        <v/>
      </c>
      <c r="AX878" s="106" t="str">
        <f>IF(AND(T874=2,V874=1),IF(AND(AQ874=2,AS874=1),"RiRr","Ri"),IF(AND(AQ874=2,AS874=1),"Rr",""))</f>
        <v/>
      </c>
      <c r="AY878" s="101" t="str">
        <f>IF(AND(T874=3,V874=1),IF(AND(AQ874=3,AS874=1),"RiRr","Ri"),IF(AND(AQ874=3,AS874=1),"Rr",""))</f>
        <v/>
      </c>
      <c r="AZ878" s="102" t="str">
        <f>IF(AND(T874=4,V874=1),IF(AND(AQ874=4,AS874=1),"RiRr","Ri"),IF(AND(AQ874=4,AS874=1),"Rr",""))</f>
        <v/>
      </c>
      <c r="BA878" s="102" t="str">
        <f>IF(AND(T874=5,V874=1),IF(AND(AQ874=5,AS874=1),"RiRr","Ri"),IF(AND(AQ874=5,AS874=1),"Rr",""))</f>
        <v/>
      </c>
      <c r="BB878" s="105"/>
    </row>
    <row r="879" spans="1:54" ht="15.75" hidden="1" customHeight="1" thickBot="1" x14ac:dyDescent="0.25">
      <c r="A879" s="363"/>
      <c r="B879" s="291"/>
      <c r="C879" s="299"/>
      <c r="D879" s="302"/>
      <c r="E879" s="302"/>
      <c r="F879" s="302"/>
      <c r="G879" s="302"/>
      <c r="H879" s="302"/>
      <c r="I879" s="305"/>
      <c r="J879" s="308"/>
      <c r="K879" s="308"/>
      <c r="L879" s="331"/>
      <c r="M879" s="264"/>
      <c r="N879" s="264"/>
      <c r="O879" s="328"/>
      <c r="P879" s="311"/>
      <c r="Q879" s="267"/>
      <c r="R879" s="261"/>
      <c r="S879" s="258"/>
      <c r="T879" s="255"/>
      <c r="U879" s="249"/>
      <c r="V879" s="255"/>
      <c r="W879" s="255"/>
      <c r="X879" s="255"/>
      <c r="Y879" s="277"/>
      <c r="Z879" s="108"/>
      <c r="AA879" s="109"/>
      <c r="AB879" s="109"/>
      <c r="AC879" s="109"/>
      <c r="AD879" s="110"/>
      <c r="AE879" s="111">
        <f t="shared" si="141"/>
        <v>0</v>
      </c>
      <c r="AF879" s="110"/>
      <c r="AG879" s="110"/>
      <c r="AH879" s="110"/>
      <c r="AI879" s="110"/>
      <c r="AJ879" s="110"/>
      <c r="AK879" s="110"/>
      <c r="AL879" s="111">
        <f>IFERROR(VLOOKUP(AF879,Criterios!$M$3:$N$6,2,FALSE),0) + IFERROR(VLOOKUP(AG879,Criterios!$O$3:$P$6,2,FALSE),0) + IFERROR(VLOOKUP(AH879,Criterios!$Q$3:$R$7,2,FALSE),0) + IFERROR(VLOOKUP(AI879,Criterios!$S$3:$T$6,2,FALSE),0) + IFERROR(VLOOKUP(AJ879,Criterios!$U$3:$V$5,2,FALSE),0) + IFERROR(VLOOKUP(AK879,Criterios!$W$3:$X$8,2,FALSE),0)</f>
        <v>0</v>
      </c>
      <c r="AM879" s="112" t="str">
        <f>IF(AND(AL879&gt;=Criterios!$AB$8,AL879&lt;Criterios!$AA$8),"Pobre",IF(AND(AL879&gt;=Criterios!$AB$7,AL879&lt;Criterios!$AA$7),"Insatisfactorio",IF(AND(AL879&gt;=Criterios!$AB$6,AL879&lt;Criterios!$AA$6),"Regular",IF(AND(AL879&gt;=Criterios!$AB$5,AL879&lt;Criterios!$AA$5),"Bueno",IF(AND(AL879&gt;=Criterios!$AB$4,AL879&lt;=Criterios!$AA$4),"Excelente",MID(Criterios!$Y$3,1,1))))))</f>
        <v/>
      </c>
      <c r="AN879" s="279"/>
      <c r="AO879" s="281"/>
      <c r="AP879" s="283"/>
      <c r="AQ879" s="274"/>
      <c r="AR879" s="274"/>
      <c r="AS879" s="274"/>
      <c r="AT879" s="274"/>
      <c r="AU879" s="285"/>
      <c r="AW879" s="88" t="s">
        <v>123</v>
      </c>
      <c r="AX879" s="88" t="s">
        <v>124</v>
      </c>
      <c r="AY879" s="88" t="s">
        <v>125</v>
      </c>
      <c r="AZ879" s="88" t="s">
        <v>126</v>
      </c>
      <c r="BA879" s="88" t="s">
        <v>127</v>
      </c>
      <c r="BB879" s="113"/>
    </row>
    <row r="880" spans="1:54" ht="16.5" hidden="1" thickTop="1" x14ac:dyDescent="0.2">
      <c r="A880" s="361"/>
      <c r="B880" s="289"/>
      <c r="C880" s="297"/>
      <c r="D880" s="300"/>
      <c r="E880" s="300"/>
      <c r="F880" s="300"/>
      <c r="G880" s="300"/>
      <c r="H880" s="300"/>
      <c r="I880" s="303"/>
      <c r="J880" s="306"/>
      <c r="K880" s="306"/>
      <c r="L880" s="329"/>
      <c r="M880" s="262"/>
      <c r="N880" s="262"/>
      <c r="O880" s="326" t="s">
        <v>455</v>
      </c>
      <c r="P880" s="338"/>
      <c r="Q880" s="295"/>
      <c r="R880" s="259"/>
      <c r="S880" s="256"/>
      <c r="T880" s="253">
        <f>(IFERROR(VLOOKUP(S880,Criterios!$E$3:$F$8,2,FALSE),0))</f>
        <v>0</v>
      </c>
      <c r="U880" s="247"/>
      <c r="V880" s="253">
        <f>(IFERROR(VLOOKUP(U880,Criterios!$H$3:$I$8,2,FALSE),0))</f>
        <v>0</v>
      </c>
      <c r="W880" s="253">
        <f>(IFERROR(VLOOKUP(S880,Criterios!$E$3:$F$8,2,FALSE),0)) * (IFERROR(VLOOKUP(U880,Criterios!$H$3:$I$8,2,FALSE),0))</f>
        <v>0</v>
      </c>
      <c r="X880" s="253">
        <f>IFERROR(INDEX(Colorimetría!$D$4:$H$8,MATCH(V880,Colorimetría!$C$4:$C$8,0),MATCH(T880,Colorimetría!$D$3:$H$3,0)),0)</f>
        <v>0</v>
      </c>
      <c r="Y880" s="296"/>
      <c r="Z880" s="91"/>
      <c r="AA880" s="92"/>
      <c r="AB880" s="92"/>
      <c r="AC880" s="92"/>
      <c r="AD880" s="93"/>
      <c r="AE880" s="94">
        <f>IF(OR(AD880="Preventivo",AD880="Preventivo - Detectivo"),"Probabilidad",IF(OR(AD880="Detectivo - Correctivo",AD880="Correctivo"),"Impacto",0))</f>
        <v>0</v>
      </c>
      <c r="AF880" s="93"/>
      <c r="AG880" s="93"/>
      <c r="AH880" s="93"/>
      <c r="AI880" s="93"/>
      <c r="AJ880" s="93"/>
      <c r="AK880" s="93"/>
      <c r="AL880" s="95">
        <f>IFERROR(VLOOKUP(AF880,Criterios!$M$3:$N$6,2,FALSE),0) + IFERROR(VLOOKUP(AG880,Criterios!$O$3:$P$6,2,FALSE),0) + IFERROR(VLOOKUP(AH880,Criterios!$Q$3:$R$7,2,FALSE),0) + IFERROR(VLOOKUP(AI880,Criterios!$S$3:$T$6,2,FALSE),0) + IFERROR(VLOOKUP(AJ880,Criterios!$U$3:$V$5,2,FALSE),0) + IFERROR(VLOOKUP(AK880,Criterios!$W$3:$X$8,2,FALSE),0)</f>
        <v>0</v>
      </c>
      <c r="AM880" s="96" t="str">
        <f>IF(AND(AL880&gt;=Criterios!$AB$8,AL880&lt;Criterios!$AA$8),"Pobre",IF(AND(AL880&gt;=Criterios!$AB$7,AL880&lt;Criterios!$AA$7),"Insatisfactorio",IF(AND(AL880&gt;=Criterios!$AB$6,AL880&lt;Criterios!$AA$6),"Regular",IF(AND(AL880&gt;=Criterios!$AB$5,AL880&lt;Criterios!$AA$5),"Bueno",IF(AND(AL880&gt;=Criterios!$AB$4,AL880&lt;=Criterios!$AA$4),"Excelente",MID(Criterios!$Y$3,1,1))))))</f>
        <v/>
      </c>
      <c r="AN880" s="278">
        <f>(IFERROR(AVERAGEIFS(AL880:AL885,AE880:AE885,"Impacto"),0))/100</f>
        <v>0</v>
      </c>
      <c r="AO880" s="280">
        <f>(IFERROR(AVERAGEIFS(AL880:AL885,AE880:AE885,"Probabilidad"),0))/100</f>
        <v>0</v>
      </c>
      <c r="AP880" s="282" t="str">
        <f>IF(AN880=0,MID(S880,1,15),IF(T880 - AN880*T880&lt;1,VLOOKUP(1,Criterios!$D$4:$E$8,2,FALSE),IF(ROUND(T880 -( T880*AN880),0)=0,VLOOKUP(1,Criterios!$D$4:$E$8,2,FALSE),VLOOKUP(ROUND(T880 -( T880*AN880),0),Criterios!$D$4:$E$8,2,FALSE))))</f>
        <v/>
      </c>
      <c r="AQ880" s="273">
        <f>(IFERROR(VLOOKUP(AP880,Criterios!$E$3:$F$8,2,FALSE),0))</f>
        <v>0</v>
      </c>
      <c r="AR880" s="273" t="str">
        <f>IF(AO880=0,MID(U880,1,15),IF(V880 - AO880*V880&lt;1,VLOOKUP(1,Criterios!$G$4:$H$8,2,FALSE),IF(ROUND(V880 -(V880*AO880),0)=0,VLOOKUP(1,Criterios!$G$4:$H$8,2,FALSE),VLOOKUP(ROUND(V880 -( V880*AO880),0),Criterios!$G$4:$H$8,2,FALSE))))</f>
        <v/>
      </c>
      <c r="AS880" s="273">
        <f>(IFERROR(VLOOKUP(AR880,Criterios!$H$3:$I$8,2,FALSE),0))</f>
        <v>0</v>
      </c>
      <c r="AT880" s="273">
        <f>(IFERROR(VLOOKUP(AP880,Criterios!$E$3:$F$8,2,FALSE),0)) * (IFERROR(VLOOKUP(AR880,Criterios!$H$3:$I$8,2,FALSE),0))</f>
        <v>0</v>
      </c>
      <c r="AU880" s="284">
        <f>IFERROR(INDEX(Colorimetría!$D$4:$H$8,MATCH(AS880,Colorimetría!$C$4:$C$8,0),MATCH(AQ880,Colorimetría!$D$3:$H$3,0)),0)</f>
        <v>0</v>
      </c>
      <c r="AV880" s="88" t="s">
        <v>169</v>
      </c>
      <c r="AW880" s="97" t="str">
        <f>IF(AND(T880=1,V880=5),IF(AND(AQ880=1,AS880=5),"RiRr","Ri"),IF(AND(AQ880=1,AS880=5),"Rr",""))</f>
        <v/>
      </c>
      <c r="AX880" s="97" t="str">
        <f>IF(AND(T880=2,V880=5),IF(AND(AQ880=2,AS880=5),"RiRr","Ri"),IF(AND(AQ880=2,AS880=5),"Rr",""))</f>
        <v/>
      </c>
      <c r="AY880" s="98" t="str">
        <f>IF(AND(T880=3,V880=5),IF(AND(AQ880=3,AS880=5),"RiRr","Ri"),IF(AND(AQ880=3,AS880=5),"Rr",""))</f>
        <v/>
      </c>
      <c r="AZ880" s="98" t="str">
        <f>IF(AND(T880=4,V880=5),IF(AND(AQ880=4,AS880=5),"RiRr","Ri"),IF(AND(AQ880=4,AS880=5),"Rr",""))</f>
        <v/>
      </c>
      <c r="BA880" s="98" t="str">
        <f>IF(AND(T880=5,V880=5),IF(AND(AQ880=5,AS880=5),"RiRr","Ri"),IF(AND(AQ880=5,AS880=5),"Rr",""))</f>
        <v/>
      </c>
      <c r="BB880" s="100"/>
    </row>
    <row r="881" spans="1:54" hidden="1" x14ac:dyDescent="0.2">
      <c r="A881" s="362"/>
      <c r="B881" s="290"/>
      <c r="C881" s="298"/>
      <c r="D881" s="301"/>
      <c r="E881" s="301"/>
      <c r="F881" s="301"/>
      <c r="G881" s="301"/>
      <c r="H881" s="301"/>
      <c r="I881" s="304"/>
      <c r="J881" s="307"/>
      <c r="K881" s="307"/>
      <c r="L881" s="330"/>
      <c r="M881" s="263"/>
      <c r="N881" s="263"/>
      <c r="O881" s="327"/>
      <c r="P881" s="310"/>
      <c r="Q881" s="266"/>
      <c r="R881" s="260"/>
      <c r="S881" s="257"/>
      <c r="T881" s="254"/>
      <c r="U881" s="248"/>
      <c r="V881" s="254"/>
      <c r="W881" s="254"/>
      <c r="X881" s="254"/>
      <c r="Y881" s="276"/>
      <c r="Z881" s="91"/>
      <c r="AA881" s="92"/>
      <c r="AB881" s="92"/>
      <c r="AC881" s="92"/>
      <c r="AD881" s="93"/>
      <c r="AE881" s="94">
        <f t="shared" ref="AE881:AE885" si="142">IF(OR(AD881="Preventivo",AD881="Preventivo - Detectivo"),"Probabilidad",IF(OR(AD881="Detectivo - Correctivo",AD881="Correctivo"),"Impacto",0))</f>
        <v>0</v>
      </c>
      <c r="AF881" s="93"/>
      <c r="AG881" s="93"/>
      <c r="AH881" s="93"/>
      <c r="AI881" s="93"/>
      <c r="AJ881" s="93"/>
      <c r="AK881" s="93"/>
      <c r="AL881" s="95">
        <f>IFERROR(VLOOKUP(AF881,Criterios!$M$3:$N$6,2,FALSE),0) + IFERROR(VLOOKUP(AG881,Criterios!$O$3:$P$6,2,FALSE),0) + IFERROR(VLOOKUP(AH881,Criterios!$Q$3:$R$7,2,FALSE),0) + IFERROR(VLOOKUP(AI881,Criterios!$S$3:$T$6,2,FALSE),0) + IFERROR(VLOOKUP(AJ881,Criterios!$U$3:$V$5,2,FALSE),0) + IFERROR(VLOOKUP(AK881,Criterios!$W$3:$X$8,2,FALSE),0)</f>
        <v>0</v>
      </c>
      <c r="AM881" s="96" t="str">
        <f>IF(AND(AL881&gt;=Criterios!$AB$8,AL881&lt;Criterios!$AA$8),"Pobre",IF(AND(AL881&gt;=Criterios!$AB$7,AL881&lt;Criterios!$AA$7),"Insatisfactorio",IF(AND(AL881&gt;=Criterios!$AB$6,AL881&lt;Criterios!$AA$6),"Regular",IF(AND(AL881&gt;=Criterios!$AB$5,AL881&lt;Criterios!$AA$5),"Bueno",IF(AND(AL881&gt;=Criterios!$AB$4,AL881&lt;=Criterios!$AA$4),"Excelente",MID(Criterios!$Y$3,1,1))))))</f>
        <v/>
      </c>
      <c r="AN881" s="278"/>
      <c r="AO881" s="280"/>
      <c r="AP881" s="282"/>
      <c r="AQ881" s="273"/>
      <c r="AR881" s="273"/>
      <c r="AS881" s="273"/>
      <c r="AT881" s="273"/>
      <c r="AU881" s="284"/>
      <c r="AV881" s="88" t="s">
        <v>122</v>
      </c>
      <c r="AW881" s="101" t="str">
        <f>IF(AND(T880=1,V880=4),IF(AND(AQ880=1,AS880=4),"RiRr","Ri"),IF(AND(AQ880=1,AS880=4),"Rr",""))</f>
        <v/>
      </c>
      <c r="AX881" s="102" t="str">
        <f>IF(AND(T880=2,V880=4),IF(AND(AQ880=2,AS880=4),"RiRr","Ri"),IF(AND(AQ880=2,AS880=4),"Rr",""))</f>
        <v/>
      </c>
      <c r="AY881" s="102" t="str">
        <f>IF(AND(T880=3,V880=4),IF(AND(AQ880=3,AS880=4),"RiRr","Ri"),IF(AND(AQ880=3,AS880=4),"Rr",""))</f>
        <v/>
      </c>
      <c r="AZ881" s="103" t="str">
        <f>IF(AND(T880=4,V880=4),IF(AND(AQ880=4,AS880=4),"RiRr","Ri"),IF(AND(AQ880=4,AS880=4),"Rr",""))</f>
        <v/>
      </c>
      <c r="BA881" s="103" t="str">
        <f>IF(AND(T880=5,V880=4),IF(AND(AQ880=5,AS880=4),"RiRr","Ri"),IF(AND(AQ880=5,AS880=4),"Rr",""))</f>
        <v/>
      </c>
      <c r="BB881" s="105"/>
    </row>
    <row r="882" spans="1:54" hidden="1" x14ac:dyDescent="0.2">
      <c r="A882" s="362"/>
      <c r="B882" s="290"/>
      <c r="C882" s="298"/>
      <c r="D882" s="301"/>
      <c r="E882" s="301"/>
      <c r="F882" s="301"/>
      <c r="G882" s="301"/>
      <c r="H882" s="301"/>
      <c r="I882" s="304"/>
      <c r="J882" s="307"/>
      <c r="K882" s="307"/>
      <c r="L882" s="330"/>
      <c r="M882" s="263"/>
      <c r="N882" s="263"/>
      <c r="O882" s="327"/>
      <c r="P882" s="310"/>
      <c r="Q882" s="266"/>
      <c r="R882" s="260"/>
      <c r="S882" s="257"/>
      <c r="T882" s="254"/>
      <c r="U882" s="248"/>
      <c r="V882" s="254"/>
      <c r="W882" s="254"/>
      <c r="X882" s="254"/>
      <c r="Y882" s="276"/>
      <c r="Z882" s="91"/>
      <c r="AA882" s="92"/>
      <c r="AB882" s="92"/>
      <c r="AC882" s="92"/>
      <c r="AD882" s="93"/>
      <c r="AE882" s="94">
        <f t="shared" si="142"/>
        <v>0</v>
      </c>
      <c r="AF882" s="93"/>
      <c r="AG882" s="93"/>
      <c r="AH882" s="93"/>
      <c r="AI882" s="93"/>
      <c r="AJ882" s="93"/>
      <c r="AK882" s="93"/>
      <c r="AL882" s="95">
        <f>IFERROR(VLOOKUP(AF882,Criterios!$M$3:$N$6,2,FALSE),0) + IFERROR(VLOOKUP(AG882,Criterios!$O$3:$P$6,2,FALSE),0) + IFERROR(VLOOKUP(AH882,Criterios!$Q$3:$R$7,2,FALSE),0) + IFERROR(VLOOKUP(AI882,Criterios!$S$3:$T$6,2,FALSE),0) + IFERROR(VLOOKUP(AJ882,Criterios!$U$3:$V$5,2,FALSE),0) + IFERROR(VLOOKUP(AK882,Criterios!$W$3:$X$8,2,FALSE),0)</f>
        <v>0</v>
      </c>
      <c r="AM882" s="96" t="str">
        <f>IF(AND(AL882&gt;=Criterios!$AB$8,AL882&lt;Criterios!$AA$8),"Pobre",IF(AND(AL882&gt;=Criterios!$AB$7,AL882&lt;Criterios!$AA$7),"Insatisfactorio",IF(AND(AL882&gt;=Criterios!$AB$6,AL882&lt;Criterios!$AA$6),"Regular",IF(AND(AL882&gt;=Criterios!$AB$5,AL882&lt;Criterios!$AA$5),"Bueno",IF(AND(AL882&gt;=Criterios!$AB$4,AL882&lt;=Criterios!$AA$4),"Excelente",MID(Criterios!$Y$3,1,1))))))</f>
        <v/>
      </c>
      <c r="AN882" s="278"/>
      <c r="AO882" s="280"/>
      <c r="AP882" s="282"/>
      <c r="AQ882" s="273"/>
      <c r="AR882" s="273"/>
      <c r="AS882" s="273"/>
      <c r="AT882" s="273"/>
      <c r="AU882" s="284"/>
      <c r="AV882" s="88" t="s">
        <v>125</v>
      </c>
      <c r="AW882" s="106" t="str">
        <f>IF(AND(T880=1,V880=3),IF(AND(AQ880=1,AS880=3),"RiRr","Ri"),IF(AND(AQ880=1,AS880=3),"Rr",""))</f>
        <v/>
      </c>
      <c r="AX882" s="101" t="str">
        <f>IF(AND(T880=2,V880=3),IF(AND(AQ880=2,AS880=3),"RiRr","Ri"),IF(AND(AQ880=2,AS880=3),"Rr",""))</f>
        <v/>
      </c>
      <c r="AY882" s="102" t="str">
        <f>IF(AND(T880=3,V880=3),IF(AND(AQ880=3,AS880=3),"RiRr","Ri"),IF(AND(AQ880=3,AS880=3),"Rr",""))</f>
        <v/>
      </c>
      <c r="AZ882" s="103" t="str">
        <f>IF(AND(T880=4,V880=3),IF(AND(AQ880=4,AS880=3),"RiRr","Ri"),IF(AND(AQ880=4,AS880=3),"Rr",""))</f>
        <v/>
      </c>
      <c r="BA882" s="103" t="str">
        <f>IF(AND(T880=5,V880=3),IF(AND(AQ880=5,AS880=3),"RiRr","Ri"),IF(AND(AQ880=5,AS880=3),"Rr",""))</f>
        <v/>
      </c>
      <c r="BB882" s="105"/>
    </row>
    <row r="883" spans="1:54" hidden="1" x14ac:dyDescent="0.2">
      <c r="A883" s="362"/>
      <c r="B883" s="290"/>
      <c r="C883" s="298"/>
      <c r="D883" s="301"/>
      <c r="E883" s="301"/>
      <c r="F883" s="301"/>
      <c r="G883" s="301"/>
      <c r="H883" s="301"/>
      <c r="I883" s="304"/>
      <c r="J883" s="307"/>
      <c r="K883" s="307"/>
      <c r="L883" s="330"/>
      <c r="M883" s="263"/>
      <c r="N883" s="263"/>
      <c r="O883" s="327"/>
      <c r="P883" s="310"/>
      <c r="Q883" s="266"/>
      <c r="R883" s="260"/>
      <c r="S883" s="257"/>
      <c r="T883" s="254"/>
      <c r="U883" s="248"/>
      <c r="V883" s="254"/>
      <c r="W883" s="254"/>
      <c r="X883" s="254"/>
      <c r="Y883" s="276"/>
      <c r="Z883" s="91"/>
      <c r="AA883" s="92"/>
      <c r="AB883" s="92"/>
      <c r="AC883" s="92"/>
      <c r="AD883" s="93"/>
      <c r="AE883" s="94">
        <f t="shared" si="142"/>
        <v>0</v>
      </c>
      <c r="AF883" s="93"/>
      <c r="AG883" s="93"/>
      <c r="AH883" s="93"/>
      <c r="AI883" s="93"/>
      <c r="AJ883" s="93"/>
      <c r="AK883" s="93"/>
      <c r="AL883" s="94">
        <f>IFERROR(VLOOKUP(AF883,Criterios!$M$3:$N$6,2,FALSE),0) + IFERROR(VLOOKUP(AG883,Criterios!$O$3:$P$6,2,FALSE),0) + IFERROR(VLOOKUP(AH883,Criterios!$Q$3:$R$7,2,FALSE),0) + IFERROR(VLOOKUP(AI883,Criterios!$S$3:$T$6,2,FALSE),0) + IFERROR(VLOOKUP(AJ883,Criterios!$U$3:$V$5,2,FALSE),0) + IFERROR(VLOOKUP(AK883,Criterios!$W$3:$X$8,2,FALSE),0)</f>
        <v>0</v>
      </c>
      <c r="AM883" s="96" t="str">
        <f>IF(AND(AL883&gt;=Criterios!$AB$8,AL883&lt;Criterios!$AA$8),"Pobre",IF(AND(AL883&gt;=Criterios!$AB$7,AL883&lt;Criterios!$AA$7),"Insatisfactorio",IF(AND(AL883&gt;=Criterios!$AB$6,AL883&lt;Criterios!$AA$6),"Regular",IF(AND(AL883&gt;=Criterios!$AB$5,AL883&lt;Criterios!$AA$5),"Bueno",IF(AND(AL883&gt;=Criterios!$AB$4,AL883&lt;=Criterios!$AA$4),"Excelente",MID(Criterios!$Y$3,1,1))))))</f>
        <v/>
      </c>
      <c r="AN883" s="278"/>
      <c r="AO883" s="280"/>
      <c r="AP883" s="282"/>
      <c r="AQ883" s="273"/>
      <c r="AR883" s="273"/>
      <c r="AS883" s="273"/>
      <c r="AT883" s="273"/>
      <c r="AU883" s="284"/>
      <c r="AV883" s="88" t="s">
        <v>170</v>
      </c>
      <c r="AW883" s="106" t="str">
        <f>IF(AND(T880=1,V880=2),IF(AND(AQ880=1,AS880=2),"RiRr","Ri"),IF(AND(AQ880=1,AS880=2),"Rr",""))</f>
        <v/>
      </c>
      <c r="AX883" s="106" t="str">
        <f>IF(AND(T880=2,V880=2),IF(AND(AQ880=2,AS880=2),"RiRr","Ri"),IF(AND(AQ880=2,AS880=2),"Rr",""))</f>
        <v/>
      </c>
      <c r="AY883" s="101" t="str">
        <f>IF(AND(T880=3,V880=2),IF(AND(AQ880=3,AS880=2),"RiRr","Ri"),IF(AND(AQ880=3,AS880=2),"Rr",""))</f>
        <v/>
      </c>
      <c r="AZ883" s="102" t="str">
        <f>IF(AND(T880=4,V880=2),IF(AND(AQ880=4,AS880=2),"RiRr","Ri"),IF(AND(AQ880=4,AS880=2),"Rr",""))</f>
        <v/>
      </c>
      <c r="BA883" s="103" t="str">
        <f>IF(AND(T880=5,V880=2),IF(AND(AQ880=5,AS880=2),"RiRr","Ri"),IF(AND(AQ880=5,AS880=2),"Rr",""))</f>
        <v/>
      </c>
      <c r="BB883" s="105"/>
    </row>
    <row r="884" spans="1:54" hidden="1" x14ac:dyDescent="0.2">
      <c r="A884" s="362"/>
      <c r="B884" s="290"/>
      <c r="C884" s="298"/>
      <c r="D884" s="301"/>
      <c r="E884" s="301"/>
      <c r="F884" s="301"/>
      <c r="G884" s="301"/>
      <c r="H884" s="301"/>
      <c r="I884" s="304"/>
      <c r="J884" s="307"/>
      <c r="K884" s="307"/>
      <c r="L884" s="330"/>
      <c r="M884" s="263"/>
      <c r="N884" s="263"/>
      <c r="O884" s="327"/>
      <c r="P884" s="310"/>
      <c r="Q884" s="266"/>
      <c r="R884" s="260"/>
      <c r="S884" s="257"/>
      <c r="T884" s="254"/>
      <c r="U884" s="248"/>
      <c r="V884" s="254"/>
      <c r="W884" s="254"/>
      <c r="X884" s="254"/>
      <c r="Y884" s="276"/>
      <c r="Z884" s="91"/>
      <c r="AA884" s="92"/>
      <c r="AB884" s="92"/>
      <c r="AC884" s="92"/>
      <c r="AD884" s="93"/>
      <c r="AE884" s="94">
        <f t="shared" si="142"/>
        <v>0</v>
      </c>
      <c r="AF884" s="93"/>
      <c r="AG884" s="93"/>
      <c r="AH884" s="93"/>
      <c r="AI884" s="93"/>
      <c r="AJ884" s="93"/>
      <c r="AK884" s="93"/>
      <c r="AL884" s="94">
        <f>IFERROR(VLOOKUP(AF884,Criterios!$M$3:$N$6,2,FALSE),0) + IFERROR(VLOOKUP(AG884,Criterios!$O$3:$P$6,2,FALSE),0) + IFERROR(VLOOKUP(AH884,Criterios!$Q$3:$R$7,2,FALSE),0) + IFERROR(VLOOKUP(AI884,Criterios!$S$3:$T$6,2,FALSE),0) + IFERROR(VLOOKUP(AJ884,Criterios!$U$3:$V$5,2,FALSE),0) + IFERROR(VLOOKUP(AK884,Criterios!$W$3:$X$8,2,FALSE),0)</f>
        <v>0</v>
      </c>
      <c r="AM884" s="96" t="str">
        <f>IF(AND(AL884&gt;=Criterios!$AB$8,AL884&lt;Criterios!$AA$8),"Pobre",IF(AND(AL884&gt;=Criterios!$AB$7,AL884&lt;Criterios!$AA$7),"Insatisfactorio",IF(AND(AL884&gt;=Criterios!$AB$6,AL884&lt;Criterios!$AA$6),"Regular",IF(AND(AL884&gt;=Criterios!$AB$5,AL884&lt;Criterios!$AA$5),"Bueno",IF(AND(AL884&gt;=Criterios!$AB$4,AL884&lt;=Criterios!$AA$4),"Excelente",MID(Criterios!$Y$3,1,1))))))</f>
        <v/>
      </c>
      <c r="AN884" s="278"/>
      <c r="AO884" s="280"/>
      <c r="AP884" s="282"/>
      <c r="AQ884" s="273"/>
      <c r="AR884" s="273"/>
      <c r="AS884" s="273"/>
      <c r="AT884" s="273"/>
      <c r="AU884" s="284"/>
      <c r="AV884" s="88" t="s">
        <v>752</v>
      </c>
      <c r="AW884" s="106" t="str">
        <f>IF(AND(T880=1,V880=1),IF(AND(AQ880=1,AS880=1),"RiRr","Ri"),IF(AND(AQ880=1,AS880=1),"Rr",""))</f>
        <v/>
      </c>
      <c r="AX884" s="106" t="str">
        <f>IF(AND(T880=2,V880=1),IF(AND(AQ880=2,AS880=1),"RiRr","Ri"),IF(AND(AQ880=2,AS880=1),"Rr",""))</f>
        <v/>
      </c>
      <c r="AY884" s="101" t="str">
        <f>IF(AND(T880=3,V880=1),IF(AND(AQ880=3,AS880=1),"RiRr","Ri"),IF(AND(AQ880=3,AS880=1),"Rr",""))</f>
        <v/>
      </c>
      <c r="AZ884" s="102" t="str">
        <f>IF(AND(T880=4,V880=1),IF(AND(AQ880=4,AS880=1),"RiRr","Ri"),IF(AND(AQ880=4,AS880=1),"Rr",""))</f>
        <v/>
      </c>
      <c r="BA884" s="102" t="str">
        <f>IF(AND(T880=5,V880=1),IF(AND(AQ880=5,AS880=1),"RiRr","Ri"),IF(AND(AQ880=5,AS880=1),"Rr",""))</f>
        <v/>
      </c>
      <c r="BB884" s="105"/>
    </row>
    <row r="885" spans="1:54" ht="15.75" hidden="1" customHeight="1" thickBot="1" x14ac:dyDescent="0.25">
      <c r="A885" s="363"/>
      <c r="B885" s="291"/>
      <c r="C885" s="299"/>
      <c r="D885" s="302"/>
      <c r="E885" s="302"/>
      <c r="F885" s="302"/>
      <c r="G885" s="302"/>
      <c r="H885" s="302"/>
      <c r="I885" s="305"/>
      <c r="J885" s="308"/>
      <c r="K885" s="308"/>
      <c r="L885" s="331"/>
      <c r="M885" s="264"/>
      <c r="N885" s="264"/>
      <c r="O885" s="328"/>
      <c r="P885" s="311"/>
      <c r="Q885" s="267"/>
      <c r="R885" s="261"/>
      <c r="S885" s="258"/>
      <c r="T885" s="255"/>
      <c r="U885" s="249"/>
      <c r="V885" s="255"/>
      <c r="W885" s="255"/>
      <c r="X885" s="255"/>
      <c r="Y885" s="277"/>
      <c r="Z885" s="108"/>
      <c r="AA885" s="109"/>
      <c r="AB885" s="109"/>
      <c r="AC885" s="109"/>
      <c r="AD885" s="110"/>
      <c r="AE885" s="111">
        <f t="shared" si="142"/>
        <v>0</v>
      </c>
      <c r="AF885" s="110"/>
      <c r="AG885" s="110"/>
      <c r="AH885" s="110"/>
      <c r="AI885" s="110"/>
      <c r="AJ885" s="110"/>
      <c r="AK885" s="110"/>
      <c r="AL885" s="111">
        <f>IFERROR(VLOOKUP(AF885,Criterios!$M$3:$N$6,2,FALSE),0) + IFERROR(VLOOKUP(AG885,Criterios!$O$3:$P$6,2,FALSE),0) + IFERROR(VLOOKUP(AH885,Criterios!$Q$3:$R$7,2,FALSE),0) + IFERROR(VLOOKUP(AI885,Criterios!$S$3:$T$6,2,FALSE),0) + IFERROR(VLOOKUP(AJ885,Criterios!$U$3:$V$5,2,FALSE),0) + IFERROR(VLOOKUP(AK885,Criterios!$W$3:$X$8,2,FALSE),0)</f>
        <v>0</v>
      </c>
      <c r="AM885" s="112" t="str">
        <f>IF(AND(AL885&gt;=Criterios!$AB$8,AL885&lt;Criterios!$AA$8),"Pobre",IF(AND(AL885&gt;=Criterios!$AB$7,AL885&lt;Criterios!$AA$7),"Insatisfactorio",IF(AND(AL885&gt;=Criterios!$AB$6,AL885&lt;Criterios!$AA$6),"Regular",IF(AND(AL885&gt;=Criterios!$AB$5,AL885&lt;Criterios!$AA$5),"Bueno",IF(AND(AL885&gt;=Criterios!$AB$4,AL885&lt;=Criterios!$AA$4),"Excelente",MID(Criterios!$Y$3,1,1))))))</f>
        <v/>
      </c>
      <c r="AN885" s="279"/>
      <c r="AO885" s="281"/>
      <c r="AP885" s="283"/>
      <c r="AQ885" s="274"/>
      <c r="AR885" s="274"/>
      <c r="AS885" s="274"/>
      <c r="AT885" s="274"/>
      <c r="AU885" s="285"/>
      <c r="AW885" s="88" t="s">
        <v>123</v>
      </c>
      <c r="AX885" s="88" t="s">
        <v>124</v>
      </c>
      <c r="AY885" s="88" t="s">
        <v>125</v>
      </c>
      <c r="AZ885" s="88" t="s">
        <v>126</v>
      </c>
      <c r="BA885" s="88" t="s">
        <v>127</v>
      </c>
      <c r="BB885" s="113"/>
    </row>
    <row r="886" spans="1:54" ht="16.5" hidden="1" thickTop="1" x14ac:dyDescent="0.2">
      <c r="A886" s="361"/>
      <c r="B886" s="289"/>
      <c r="C886" s="297"/>
      <c r="D886" s="300"/>
      <c r="E886" s="300"/>
      <c r="F886" s="300"/>
      <c r="G886" s="300"/>
      <c r="H886" s="300"/>
      <c r="I886" s="303"/>
      <c r="J886" s="306"/>
      <c r="K886" s="306"/>
      <c r="L886" s="329"/>
      <c r="M886" s="262"/>
      <c r="N886" s="262"/>
      <c r="O886" s="326" t="s">
        <v>456</v>
      </c>
      <c r="P886" s="338"/>
      <c r="Q886" s="295"/>
      <c r="R886" s="259"/>
      <c r="S886" s="256"/>
      <c r="T886" s="253">
        <f>(IFERROR(VLOOKUP(S886,Criterios!$E$3:$F$8,2,FALSE),0))</f>
        <v>0</v>
      </c>
      <c r="U886" s="247"/>
      <c r="V886" s="253">
        <f>(IFERROR(VLOOKUP(U886,Criterios!$H$3:$I$8,2,FALSE),0))</f>
        <v>0</v>
      </c>
      <c r="W886" s="253">
        <f>(IFERROR(VLOOKUP(S886,Criterios!$E$3:$F$8,2,FALSE),0)) * (IFERROR(VLOOKUP(U886,Criterios!$H$3:$I$8,2,FALSE),0))</f>
        <v>0</v>
      </c>
      <c r="X886" s="253">
        <f>IFERROR(INDEX(Colorimetría!$D$4:$H$8,MATCH(V886,Colorimetría!$C$4:$C$8,0),MATCH(T886,Colorimetría!$D$3:$H$3,0)),0)</f>
        <v>0</v>
      </c>
      <c r="Y886" s="296"/>
      <c r="Z886" s="91"/>
      <c r="AA886" s="92"/>
      <c r="AB886" s="92"/>
      <c r="AC886" s="92"/>
      <c r="AD886" s="93"/>
      <c r="AE886" s="94">
        <f>IF(OR(AD886="Preventivo",AD886="Preventivo - Detectivo"),"Probabilidad",IF(OR(AD886="Detectivo - Correctivo",AD886="Correctivo"),"Impacto",0))</f>
        <v>0</v>
      </c>
      <c r="AF886" s="93"/>
      <c r="AG886" s="93"/>
      <c r="AH886" s="93"/>
      <c r="AI886" s="93"/>
      <c r="AJ886" s="93"/>
      <c r="AK886" s="93"/>
      <c r="AL886" s="95">
        <f>IFERROR(VLOOKUP(AF886,Criterios!$M$3:$N$6,2,FALSE),0) + IFERROR(VLOOKUP(AG886,Criterios!$O$3:$P$6,2,FALSE),0) + IFERROR(VLOOKUP(AH886,Criterios!$Q$3:$R$7,2,FALSE),0) + IFERROR(VLOOKUP(AI886,Criterios!$S$3:$T$6,2,FALSE),0) + IFERROR(VLOOKUP(AJ886,Criterios!$U$3:$V$5,2,FALSE),0) + IFERROR(VLOOKUP(AK886,Criterios!$W$3:$X$8,2,FALSE),0)</f>
        <v>0</v>
      </c>
      <c r="AM886" s="96" t="str">
        <f>IF(AND(AL886&gt;=Criterios!$AB$8,AL886&lt;Criterios!$AA$8),"Pobre",IF(AND(AL886&gt;=Criterios!$AB$7,AL886&lt;Criterios!$AA$7),"Insatisfactorio",IF(AND(AL886&gt;=Criterios!$AB$6,AL886&lt;Criterios!$AA$6),"Regular",IF(AND(AL886&gt;=Criterios!$AB$5,AL886&lt;Criterios!$AA$5),"Bueno",IF(AND(AL886&gt;=Criterios!$AB$4,AL886&lt;=Criterios!$AA$4),"Excelente",MID(Criterios!$Y$3,1,1))))))</f>
        <v/>
      </c>
      <c r="AN886" s="278">
        <f>(IFERROR(AVERAGEIFS(AL886:AL891,AE886:AE891,"Impacto"),0))/100</f>
        <v>0</v>
      </c>
      <c r="AO886" s="280">
        <f>(IFERROR(AVERAGEIFS(AL886:AL891,AE886:AE891,"Probabilidad"),0))/100</f>
        <v>0</v>
      </c>
      <c r="AP886" s="282" t="str">
        <f>IF(AN886=0,MID(S886,1,15),IF(T886 - AN886*T886&lt;1,VLOOKUP(1,Criterios!$D$4:$E$8,2,FALSE),IF(ROUND(T886 -( T886*AN886),0)=0,VLOOKUP(1,Criterios!$D$4:$E$8,2,FALSE),VLOOKUP(ROUND(T886 -( T886*AN886),0),Criterios!$D$4:$E$8,2,FALSE))))</f>
        <v/>
      </c>
      <c r="AQ886" s="273">
        <f>(IFERROR(VLOOKUP(AP886,Criterios!$E$3:$F$8,2,FALSE),0))</f>
        <v>0</v>
      </c>
      <c r="AR886" s="273" t="str">
        <f>IF(AO886=0,MID(U886,1,15),IF(V886 - AO886*V886&lt;1,VLOOKUP(1,Criterios!$G$4:$H$8,2,FALSE),IF(ROUND(V886 -(V886*AO886),0)=0,VLOOKUP(1,Criterios!$G$4:$H$8,2,FALSE),VLOOKUP(ROUND(V886 -( V886*AO886),0),Criterios!$G$4:$H$8,2,FALSE))))</f>
        <v/>
      </c>
      <c r="AS886" s="273">
        <f>(IFERROR(VLOOKUP(AR886,Criterios!$H$3:$I$8,2,FALSE),0))</f>
        <v>0</v>
      </c>
      <c r="AT886" s="273">
        <f>(IFERROR(VLOOKUP(AP886,Criterios!$E$3:$F$8,2,FALSE),0)) * (IFERROR(VLOOKUP(AR886,Criterios!$H$3:$I$8,2,FALSE),0))</f>
        <v>0</v>
      </c>
      <c r="AU886" s="284">
        <f>IFERROR(INDEX(Colorimetría!$D$4:$H$8,MATCH(AS886,Colorimetría!$C$4:$C$8,0),MATCH(AQ886,Colorimetría!$D$3:$H$3,0)),0)</f>
        <v>0</v>
      </c>
      <c r="AV886" s="88" t="s">
        <v>169</v>
      </c>
      <c r="AW886" s="97" t="str">
        <f>IF(AND(T886=1,V886=5),IF(AND(AQ886=1,AS886=5),"RiRr","Ri"),IF(AND(AQ886=1,AS886=5),"Rr",""))</f>
        <v/>
      </c>
      <c r="AX886" s="97" t="str">
        <f>IF(AND(T886=2,V886=5),IF(AND(AQ886=2,AS886=5),"RiRr","Ri"),IF(AND(AQ886=2,AS886=5),"Rr",""))</f>
        <v/>
      </c>
      <c r="AY886" s="98" t="str">
        <f>IF(AND(T886=3,V886=5),IF(AND(AQ886=3,AS886=5),"RiRr","Ri"),IF(AND(AQ886=3,AS886=5),"Rr",""))</f>
        <v/>
      </c>
      <c r="AZ886" s="98" t="str">
        <f>IF(AND(T886=4,V886=5),IF(AND(AQ886=4,AS886=5),"RiRr","Ri"),IF(AND(AQ886=4,AS886=5),"Rr",""))</f>
        <v/>
      </c>
      <c r="BA886" s="98" t="str">
        <f>IF(AND(T886=5,V886=5),IF(AND(AQ886=5,AS886=5),"RiRr","Ri"),IF(AND(AQ886=5,AS886=5),"Rr",""))</f>
        <v/>
      </c>
      <c r="BB886" s="100"/>
    </row>
    <row r="887" spans="1:54" hidden="1" x14ac:dyDescent="0.2">
      <c r="A887" s="362"/>
      <c r="B887" s="290"/>
      <c r="C887" s="298"/>
      <c r="D887" s="301"/>
      <c r="E887" s="301"/>
      <c r="F887" s="301"/>
      <c r="G887" s="301"/>
      <c r="H887" s="301"/>
      <c r="I887" s="304"/>
      <c r="J887" s="307"/>
      <c r="K887" s="307"/>
      <c r="L887" s="330"/>
      <c r="M887" s="263"/>
      <c r="N887" s="263"/>
      <c r="O887" s="327"/>
      <c r="P887" s="310"/>
      <c r="Q887" s="266"/>
      <c r="R887" s="260"/>
      <c r="S887" s="257"/>
      <c r="T887" s="254"/>
      <c r="U887" s="248"/>
      <c r="V887" s="254"/>
      <c r="W887" s="254"/>
      <c r="X887" s="254"/>
      <c r="Y887" s="276"/>
      <c r="Z887" s="91"/>
      <c r="AA887" s="92"/>
      <c r="AB887" s="92"/>
      <c r="AC887" s="92"/>
      <c r="AD887" s="93"/>
      <c r="AE887" s="94">
        <f t="shared" ref="AE887:AE891" si="143">IF(OR(AD887="Preventivo",AD887="Preventivo - Detectivo"),"Probabilidad",IF(OR(AD887="Detectivo - Correctivo",AD887="Correctivo"),"Impacto",0))</f>
        <v>0</v>
      </c>
      <c r="AF887" s="93"/>
      <c r="AG887" s="93"/>
      <c r="AH887" s="93"/>
      <c r="AI887" s="93"/>
      <c r="AJ887" s="93"/>
      <c r="AK887" s="93"/>
      <c r="AL887" s="95">
        <f>IFERROR(VLOOKUP(AF887,Criterios!$M$3:$N$6,2,FALSE),0) + IFERROR(VLOOKUP(AG887,Criterios!$O$3:$P$6,2,FALSE),0) + IFERROR(VLOOKUP(AH887,Criterios!$Q$3:$R$7,2,FALSE),0) + IFERROR(VLOOKUP(AI887,Criterios!$S$3:$T$6,2,FALSE),0) + IFERROR(VLOOKUP(AJ887,Criterios!$U$3:$V$5,2,FALSE),0) + IFERROR(VLOOKUP(AK887,Criterios!$W$3:$X$8,2,FALSE),0)</f>
        <v>0</v>
      </c>
      <c r="AM887" s="96" t="str">
        <f>IF(AND(AL887&gt;=Criterios!$AB$8,AL887&lt;Criterios!$AA$8),"Pobre",IF(AND(AL887&gt;=Criterios!$AB$7,AL887&lt;Criterios!$AA$7),"Insatisfactorio",IF(AND(AL887&gt;=Criterios!$AB$6,AL887&lt;Criterios!$AA$6),"Regular",IF(AND(AL887&gt;=Criterios!$AB$5,AL887&lt;Criterios!$AA$5),"Bueno",IF(AND(AL887&gt;=Criterios!$AB$4,AL887&lt;=Criterios!$AA$4),"Excelente",MID(Criterios!$Y$3,1,1))))))</f>
        <v/>
      </c>
      <c r="AN887" s="278"/>
      <c r="AO887" s="280"/>
      <c r="AP887" s="282"/>
      <c r="AQ887" s="273"/>
      <c r="AR887" s="273"/>
      <c r="AS887" s="273"/>
      <c r="AT887" s="273"/>
      <c r="AU887" s="284"/>
      <c r="AV887" s="88" t="s">
        <v>122</v>
      </c>
      <c r="AW887" s="101" t="str">
        <f>IF(AND(T886=1,V886=4),IF(AND(AQ886=1,AS886=4),"RiRr","Ri"),IF(AND(AQ886=1,AS886=4),"Rr",""))</f>
        <v/>
      </c>
      <c r="AX887" s="102" t="str">
        <f>IF(AND(T886=2,V886=4),IF(AND(AQ886=2,AS886=4),"RiRr","Ri"),IF(AND(AQ886=2,AS886=4),"Rr",""))</f>
        <v/>
      </c>
      <c r="AY887" s="102" t="str">
        <f>IF(AND(T886=3,V886=4),IF(AND(AQ886=3,AS886=4),"RiRr","Ri"),IF(AND(AQ886=3,AS886=4),"Rr",""))</f>
        <v/>
      </c>
      <c r="AZ887" s="103" t="str">
        <f>IF(AND(T886=4,V886=4),IF(AND(AQ886=4,AS886=4),"RiRr","Ri"),IF(AND(AQ886=4,AS886=4),"Rr",""))</f>
        <v/>
      </c>
      <c r="BA887" s="103" t="str">
        <f>IF(AND(T886=5,V886=4),IF(AND(AQ886=5,AS886=4),"RiRr","Ri"),IF(AND(AQ886=5,AS886=4),"Rr",""))</f>
        <v/>
      </c>
      <c r="BB887" s="105"/>
    </row>
    <row r="888" spans="1:54" hidden="1" x14ac:dyDescent="0.2">
      <c r="A888" s="362"/>
      <c r="B888" s="290"/>
      <c r="C888" s="298"/>
      <c r="D888" s="301"/>
      <c r="E888" s="301"/>
      <c r="F888" s="301"/>
      <c r="G888" s="301"/>
      <c r="H888" s="301"/>
      <c r="I888" s="304"/>
      <c r="J888" s="307"/>
      <c r="K888" s="307"/>
      <c r="L888" s="330"/>
      <c r="M888" s="263"/>
      <c r="N888" s="263"/>
      <c r="O888" s="327"/>
      <c r="P888" s="310"/>
      <c r="Q888" s="266"/>
      <c r="R888" s="260"/>
      <c r="S888" s="257"/>
      <c r="T888" s="254"/>
      <c r="U888" s="248"/>
      <c r="V888" s="254"/>
      <c r="W888" s="254"/>
      <c r="X888" s="254"/>
      <c r="Y888" s="276"/>
      <c r="Z888" s="91"/>
      <c r="AA888" s="92"/>
      <c r="AB888" s="92"/>
      <c r="AC888" s="92"/>
      <c r="AD888" s="93"/>
      <c r="AE888" s="94">
        <f t="shared" si="143"/>
        <v>0</v>
      </c>
      <c r="AF888" s="93"/>
      <c r="AG888" s="93"/>
      <c r="AH888" s="93"/>
      <c r="AI888" s="93"/>
      <c r="AJ888" s="93"/>
      <c r="AK888" s="93"/>
      <c r="AL888" s="95">
        <f>IFERROR(VLOOKUP(AF888,Criterios!$M$3:$N$6,2,FALSE),0) + IFERROR(VLOOKUP(AG888,Criterios!$O$3:$P$6,2,FALSE),0) + IFERROR(VLOOKUP(AH888,Criterios!$Q$3:$R$7,2,FALSE),0) + IFERROR(VLOOKUP(AI888,Criterios!$S$3:$T$6,2,FALSE),0) + IFERROR(VLOOKUP(AJ888,Criterios!$U$3:$V$5,2,FALSE),0) + IFERROR(VLOOKUP(AK888,Criterios!$W$3:$X$8,2,FALSE),0)</f>
        <v>0</v>
      </c>
      <c r="AM888" s="96" t="str">
        <f>IF(AND(AL888&gt;=Criterios!$AB$8,AL888&lt;Criterios!$AA$8),"Pobre",IF(AND(AL888&gt;=Criterios!$AB$7,AL888&lt;Criterios!$AA$7),"Insatisfactorio",IF(AND(AL888&gt;=Criterios!$AB$6,AL888&lt;Criterios!$AA$6),"Regular",IF(AND(AL888&gt;=Criterios!$AB$5,AL888&lt;Criterios!$AA$5),"Bueno",IF(AND(AL888&gt;=Criterios!$AB$4,AL888&lt;=Criterios!$AA$4),"Excelente",MID(Criterios!$Y$3,1,1))))))</f>
        <v/>
      </c>
      <c r="AN888" s="278"/>
      <c r="AO888" s="280"/>
      <c r="AP888" s="282"/>
      <c r="AQ888" s="273"/>
      <c r="AR888" s="273"/>
      <c r="AS888" s="273"/>
      <c r="AT888" s="273"/>
      <c r="AU888" s="284"/>
      <c r="AV888" s="88" t="s">
        <v>125</v>
      </c>
      <c r="AW888" s="106" t="str">
        <f>IF(AND(T886=1,V886=3),IF(AND(AQ886=1,AS886=3),"RiRr","Ri"),IF(AND(AQ886=1,AS886=3),"Rr",""))</f>
        <v/>
      </c>
      <c r="AX888" s="101" t="str">
        <f>IF(AND(T886=2,V886=3),IF(AND(AQ886=2,AS886=3),"RiRr","Ri"),IF(AND(AQ886=2,AS886=3),"Rr",""))</f>
        <v/>
      </c>
      <c r="AY888" s="102" t="str">
        <f>IF(AND(T886=3,V886=3),IF(AND(AQ886=3,AS886=3),"RiRr","Ri"),IF(AND(AQ886=3,AS886=3),"Rr",""))</f>
        <v/>
      </c>
      <c r="AZ888" s="103" t="str">
        <f>IF(AND(T886=4,V886=3),IF(AND(AQ886=4,AS886=3),"RiRr","Ri"),IF(AND(AQ886=4,AS886=3),"Rr",""))</f>
        <v/>
      </c>
      <c r="BA888" s="103" t="str">
        <f>IF(AND(T886=5,V886=3),IF(AND(AQ886=5,AS886=3),"RiRr","Ri"),IF(AND(AQ886=5,AS886=3),"Rr",""))</f>
        <v/>
      </c>
      <c r="BB888" s="105"/>
    </row>
    <row r="889" spans="1:54" hidden="1" x14ac:dyDescent="0.2">
      <c r="A889" s="362"/>
      <c r="B889" s="290"/>
      <c r="C889" s="298"/>
      <c r="D889" s="301"/>
      <c r="E889" s="301"/>
      <c r="F889" s="301"/>
      <c r="G889" s="301"/>
      <c r="H889" s="301"/>
      <c r="I889" s="304"/>
      <c r="J889" s="307"/>
      <c r="K889" s="307"/>
      <c r="L889" s="330"/>
      <c r="M889" s="263"/>
      <c r="N889" s="263"/>
      <c r="O889" s="327"/>
      <c r="P889" s="310"/>
      <c r="Q889" s="266"/>
      <c r="R889" s="260"/>
      <c r="S889" s="257"/>
      <c r="T889" s="254"/>
      <c r="U889" s="248"/>
      <c r="V889" s="254"/>
      <c r="W889" s="254"/>
      <c r="X889" s="254"/>
      <c r="Y889" s="276"/>
      <c r="Z889" s="91"/>
      <c r="AA889" s="92"/>
      <c r="AB889" s="92"/>
      <c r="AC889" s="92"/>
      <c r="AD889" s="93"/>
      <c r="AE889" s="94">
        <f t="shared" si="143"/>
        <v>0</v>
      </c>
      <c r="AF889" s="93"/>
      <c r="AG889" s="93"/>
      <c r="AH889" s="93"/>
      <c r="AI889" s="93"/>
      <c r="AJ889" s="93"/>
      <c r="AK889" s="93"/>
      <c r="AL889" s="94">
        <f>IFERROR(VLOOKUP(AF889,Criterios!$M$3:$N$6,2,FALSE),0) + IFERROR(VLOOKUP(AG889,Criterios!$O$3:$P$6,2,FALSE),0) + IFERROR(VLOOKUP(AH889,Criterios!$Q$3:$R$7,2,FALSE),0) + IFERROR(VLOOKUP(AI889,Criterios!$S$3:$T$6,2,FALSE),0) + IFERROR(VLOOKUP(AJ889,Criterios!$U$3:$V$5,2,FALSE),0) + IFERROR(VLOOKUP(AK889,Criterios!$W$3:$X$8,2,FALSE),0)</f>
        <v>0</v>
      </c>
      <c r="AM889" s="96" t="str">
        <f>IF(AND(AL889&gt;=Criterios!$AB$8,AL889&lt;Criterios!$AA$8),"Pobre",IF(AND(AL889&gt;=Criterios!$AB$7,AL889&lt;Criterios!$AA$7),"Insatisfactorio",IF(AND(AL889&gt;=Criterios!$AB$6,AL889&lt;Criterios!$AA$6),"Regular",IF(AND(AL889&gt;=Criterios!$AB$5,AL889&lt;Criterios!$AA$5),"Bueno",IF(AND(AL889&gt;=Criterios!$AB$4,AL889&lt;=Criterios!$AA$4),"Excelente",MID(Criterios!$Y$3,1,1))))))</f>
        <v/>
      </c>
      <c r="AN889" s="278"/>
      <c r="AO889" s="280"/>
      <c r="AP889" s="282"/>
      <c r="AQ889" s="273"/>
      <c r="AR889" s="273"/>
      <c r="AS889" s="273"/>
      <c r="AT889" s="273"/>
      <c r="AU889" s="284"/>
      <c r="AV889" s="88" t="s">
        <v>170</v>
      </c>
      <c r="AW889" s="106" t="str">
        <f>IF(AND(T886=1,V886=2),IF(AND(AQ886=1,AS886=2),"RiRr","Ri"),IF(AND(AQ886=1,AS886=2),"Rr",""))</f>
        <v/>
      </c>
      <c r="AX889" s="106" t="str">
        <f>IF(AND(T886=2,V886=2),IF(AND(AQ886=2,AS886=2),"RiRr","Ri"),IF(AND(AQ886=2,AS886=2),"Rr",""))</f>
        <v/>
      </c>
      <c r="AY889" s="101" t="str">
        <f>IF(AND(T886=3,V886=2),IF(AND(AQ886=3,AS886=2),"RiRr","Ri"),IF(AND(AQ886=3,AS886=2),"Rr",""))</f>
        <v/>
      </c>
      <c r="AZ889" s="102" t="str">
        <f>IF(AND(T886=4,V886=2),IF(AND(AQ886=4,AS886=2),"RiRr","Ri"),IF(AND(AQ886=4,AS886=2),"Rr",""))</f>
        <v/>
      </c>
      <c r="BA889" s="103" t="str">
        <f>IF(AND(T886=5,V886=2),IF(AND(AQ886=5,AS886=2),"RiRr","Ri"),IF(AND(AQ886=5,AS886=2),"Rr",""))</f>
        <v/>
      </c>
      <c r="BB889" s="105"/>
    </row>
    <row r="890" spans="1:54" hidden="1" x14ac:dyDescent="0.2">
      <c r="A890" s="362"/>
      <c r="B890" s="290"/>
      <c r="C890" s="298"/>
      <c r="D890" s="301"/>
      <c r="E890" s="301"/>
      <c r="F890" s="301"/>
      <c r="G890" s="301"/>
      <c r="H890" s="301"/>
      <c r="I890" s="304"/>
      <c r="J890" s="307"/>
      <c r="K890" s="307"/>
      <c r="L890" s="330"/>
      <c r="M890" s="263"/>
      <c r="N890" s="263"/>
      <c r="O890" s="327"/>
      <c r="P890" s="310"/>
      <c r="Q890" s="266"/>
      <c r="R890" s="260"/>
      <c r="S890" s="257"/>
      <c r="T890" s="254"/>
      <c r="U890" s="248"/>
      <c r="V890" s="254"/>
      <c r="W890" s="254"/>
      <c r="X890" s="254"/>
      <c r="Y890" s="276"/>
      <c r="Z890" s="91"/>
      <c r="AA890" s="92"/>
      <c r="AB890" s="92"/>
      <c r="AC890" s="92"/>
      <c r="AD890" s="93"/>
      <c r="AE890" s="94">
        <f t="shared" si="143"/>
        <v>0</v>
      </c>
      <c r="AF890" s="93"/>
      <c r="AG890" s="93"/>
      <c r="AH890" s="93"/>
      <c r="AI890" s="93"/>
      <c r="AJ890" s="93"/>
      <c r="AK890" s="93"/>
      <c r="AL890" s="94">
        <f>IFERROR(VLOOKUP(AF890,Criterios!$M$3:$N$6,2,FALSE),0) + IFERROR(VLOOKUP(AG890,Criterios!$O$3:$P$6,2,FALSE),0) + IFERROR(VLOOKUP(AH890,Criterios!$Q$3:$R$7,2,FALSE),0) + IFERROR(VLOOKUP(AI890,Criterios!$S$3:$T$6,2,FALSE),0) + IFERROR(VLOOKUP(AJ890,Criterios!$U$3:$V$5,2,FALSE),0) + IFERROR(VLOOKUP(AK890,Criterios!$W$3:$X$8,2,FALSE),0)</f>
        <v>0</v>
      </c>
      <c r="AM890" s="96" t="str">
        <f>IF(AND(AL890&gt;=Criterios!$AB$8,AL890&lt;Criterios!$AA$8),"Pobre",IF(AND(AL890&gt;=Criterios!$AB$7,AL890&lt;Criterios!$AA$7),"Insatisfactorio",IF(AND(AL890&gt;=Criterios!$AB$6,AL890&lt;Criterios!$AA$6),"Regular",IF(AND(AL890&gt;=Criterios!$AB$5,AL890&lt;Criterios!$AA$5),"Bueno",IF(AND(AL890&gt;=Criterios!$AB$4,AL890&lt;=Criterios!$AA$4),"Excelente",MID(Criterios!$Y$3,1,1))))))</f>
        <v/>
      </c>
      <c r="AN890" s="278"/>
      <c r="AO890" s="280"/>
      <c r="AP890" s="282"/>
      <c r="AQ890" s="273"/>
      <c r="AR890" s="273"/>
      <c r="AS890" s="273"/>
      <c r="AT890" s="273"/>
      <c r="AU890" s="284"/>
      <c r="AV890" s="88" t="s">
        <v>752</v>
      </c>
      <c r="AW890" s="106" t="str">
        <f>IF(AND(T886=1,V886=1),IF(AND(AQ886=1,AS886=1),"RiRr","Ri"),IF(AND(AQ886=1,AS886=1),"Rr",""))</f>
        <v/>
      </c>
      <c r="AX890" s="106" t="str">
        <f>IF(AND(T886=2,V886=1),IF(AND(AQ886=2,AS886=1),"RiRr","Ri"),IF(AND(AQ886=2,AS886=1),"Rr",""))</f>
        <v/>
      </c>
      <c r="AY890" s="101" t="str">
        <f>IF(AND(T886=3,V886=1),IF(AND(AQ886=3,AS886=1),"RiRr","Ri"),IF(AND(AQ886=3,AS886=1),"Rr",""))</f>
        <v/>
      </c>
      <c r="AZ890" s="102" t="str">
        <f>IF(AND(T886=4,V886=1),IF(AND(AQ886=4,AS886=1),"RiRr","Ri"),IF(AND(AQ886=4,AS886=1),"Rr",""))</f>
        <v/>
      </c>
      <c r="BA890" s="102" t="str">
        <f>IF(AND(T886=5,V886=1),IF(AND(AQ886=5,AS886=1),"RiRr","Ri"),IF(AND(AQ886=5,AS886=1),"Rr",""))</f>
        <v/>
      </c>
      <c r="BB890" s="105"/>
    </row>
    <row r="891" spans="1:54" ht="15.75" hidden="1" customHeight="1" thickBot="1" x14ac:dyDescent="0.25">
      <c r="A891" s="363"/>
      <c r="B891" s="291"/>
      <c r="C891" s="299"/>
      <c r="D891" s="302"/>
      <c r="E891" s="302"/>
      <c r="F891" s="302"/>
      <c r="G891" s="302"/>
      <c r="H891" s="302"/>
      <c r="I891" s="305"/>
      <c r="J891" s="308"/>
      <c r="K891" s="308"/>
      <c r="L891" s="331"/>
      <c r="M891" s="264"/>
      <c r="N891" s="264"/>
      <c r="O891" s="328"/>
      <c r="P891" s="311"/>
      <c r="Q891" s="267"/>
      <c r="R891" s="261"/>
      <c r="S891" s="258"/>
      <c r="T891" s="255"/>
      <c r="U891" s="249"/>
      <c r="V891" s="255"/>
      <c r="W891" s="255"/>
      <c r="X891" s="255"/>
      <c r="Y891" s="277"/>
      <c r="Z891" s="108"/>
      <c r="AA891" s="109"/>
      <c r="AB891" s="109"/>
      <c r="AC891" s="109"/>
      <c r="AD891" s="110"/>
      <c r="AE891" s="111">
        <f t="shared" si="143"/>
        <v>0</v>
      </c>
      <c r="AF891" s="110"/>
      <c r="AG891" s="110"/>
      <c r="AH891" s="110"/>
      <c r="AI891" s="110"/>
      <c r="AJ891" s="110"/>
      <c r="AK891" s="110"/>
      <c r="AL891" s="111">
        <f>IFERROR(VLOOKUP(AF891,Criterios!$M$3:$N$6,2,FALSE),0) + IFERROR(VLOOKUP(AG891,Criterios!$O$3:$P$6,2,FALSE),0) + IFERROR(VLOOKUP(AH891,Criterios!$Q$3:$R$7,2,FALSE),0) + IFERROR(VLOOKUP(AI891,Criterios!$S$3:$T$6,2,FALSE),0) + IFERROR(VLOOKUP(AJ891,Criterios!$U$3:$V$5,2,FALSE),0) + IFERROR(VLOOKUP(AK891,Criterios!$W$3:$X$8,2,FALSE),0)</f>
        <v>0</v>
      </c>
      <c r="AM891" s="112" t="str">
        <f>IF(AND(AL891&gt;=Criterios!$AB$8,AL891&lt;Criterios!$AA$8),"Pobre",IF(AND(AL891&gt;=Criterios!$AB$7,AL891&lt;Criterios!$AA$7),"Insatisfactorio",IF(AND(AL891&gt;=Criterios!$AB$6,AL891&lt;Criterios!$AA$6),"Regular",IF(AND(AL891&gt;=Criterios!$AB$5,AL891&lt;Criterios!$AA$5),"Bueno",IF(AND(AL891&gt;=Criterios!$AB$4,AL891&lt;=Criterios!$AA$4),"Excelente",MID(Criterios!$Y$3,1,1))))))</f>
        <v/>
      </c>
      <c r="AN891" s="279"/>
      <c r="AO891" s="281"/>
      <c r="AP891" s="283"/>
      <c r="AQ891" s="274"/>
      <c r="AR891" s="274"/>
      <c r="AS891" s="274"/>
      <c r="AT891" s="274"/>
      <c r="AU891" s="285"/>
      <c r="AW891" s="88" t="s">
        <v>123</v>
      </c>
      <c r="AX891" s="88" t="s">
        <v>124</v>
      </c>
      <c r="AY891" s="88" t="s">
        <v>125</v>
      </c>
      <c r="AZ891" s="88" t="s">
        <v>126</v>
      </c>
      <c r="BA891" s="88" t="s">
        <v>127</v>
      </c>
      <c r="BB891" s="113"/>
    </row>
    <row r="892" spans="1:54" ht="16.5" hidden="1" thickTop="1" x14ac:dyDescent="0.2">
      <c r="A892" s="361"/>
      <c r="B892" s="289"/>
      <c r="C892" s="297"/>
      <c r="D892" s="300"/>
      <c r="E892" s="300"/>
      <c r="F892" s="300"/>
      <c r="G892" s="300"/>
      <c r="H892" s="300"/>
      <c r="I892" s="303"/>
      <c r="J892" s="306"/>
      <c r="K892" s="306"/>
      <c r="L892" s="329"/>
      <c r="M892" s="262"/>
      <c r="N892" s="262"/>
      <c r="O892" s="326" t="s">
        <v>457</v>
      </c>
      <c r="P892" s="338"/>
      <c r="Q892" s="295"/>
      <c r="R892" s="259"/>
      <c r="S892" s="256"/>
      <c r="T892" s="253">
        <f>(IFERROR(VLOOKUP(S892,Criterios!$E$3:$F$8,2,FALSE),0))</f>
        <v>0</v>
      </c>
      <c r="U892" s="247"/>
      <c r="V892" s="253">
        <f>(IFERROR(VLOOKUP(U892,Criterios!$H$3:$I$8,2,FALSE),0))</f>
        <v>0</v>
      </c>
      <c r="W892" s="253">
        <f>(IFERROR(VLOOKUP(S892,Criterios!$E$3:$F$8,2,FALSE),0)) * (IFERROR(VLOOKUP(U892,Criterios!$H$3:$I$8,2,FALSE),0))</f>
        <v>0</v>
      </c>
      <c r="X892" s="253">
        <f>IFERROR(INDEX(Colorimetría!$D$4:$H$8,MATCH(V892,Colorimetría!$C$4:$C$8,0),MATCH(T892,Colorimetría!$D$3:$H$3,0)),0)</f>
        <v>0</v>
      </c>
      <c r="Y892" s="296"/>
      <c r="Z892" s="91"/>
      <c r="AA892" s="92"/>
      <c r="AB892" s="92"/>
      <c r="AC892" s="92"/>
      <c r="AD892" s="93"/>
      <c r="AE892" s="94">
        <f>IF(OR(AD892="Preventivo",AD892="Preventivo - Detectivo"),"Probabilidad",IF(OR(AD892="Detectivo - Correctivo",AD892="Correctivo"),"Impacto",0))</f>
        <v>0</v>
      </c>
      <c r="AF892" s="93"/>
      <c r="AG892" s="93"/>
      <c r="AH892" s="93"/>
      <c r="AI892" s="93"/>
      <c r="AJ892" s="93"/>
      <c r="AK892" s="93"/>
      <c r="AL892" s="95">
        <f>IFERROR(VLOOKUP(AF892,Criterios!$M$3:$N$6,2,FALSE),0) + IFERROR(VLOOKUP(AG892,Criterios!$O$3:$P$6,2,FALSE),0) + IFERROR(VLOOKUP(AH892,Criterios!$Q$3:$R$7,2,FALSE),0) + IFERROR(VLOOKUP(AI892,Criterios!$S$3:$T$6,2,FALSE),0) + IFERROR(VLOOKUP(AJ892,Criterios!$U$3:$V$5,2,FALSE),0) + IFERROR(VLOOKUP(AK892,Criterios!$W$3:$X$8,2,FALSE),0)</f>
        <v>0</v>
      </c>
      <c r="AM892" s="96" t="str">
        <f>IF(AND(AL892&gt;=Criterios!$AB$8,AL892&lt;Criterios!$AA$8),"Pobre",IF(AND(AL892&gt;=Criterios!$AB$7,AL892&lt;Criterios!$AA$7),"Insatisfactorio",IF(AND(AL892&gt;=Criterios!$AB$6,AL892&lt;Criterios!$AA$6),"Regular",IF(AND(AL892&gt;=Criterios!$AB$5,AL892&lt;Criterios!$AA$5),"Bueno",IF(AND(AL892&gt;=Criterios!$AB$4,AL892&lt;=Criterios!$AA$4),"Excelente",MID(Criterios!$Y$3,1,1))))))</f>
        <v/>
      </c>
      <c r="AN892" s="278">
        <f>(IFERROR(AVERAGEIFS(AL892:AL897,AE892:AE897,"Impacto"),0))/100</f>
        <v>0</v>
      </c>
      <c r="AO892" s="280">
        <f>(IFERROR(AVERAGEIFS(AL892:AL897,AE892:AE897,"Probabilidad"),0))/100</f>
        <v>0</v>
      </c>
      <c r="AP892" s="282" t="str">
        <f>IF(AN892=0,MID(S892,1,15),IF(T892 - AN892*T892&lt;1,VLOOKUP(1,Criterios!$D$4:$E$8,2,FALSE),IF(ROUND(T892 -( T892*AN892),0)=0,VLOOKUP(1,Criterios!$D$4:$E$8,2,FALSE),VLOOKUP(ROUND(T892 -( T892*AN892),0),Criterios!$D$4:$E$8,2,FALSE))))</f>
        <v/>
      </c>
      <c r="AQ892" s="273">
        <f>(IFERROR(VLOOKUP(AP892,Criterios!$E$3:$F$8,2,FALSE),0))</f>
        <v>0</v>
      </c>
      <c r="AR892" s="273" t="str">
        <f>IF(AO892=0,MID(U892,1,15),IF(V892 - AO892*V892&lt;1,VLOOKUP(1,Criterios!$G$4:$H$8,2,FALSE),IF(ROUND(V892 -(V892*AO892),0)=0,VLOOKUP(1,Criterios!$G$4:$H$8,2,FALSE),VLOOKUP(ROUND(V892 -( V892*AO892),0),Criterios!$G$4:$H$8,2,FALSE))))</f>
        <v/>
      </c>
      <c r="AS892" s="273">
        <f>(IFERROR(VLOOKUP(AR892,Criterios!$H$3:$I$8,2,FALSE),0))</f>
        <v>0</v>
      </c>
      <c r="AT892" s="273">
        <f>(IFERROR(VLOOKUP(AP892,Criterios!$E$3:$F$8,2,FALSE),0)) * (IFERROR(VLOOKUP(AR892,Criterios!$H$3:$I$8,2,FALSE),0))</f>
        <v>0</v>
      </c>
      <c r="AU892" s="284">
        <f>IFERROR(INDEX(Colorimetría!$D$4:$H$8,MATCH(AS892,Colorimetría!$C$4:$C$8,0),MATCH(AQ892,Colorimetría!$D$3:$H$3,0)),0)</f>
        <v>0</v>
      </c>
      <c r="AV892" s="88" t="s">
        <v>169</v>
      </c>
      <c r="AW892" s="97" t="str">
        <f>IF(AND(T892=1,V892=5),IF(AND(AQ892=1,AS892=5),"RiRr","Ri"),IF(AND(AQ892=1,AS892=5),"Rr",""))</f>
        <v/>
      </c>
      <c r="AX892" s="97" t="str">
        <f>IF(AND(T892=2,V892=5),IF(AND(AQ892=2,AS892=5),"RiRr","Ri"),IF(AND(AQ892=2,AS892=5),"Rr",""))</f>
        <v/>
      </c>
      <c r="AY892" s="98" t="str">
        <f>IF(AND(T892=3,V892=5),IF(AND(AQ892=3,AS892=5),"RiRr","Ri"),IF(AND(AQ892=3,AS892=5),"Rr",""))</f>
        <v/>
      </c>
      <c r="AZ892" s="98" t="str">
        <f>IF(AND(T892=4,V892=5),IF(AND(AQ892=4,AS892=5),"RiRr","Ri"),IF(AND(AQ892=4,AS892=5),"Rr",""))</f>
        <v/>
      </c>
      <c r="BA892" s="98" t="str">
        <f>IF(AND(T892=5,V892=5),IF(AND(AQ892=5,AS892=5),"RiRr","Ri"),IF(AND(AQ892=5,AS892=5),"Rr",""))</f>
        <v/>
      </c>
      <c r="BB892" s="100"/>
    </row>
    <row r="893" spans="1:54" hidden="1" x14ac:dyDescent="0.2">
      <c r="A893" s="362"/>
      <c r="B893" s="290"/>
      <c r="C893" s="298"/>
      <c r="D893" s="301"/>
      <c r="E893" s="301"/>
      <c r="F893" s="301"/>
      <c r="G893" s="301"/>
      <c r="H893" s="301"/>
      <c r="I893" s="304"/>
      <c r="J893" s="307"/>
      <c r="K893" s="307"/>
      <c r="L893" s="330"/>
      <c r="M893" s="263"/>
      <c r="N893" s="263"/>
      <c r="O893" s="327"/>
      <c r="P893" s="310"/>
      <c r="Q893" s="266"/>
      <c r="R893" s="260"/>
      <c r="S893" s="257"/>
      <c r="T893" s="254"/>
      <c r="U893" s="248"/>
      <c r="V893" s="254"/>
      <c r="W893" s="254"/>
      <c r="X893" s="254"/>
      <c r="Y893" s="276"/>
      <c r="Z893" s="91"/>
      <c r="AA893" s="92"/>
      <c r="AB893" s="92"/>
      <c r="AC893" s="92"/>
      <c r="AD893" s="93"/>
      <c r="AE893" s="94">
        <f t="shared" ref="AE893:AE897" si="144">IF(OR(AD893="Preventivo",AD893="Preventivo - Detectivo"),"Probabilidad",IF(OR(AD893="Detectivo - Correctivo",AD893="Correctivo"),"Impacto",0))</f>
        <v>0</v>
      </c>
      <c r="AF893" s="93"/>
      <c r="AG893" s="93"/>
      <c r="AH893" s="93"/>
      <c r="AI893" s="93"/>
      <c r="AJ893" s="93"/>
      <c r="AK893" s="93"/>
      <c r="AL893" s="95">
        <f>IFERROR(VLOOKUP(AF893,Criterios!$M$3:$N$6,2,FALSE),0) + IFERROR(VLOOKUP(AG893,Criterios!$O$3:$P$6,2,FALSE),0) + IFERROR(VLOOKUP(AH893,Criterios!$Q$3:$R$7,2,FALSE),0) + IFERROR(VLOOKUP(AI893,Criterios!$S$3:$T$6,2,FALSE),0) + IFERROR(VLOOKUP(AJ893,Criterios!$U$3:$V$5,2,FALSE),0) + IFERROR(VLOOKUP(AK893,Criterios!$W$3:$X$8,2,FALSE),0)</f>
        <v>0</v>
      </c>
      <c r="AM893" s="96" t="str">
        <f>IF(AND(AL893&gt;=Criterios!$AB$8,AL893&lt;Criterios!$AA$8),"Pobre",IF(AND(AL893&gt;=Criterios!$AB$7,AL893&lt;Criterios!$AA$7),"Insatisfactorio",IF(AND(AL893&gt;=Criterios!$AB$6,AL893&lt;Criterios!$AA$6),"Regular",IF(AND(AL893&gt;=Criterios!$AB$5,AL893&lt;Criterios!$AA$5),"Bueno",IF(AND(AL893&gt;=Criterios!$AB$4,AL893&lt;=Criterios!$AA$4),"Excelente",MID(Criterios!$Y$3,1,1))))))</f>
        <v/>
      </c>
      <c r="AN893" s="278"/>
      <c r="AO893" s="280"/>
      <c r="AP893" s="282"/>
      <c r="AQ893" s="273"/>
      <c r="AR893" s="273"/>
      <c r="AS893" s="273"/>
      <c r="AT893" s="273"/>
      <c r="AU893" s="284"/>
      <c r="AV893" s="88" t="s">
        <v>122</v>
      </c>
      <c r="AW893" s="101" t="str">
        <f>IF(AND(T892=1,V892=4),IF(AND(AQ892=1,AS892=4),"RiRr","Ri"),IF(AND(AQ892=1,AS892=4),"Rr",""))</f>
        <v/>
      </c>
      <c r="AX893" s="102" t="str">
        <f>IF(AND(T892=2,V892=4),IF(AND(AQ892=2,AS892=4),"RiRr","Ri"),IF(AND(AQ892=2,AS892=4),"Rr",""))</f>
        <v/>
      </c>
      <c r="AY893" s="102" t="str">
        <f>IF(AND(T892=3,V892=4),IF(AND(AQ892=3,AS892=4),"RiRr","Ri"),IF(AND(AQ892=3,AS892=4),"Rr",""))</f>
        <v/>
      </c>
      <c r="AZ893" s="103" t="str">
        <f>IF(AND(T892=4,V892=4),IF(AND(AQ892=4,AS892=4),"RiRr","Ri"),IF(AND(AQ892=4,AS892=4),"Rr",""))</f>
        <v/>
      </c>
      <c r="BA893" s="103" t="str">
        <f>IF(AND(T892=5,V892=4),IF(AND(AQ892=5,AS892=4),"RiRr","Ri"),IF(AND(AQ892=5,AS892=4),"Rr",""))</f>
        <v/>
      </c>
      <c r="BB893" s="105"/>
    </row>
    <row r="894" spans="1:54" hidden="1" x14ac:dyDescent="0.2">
      <c r="A894" s="362"/>
      <c r="B894" s="290"/>
      <c r="C894" s="298"/>
      <c r="D894" s="301"/>
      <c r="E894" s="301"/>
      <c r="F894" s="301"/>
      <c r="G894" s="301"/>
      <c r="H894" s="301"/>
      <c r="I894" s="304"/>
      <c r="J894" s="307"/>
      <c r="K894" s="307"/>
      <c r="L894" s="330"/>
      <c r="M894" s="263"/>
      <c r="N894" s="263"/>
      <c r="O894" s="327"/>
      <c r="P894" s="310"/>
      <c r="Q894" s="266"/>
      <c r="R894" s="260"/>
      <c r="S894" s="257"/>
      <c r="T894" s="254"/>
      <c r="U894" s="248"/>
      <c r="V894" s="254"/>
      <c r="W894" s="254"/>
      <c r="X894" s="254"/>
      <c r="Y894" s="276"/>
      <c r="Z894" s="91"/>
      <c r="AA894" s="92"/>
      <c r="AB894" s="92"/>
      <c r="AC894" s="92"/>
      <c r="AD894" s="93"/>
      <c r="AE894" s="94">
        <f t="shared" si="144"/>
        <v>0</v>
      </c>
      <c r="AF894" s="93"/>
      <c r="AG894" s="93"/>
      <c r="AH894" s="93"/>
      <c r="AI894" s="93"/>
      <c r="AJ894" s="93"/>
      <c r="AK894" s="93"/>
      <c r="AL894" s="95">
        <f>IFERROR(VLOOKUP(AF894,Criterios!$M$3:$N$6,2,FALSE),0) + IFERROR(VLOOKUP(AG894,Criterios!$O$3:$P$6,2,FALSE),0) + IFERROR(VLOOKUP(AH894,Criterios!$Q$3:$R$7,2,FALSE),0) + IFERROR(VLOOKUP(AI894,Criterios!$S$3:$T$6,2,FALSE),0) + IFERROR(VLOOKUP(AJ894,Criterios!$U$3:$V$5,2,FALSE),0) + IFERROR(VLOOKUP(AK894,Criterios!$W$3:$X$8,2,FALSE),0)</f>
        <v>0</v>
      </c>
      <c r="AM894" s="96" t="str">
        <f>IF(AND(AL894&gt;=Criterios!$AB$8,AL894&lt;Criterios!$AA$8),"Pobre",IF(AND(AL894&gt;=Criterios!$AB$7,AL894&lt;Criterios!$AA$7),"Insatisfactorio",IF(AND(AL894&gt;=Criterios!$AB$6,AL894&lt;Criterios!$AA$6),"Regular",IF(AND(AL894&gt;=Criterios!$AB$5,AL894&lt;Criterios!$AA$5),"Bueno",IF(AND(AL894&gt;=Criterios!$AB$4,AL894&lt;=Criterios!$AA$4),"Excelente",MID(Criterios!$Y$3,1,1))))))</f>
        <v/>
      </c>
      <c r="AN894" s="278"/>
      <c r="AO894" s="280"/>
      <c r="AP894" s="282"/>
      <c r="AQ894" s="273"/>
      <c r="AR894" s="273"/>
      <c r="AS894" s="273"/>
      <c r="AT894" s="273"/>
      <c r="AU894" s="284"/>
      <c r="AV894" s="88" t="s">
        <v>125</v>
      </c>
      <c r="AW894" s="106" t="str">
        <f>IF(AND(T892=1,V892=3),IF(AND(AQ892=1,AS892=3),"RiRr","Ri"),IF(AND(AQ892=1,AS892=3),"Rr",""))</f>
        <v/>
      </c>
      <c r="AX894" s="101" t="str">
        <f>IF(AND(T892=2,V892=3),IF(AND(AQ892=2,AS892=3),"RiRr","Ri"),IF(AND(AQ892=2,AS892=3),"Rr",""))</f>
        <v/>
      </c>
      <c r="AY894" s="102" t="str">
        <f>IF(AND(T892=3,V892=3),IF(AND(AQ892=3,AS892=3),"RiRr","Ri"),IF(AND(AQ892=3,AS892=3),"Rr",""))</f>
        <v/>
      </c>
      <c r="AZ894" s="103" t="str">
        <f>IF(AND(T892=4,V892=3),IF(AND(AQ892=4,AS892=3),"RiRr","Ri"),IF(AND(AQ892=4,AS892=3),"Rr",""))</f>
        <v/>
      </c>
      <c r="BA894" s="103" t="str">
        <f>IF(AND(T892=5,V892=3),IF(AND(AQ892=5,AS892=3),"RiRr","Ri"),IF(AND(AQ892=5,AS892=3),"Rr",""))</f>
        <v/>
      </c>
      <c r="BB894" s="105"/>
    </row>
    <row r="895" spans="1:54" hidden="1" x14ac:dyDescent="0.2">
      <c r="A895" s="362"/>
      <c r="B895" s="290"/>
      <c r="C895" s="298"/>
      <c r="D895" s="301"/>
      <c r="E895" s="301"/>
      <c r="F895" s="301"/>
      <c r="G895" s="301"/>
      <c r="H895" s="301"/>
      <c r="I895" s="304"/>
      <c r="J895" s="307"/>
      <c r="K895" s="307"/>
      <c r="L895" s="330"/>
      <c r="M895" s="263"/>
      <c r="N895" s="263"/>
      <c r="O895" s="327"/>
      <c r="P895" s="310"/>
      <c r="Q895" s="266"/>
      <c r="R895" s="260"/>
      <c r="S895" s="257"/>
      <c r="T895" s="254"/>
      <c r="U895" s="248"/>
      <c r="V895" s="254"/>
      <c r="W895" s="254"/>
      <c r="X895" s="254"/>
      <c r="Y895" s="276"/>
      <c r="Z895" s="91"/>
      <c r="AA895" s="92"/>
      <c r="AB895" s="92"/>
      <c r="AC895" s="92"/>
      <c r="AD895" s="93"/>
      <c r="AE895" s="94">
        <f t="shared" si="144"/>
        <v>0</v>
      </c>
      <c r="AF895" s="93"/>
      <c r="AG895" s="93"/>
      <c r="AH895" s="93"/>
      <c r="AI895" s="93"/>
      <c r="AJ895" s="93"/>
      <c r="AK895" s="93"/>
      <c r="AL895" s="94">
        <f>IFERROR(VLOOKUP(AF895,Criterios!$M$3:$N$6,2,FALSE),0) + IFERROR(VLOOKUP(AG895,Criterios!$O$3:$P$6,2,FALSE),0) + IFERROR(VLOOKUP(AH895,Criterios!$Q$3:$R$7,2,FALSE),0) + IFERROR(VLOOKUP(AI895,Criterios!$S$3:$T$6,2,FALSE),0) + IFERROR(VLOOKUP(AJ895,Criterios!$U$3:$V$5,2,FALSE),0) + IFERROR(VLOOKUP(AK895,Criterios!$W$3:$X$8,2,FALSE),0)</f>
        <v>0</v>
      </c>
      <c r="AM895" s="96" t="str">
        <f>IF(AND(AL895&gt;=Criterios!$AB$8,AL895&lt;Criterios!$AA$8),"Pobre",IF(AND(AL895&gt;=Criterios!$AB$7,AL895&lt;Criterios!$AA$7),"Insatisfactorio",IF(AND(AL895&gt;=Criterios!$AB$6,AL895&lt;Criterios!$AA$6),"Regular",IF(AND(AL895&gt;=Criterios!$AB$5,AL895&lt;Criterios!$AA$5),"Bueno",IF(AND(AL895&gt;=Criterios!$AB$4,AL895&lt;=Criterios!$AA$4),"Excelente",MID(Criterios!$Y$3,1,1))))))</f>
        <v/>
      </c>
      <c r="AN895" s="278"/>
      <c r="AO895" s="280"/>
      <c r="AP895" s="282"/>
      <c r="AQ895" s="273"/>
      <c r="AR895" s="273"/>
      <c r="AS895" s="273"/>
      <c r="AT895" s="273"/>
      <c r="AU895" s="284"/>
      <c r="AV895" s="88" t="s">
        <v>170</v>
      </c>
      <c r="AW895" s="106" t="str">
        <f>IF(AND(T892=1,V892=2),IF(AND(AQ892=1,AS892=2),"RiRr","Ri"),IF(AND(AQ892=1,AS892=2),"Rr",""))</f>
        <v/>
      </c>
      <c r="AX895" s="106" t="str">
        <f>IF(AND(T892=2,V892=2),IF(AND(AQ892=2,AS892=2),"RiRr","Ri"),IF(AND(AQ892=2,AS892=2),"Rr",""))</f>
        <v/>
      </c>
      <c r="AY895" s="101" t="str">
        <f>IF(AND(T892=3,V892=2),IF(AND(AQ892=3,AS892=2),"RiRr","Ri"),IF(AND(AQ892=3,AS892=2),"Rr",""))</f>
        <v/>
      </c>
      <c r="AZ895" s="102" t="str">
        <f>IF(AND(T892=4,V892=2),IF(AND(AQ892=4,AS892=2),"RiRr","Ri"),IF(AND(AQ892=4,AS892=2),"Rr",""))</f>
        <v/>
      </c>
      <c r="BA895" s="103" t="str">
        <f>IF(AND(T892=5,V892=2),IF(AND(AQ892=5,AS892=2),"RiRr","Ri"),IF(AND(AQ892=5,AS892=2),"Rr",""))</f>
        <v/>
      </c>
      <c r="BB895" s="105"/>
    </row>
    <row r="896" spans="1:54" hidden="1" x14ac:dyDescent="0.2">
      <c r="A896" s="362"/>
      <c r="B896" s="290"/>
      <c r="C896" s="298"/>
      <c r="D896" s="301"/>
      <c r="E896" s="301"/>
      <c r="F896" s="301"/>
      <c r="G896" s="301"/>
      <c r="H896" s="301"/>
      <c r="I896" s="304"/>
      <c r="J896" s="307"/>
      <c r="K896" s="307"/>
      <c r="L896" s="330"/>
      <c r="M896" s="263"/>
      <c r="N896" s="263"/>
      <c r="O896" s="327"/>
      <c r="P896" s="310"/>
      <c r="Q896" s="266"/>
      <c r="R896" s="260"/>
      <c r="S896" s="257"/>
      <c r="T896" s="254"/>
      <c r="U896" s="248"/>
      <c r="V896" s="254"/>
      <c r="W896" s="254"/>
      <c r="X896" s="254"/>
      <c r="Y896" s="276"/>
      <c r="Z896" s="91"/>
      <c r="AA896" s="92"/>
      <c r="AB896" s="92"/>
      <c r="AC896" s="92"/>
      <c r="AD896" s="93"/>
      <c r="AE896" s="94">
        <f t="shared" si="144"/>
        <v>0</v>
      </c>
      <c r="AF896" s="93"/>
      <c r="AG896" s="93"/>
      <c r="AH896" s="93"/>
      <c r="AI896" s="93"/>
      <c r="AJ896" s="93"/>
      <c r="AK896" s="93"/>
      <c r="AL896" s="94">
        <f>IFERROR(VLOOKUP(AF896,Criterios!$M$3:$N$6,2,FALSE),0) + IFERROR(VLOOKUP(AG896,Criterios!$O$3:$P$6,2,FALSE),0) + IFERROR(VLOOKUP(AH896,Criterios!$Q$3:$R$7,2,FALSE),0) + IFERROR(VLOOKUP(AI896,Criterios!$S$3:$T$6,2,FALSE),0) + IFERROR(VLOOKUP(AJ896,Criterios!$U$3:$V$5,2,FALSE),0) + IFERROR(VLOOKUP(AK896,Criterios!$W$3:$X$8,2,FALSE),0)</f>
        <v>0</v>
      </c>
      <c r="AM896" s="96" t="str">
        <f>IF(AND(AL896&gt;=Criterios!$AB$8,AL896&lt;Criterios!$AA$8),"Pobre",IF(AND(AL896&gt;=Criterios!$AB$7,AL896&lt;Criterios!$AA$7),"Insatisfactorio",IF(AND(AL896&gt;=Criterios!$AB$6,AL896&lt;Criterios!$AA$6),"Regular",IF(AND(AL896&gt;=Criterios!$AB$5,AL896&lt;Criterios!$AA$5),"Bueno",IF(AND(AL896&gt;=Criterios!$AB$4,AL896&lt;=Criterios!$AA$4),"Excelente",MID(Criterios!$Y$3,1,1))))))</f>
        <v/>
      </c>
      <c r="AN896" s="278"/>
      <c r="AO896" s="280"/>
      <c r="AP896" s="282"/>
      <c r="AQ896" s="273"/>
      <c r="AR896" s="273"/>
      <c r="AS896" s="273"/>
      <c r="AT896" s="273"/>
      <c r="AU896" s="284"/>
      <c r="AV896" s="88" t="s">
        <v>752</v>
      </c>
      <c r="AW896" s="106" t="str">
        <f>IF(AND(T892=1,V892=1),IF(AND(AQ892=1,AS892=1),"RiRr","Ri"),IF(AND(AQ892=1,AS892=1),"Rr",""))</f>
        <v/>
      </c>
      <c r="AX896" s="106" t="str">
        <f>IF(AND(T892=2,V892=1),IF(AND(AQ892=2,AS892=1),"RiRr","Ri"),IF(AND(AQ892=2,AS892=1),"Rr",""))</f>
        <v/>
      </c>
      <c r="AY896" s="101" t="str">
        <f>IF(AND(T892=3,V892=1),IF(AND(AQ892=3,AS892=1),"RiRr","Ri"),IF(AND(AQ892=3,AS892=1),"Rr",""))</f>
        <v/>
      </c>
      <c r="AZ896" s="102" t="str">
        <f>IF(AND(T892=4,V892=1),IF(AND(AQ892=4,AS892=1),"RiRr","Ri"),IF(AND(AQ892=4,AS892=1),"Rr",""))</f>
        <v/>
      </c>
      <c r="BA896" s="102" t="str">
        <f>IF(AND(T892=5,V892=1),IF(AND(AQ892=5,AS892=1),"RiRr","Ri"),IF(AND(AQ892=5,AS892=1),"Rr",""))</f>
        <v/>
      </c>
      <c r="BB896" s="105"/>
    </row>
    <row r="897" spans="1:54" ht="15.75" hidden="1" customHeight="1" thickBot="1" x14ac:dyDescent="0.25">
      <c r="A897" s="363"/>
      <c r="B897" s="291"/>
      <c r="C897" s="299"/>
      <c r="D897" s="302"/>
      <c r="E897" s="302"/>
      <c r="F897" s="302"/>
      <c r="G897" s="302"/>
      <c r="H897" s="302"/>
      <c r="I897" s="305"/>
      <c r="J897" s="308"/>
      <c r="K897" s="308"/>
      <c r="L897" s="331"/>
      <c r="M897" s="264"/>
      <c r="N897" s="264"/>
      <c r="O897" s="328"/>
      <c r="P897" s="311"/>
      <c r="Q897" s="267"/>
      <c r="R897" s="261"/>
      <c r="S897" s="258"/>
      <c r="T897" s="255"/>
      <c r="U897" s="249"/>
      <c r="V897" s="255"/>
      <c r="W897" s="255"/>
      <c r="X897" s="255"/>
      <c r="Y897" s="277"/>
      <c r="Z897" s="108"/>
      <c r="AA897" s="109"/>
      <c r="AB897" s="109"/>
      <c r="AC897" s="109"/>
      <c r="AD897" s="110"/>
      <c r="AE897" s="111">
        <f t="shared" si="144"/>
        <v>0</v>
      </c>
      <c r="AF897" s="110"/>
      <c r="AG897" s="110"/>
      <c r="AH897" s="110"/>
      <c r="AI897" s="110"/>
      <c r="AJ897" s="110"/>
      <c r="AK897" s="110"/>
      <c r="AL897" s="111">
        <f>IFERROR(VLOOKUP(AF897,Criterios!$M$3:$N$6,2,FALSE),0) + IFERROR(VLOOKUP(AG897,Criterios!$O$3:$P$6,2,FALSE),0) + IFERROR(VLOOKUP(AH897,Criterios!$Q$3:$R$7,2,FALSE),0) + IFERROR(VLOOKUP(AI897,Criterios!$S$3:$T$6,2,FALSE),0) + IFERROR(VLOOKUP(AJ897,Criterios!$U$3:$V$5,2,FALSE),0) + IFERROR(VLOOKUP(AK897,Criterios!$W$3:$X$8,2,FALSE),0)</f>
        <v>0</v>
      </c>
      <c r="AM897" s="112" t="str">
        <f>IF(AND(AL897&gt;=Criterios!$AB$8,AL897&lt;Criterios!$AA$8),"Pobre",IF(AND(AL897&gt;=Criterios!$AB$7,AL897&lt;Criterios!$AA$7),"Insatisfactorio",IF(AND(AL897&gt;=Criterios!$AB$6,AL897&lt;Criterios!$AA$6),"Regular",IF(AND(AL897&gt;=Criterios!$AB$5,AL897&lt;Criterios!$AA$5),"Bueno",IF(AND(AL897&gt;=Criterios!$AB$4,AL897&lt;=Criterios!$AA$4),"Excelente",MID(Criterios!$Y$3,1,1))))))</f>
        <v/>
      </c>
      <c r="AN897" s="279"/>
      <c r="AO897" s="281"/>
      <c r="AP897" s="283"/>
      <c r="AQ897" s="274"/>
      <c r="AR897" s="274"/>
      <c r="AS897" s="274"/>
      <c r="AT897" s="274"/>
      <c r="AU897" s="285"/>
      <c r="AW897" s="88" t="s">
        <v>123</v>
      </c>
      <c r="AX897" s="88" t="s">
        <v>124</v>
      </c>
      <c r="AY897" s="88" t="s">
        <v>125</v>
      </c>
      <c r="AZ897" s="88" t="s">
        <v>126</v>
      </c>
      <c r="BA897" s="88" t="s">
        <v>127</v>
      </c>
      <c r="BB897" s="113"/>
    </row>
    <row r="898" spans="1:54" ht="16.5" hidden="1" thickTop="1" x14ac:dyDescent="0.2">
      <c r="A898" s="361"/>
      <c r="B898" s="289"/>
      <c r="C898" s="297"/>
      <c r="D898" s="300"/>
      <c r="E898" s="300"/>
      <c r="F898" s="300"/>
      <c r="G898" s="300"/>
      <c r="H898" s="300"/>
      <c r="I898" s="303"/>
      <c r="J898" s="306"/>
      <c r="K898" s="306"/>
      <c r="L898" s="329"/>
      <c r="M898" s="262"/>
      <c r="N898" s="262"/>
      <c r="O898" s="326" t="s">
        <v>458</v>
      </c>
      <c r="P898" s="338"/>
      <c r="Q898" s="295"/>
      <c r="R898" s="259"/>
      <c r="S898" s="256"/>
      <c r="T898" s="253">
        <f>(IFERROR(VLOOKUP(S898,Criterios!$E$3:$F$8,2,FALSE),0))</f>
        <v>0</v>
      </c>
      <c r="U898" s="247"/>
      <c r="V898" s="253">
        <f>(IFERROR(VLOOKUP(U898,Criterios!$H$3:$I$8,2,FALSE),0))</f>
        <v>0</v>
      </c>
      <c r="W898" s="253">
        <f>(IFERROR(VLOOKUP(S898,Criterios!$E$3:$F$8,2,FALSE),0)) * (IFERROR(VLOOKUP(U898,Criterios!$H$3:$I$8,2,FALSE),0))</f>
        <v>0</v>
      </c>
      <c r="X898" s="253">
        <f>IFERROR(INDEX(Colorimetría!$D$4:$H$8,MATCH(V898,Colorimetría!$C$4:$C$8,0),MATCH(T898,Colorimetría!$D$3:$H$3,0)),0)</f>
        <v>0</v>
      </c>
      <c r="Y898" s="296"/>
      <c r="Z898" s="91"/>
      <c r="AA898" s="92"/>
      <c r="AB898" s="92"/>
      <c r="AC898" s="92"/>
      <c r="AD898" s="93"/>
      <c r="AE898" s="94">
        <f>IF(OR(AD898="Preventivo",AD898="Preventivo - Detectivo"),"Probabilidad",IF(OR(AD898="Detectivo - Correctivo",AD898="Correctivo"),"Impacto",0))</f>
        <v>0</v>
      </c>
      <c r="AF898" s="93"/>
      <c r="AG898" s="93"/>
      <c r="AH898" s="93"/>
      <c r="AI898" s="93"/>
      <c r="AJ898" s="93"/>
      <c r="AK898" s="93"/>
      <c r="AL898" s="95">
        <f>IFERROR(VLOOKUP(AF898,Criterios!$M$3:$N$6,2,FALSE),0) + IFERROR(VLOOKUP(AG898,Criterios!$O$3:$P$6,2,FALSE),0) + IFERROR(VLOOKUP(AH898,Criterios!$Q$3:$R$7,2,FALSE),0) + IFERROR(VLOOKUP(AI898,Criterios!$S$3:$T$6,2,FALSE),0) + IFERROR(VLOOKUP(AJ898,Criterios!$U$3:$V$5,2,FALSE),0) + IFERROR(VLOOKUP(AK898,Criterios!$W$3:$X$8,2,FALSE),0)</f>
        <v>0</v>
      </c>
      <c r="AM898" s="96" t="str">
        <f>IF(AND(AL898&gt;=Criterios!$AB$8,AL898&lt;Criterios!$AA$8),"Pobre",IF(AND(AL898&gt;=Criterios!$AB$7,AL898&lt;Criterios!$AA$7),"Insatisfactorio",IF(AND(AL898&gt;=Criterios!$AB$6,AL898&lt;Criterios!$AA$6),"Regular",IF(AND(AL898&gt;=Criterios!$AB$5,AL898&lt;Criterios!$AA$5),"Bueno",IF(AND(AL898&gt;=Criterios!$AB$4,AL898&lt;=Criterios!$AA$4),"Excelente",MID(Criterios!$Y$3,1,1))))))</f>
        <v/>
      </c>
      <c r="AN898" s="278">
        <f>(IFERROR(AVERAGEIFS(AL898:AL903,AE898:AE903,"Impacto"),0))/100</f>
        <v>0</v>
      </c>
      <c r="AO898" s="280">
        <f>(IFERROR(AVERAGEIFS(AL898:AL903,AE898:AE903,"Probabilidad"),0))/100</f>
        <v>0</v>
      </c>
      <c r="AP898" s="282" t="str">
        <f>IF(AN898=0,MID(S898,1,15),IF(T898 - AN898*T898&lt;1,VLOOKUP(1,Criterios!$D$4:$E$8,2,FALSE),IF(ROUND(T898 -( T898*AN898),0)=0,VLOOKUP(1,Criterios!$D$4:$E$8,2,FALSE),VLOOKUP(ROUND(T898 -( T898*AN898),0),Criterios!$D$4:$E$8,2,FALSE))))</f>
        <v/>
      </c>
      <c r="AQ898" s="273">
        <f>(IFERROR(VLOOKUP(AP898,Criterios!$E$3:$F$8,2,FALSE),0))</f>
        <v>0</v>
      </c>
      <c r="AR898" s="273" t="str">
        <f>IF(AO898=0,MID(U898,1,15),IF(V898 - AO898*V898&lt;1,VLOOKUP(1,Criterios!$G$4:$H$8,2,FALSE),IF(ROUND(V898 -(V898*AO898),0)=0,VLOOKUP(1,Criterios!$G$4:$H$8,2,FALSE),VLOOKUP(ROUND(V898 -( V898*AO898),0),Criterios!$G$4:$H$8,2,FALSE))))</f>
        <v/>
      </c>
      <c r="AS898" s="273">
        <f>(IFERROR(VLOOKUP(AR898,Criterios!$H$3:$I$8,2,FALSE),0))</f>
        <v>0</v>
      </c>
      <c r="AT898" s="273">
        <f>(IFERROR(VLOOKUP(AP898,Criterios!$E$3:$F$8,2,FALSE),0)) * (IFERROR(VLOOKUP(AR898,Criterios!$H$3:$I$8,2,FALSE),0))</f>
        <v>0</v>
      </c>
      <c r="AU898" s="284">
        <f>IFERROR(INDEX(Colorimetría!$D$4:$H$8,MATCH(AS898,Colorimetría!$C$4:$C$8,0),MATCH(AQ898,Colorimetría!$D$3:$H$3,0)),0)</f>
        <v>0</v>
      </c>
      <c r="AV898" s="88" t="s">
        <v>169</v>
      </c>
      <c r="AW898" s="97" t="str">
        <f>IF(AND(T898=1,V898=5),IF(AND(AQ898=1,AS898=5),"RiRr","Ri"),IF(AND(AQ898=1,AS898=5),"Rr",""))</f>
        <v/>
      </c>
      <c r="AX898" s="97" t="str">
        <f>IF(AND(T898=2,V898=5),IF(AND(AQ898=2,AS898=5),"RiRr","Ri"),IF(AND(AQ898=2,AS898=5),"Rr",""))</f>
        <v/>
      </c>
      <c r="AY898" s="98" t="str">
        <f>IF(AND(T898=3,V898=5),IF(AND(AQ898=3,AS898=5),"RiRr","Ri"),IF(AND(AQ898=3,AS898=5),"Rr",""))</f>
        <v/>
      </c>
      <c r="AZ898" s="98" t="str">
        <f>IF(AND(T898=4,V898=5),IF(AND(AQ898=4,AS898=5),"RiRr","Ri"),IF(AND(AQ898=4,AS898=5),"Rr",""))</f>
        <v/>
      </c>
      <c r="BA898" s="98" t="str">
        <f>IF(AND(T898=5,V898=5),IF(AND(AQ898=5,AS898=5),"RiRr","Ri"),IF(AND(AQ898=5,AS898=5),"Rr",""))</f>
        <v/>
      </c>
      <c r="BB898" s="100"/>
    </row>
    <row r="899" spans="1:54" hidden="1" x14ac:dyDescent="0.2">
      <c r="A899" s="362"/>
      <c r="B899" s="290"/>
      <c r="C899" s="298"/>
      <c r="D899" s="301"/>
      <c r="E899" s="301"/>
      <c r="F899" s="301"/>
      <c r="G899" s="301"/>
      <c r="H899" s="301"/>
      <c r="I899" s="304"/>
      <c r="J899" s="307"/>
      <c r="K899" s="307"/>
      <c r="L899" s="330"/>
      <c r="M899" s="263"/>
      <c r="N899" s="263"/>
      <c r="O899" s="327"/>
      <c r="P899" s="310"/>
      <c r="Q899" s="266"/>
      <c r="R899" s="260"/>
      <c r="S899" s="257"/>
      <c r="T899" s="254"/>
      <c r="U899" s="248"/>
      <c r="V899" s="254"/>
      <c r="W899" s="254"/>
      <c r="X899" s="254"/>
      <c r="Y899" s="276"/>
      <c r="Z899" s="91"/>
      <c r="AA899" s="92"/>
      <c r="AB899" s="92"/>
      <c r="AC899" s="92"/>
      <c r="AD899" s="93"/>
      <c r="AE899" s="94">
        <f t="shared" ref="AE899:AE903" si="145">IF(OR(AD899="Preventivo",AD899="Preventivo - Detectivo"),"Probabilidad",IF(OR(AD899="Detectivo - Correctivo",AD899="Correctivo"),"Impacto",0))</f>
        <v>0</v>
      </c>
      <c r="AF899" s="93"/>
      <c r="AG899" s="93"/>
      <c r="AH899" s="93"/>
      <c r="AI899" s="93"/>
      <c r="AJ899" s="93"/>
      <c r="AK899" s="93"/>
      <c r="AL899" s="95">
        <f>IFERROR(VLOOKUP(AF899,Criterios!$M$3:$N$6,2,FALSE),0) + IFERROR(VLOOKUP(AG899,Criterios!$O$3:$P$6,2,FALSE),0) + IFERROR(VLOOKUP(AH899,Criterios!$Q$3:$R$7,2,FALSE),0) + IFERROR(VLOOKUP(AI899,Criterios!$S$3:$T$6,2,FALSE),0) + IFERROR(VLOOKUP(AJ899,Criterios!$U$3:$V$5,2,FALSE),0) + IFERROR(VLOOKUP(AK899,Criterios!$W$3:$X$8,2,FALSE),0)</f>
        <v>0</v>
      </c>
      <c r="AM899" s="96" t="str">
        <f>IF(AND(AL899&gt;=Criterios!$AB$8,AL899&lt;Criterios!$AA$8),"Pobre",IF(AND(AL899&gt;=Criterios!$AB$7,AL899&lt;Criterios!$AA$7),"Insatisfactorio",IF(AND(AL899&gt;=Criterios!$AB$6,AL899&lt;Criterios!$AA$6),"Regular",IF(AND(AL899&gt;=Criterios!$AB$5,AL899&lt;Criterios!$AA$5),"Bueno",IF(AND(AL899&gt;=Criterios!$AB$4,AL899&lt;=Criterios!$AA$4),"Excelente",MID(Criterios!$Y$3,1,1))))))</f>
        <v/>
      </c>
      <c r="AN899" s="278"/>
      <c r="AO899" s="280"/>
      <c r="AP899" s="282"/>
      <c r="AQ899" s="273"/>
      <c r="AR899" s="273"/>
      <c r="AS899" s="273"/>
      <c r="AT899" s="273"/>
      <c r="AU899" s="284"/>
      <c r="AV899" s="88" t="s">
        <v>122</v>
      </c>
      <c r="AW899" s="101" t="str">
        <f>IF(AND(T898=1,V898=4),IF(AND(AQ898=1,AS898=4),"RiRr","Ri"),IF(AND(AQ898=1,AS898=4),"Rr",""))</f>
        <v/>
      </c>
      <c r="AX899" s="102" t="str">
        <f>IF(AND(T898=2,V898=4),IF(AND(AQ898=2,AS898=4),"RiRr","Ri"),IF(AND(AQ898=2,AS898=4),"Rr",""))</f>
        <v/>
      </c>
      <c r="AY899" s="102" t="str">
        <f>IF(AND(T898=3,V898=4),IF(AND(AQ898=3,AS898=4),"RiRr","Ri"),IF(AND(AQ898=3,AS898=4),"Rr",""))</f>
        <v/>
      </c>
      <c r="AZ899" s="103" t="str">
        <f>IF(AND(T898=4,V898=4),IF(AND(AQ898=4,AS898=4),"RiRr","Ri"),IF(AND(AQ898=4,AS898=4),"Rr",""))</f>
        <v/>
      </c>
      <c r="BA899" s="103" t="str">
        <f>IF(AND(T898=5,V898=4),IF(AND(AQ898=5,AS898=4),"RiRr","Ri"),IF(AND(AQ898=5,AS898=4),"Rr",""))</f>
        <v/>
      </c>
      <c r="BB899" s="105"/>
    </row>
    <row r="900" spans="1:54" hidden="1" x14ac:dyDescent="0.2">
      <c r="A900" s="362"/>
      <c r="B900" s="290"/>
      <c r="C900" s="298"/>
      <c r="D900" s="301"/>
      <c r="E900" s="301"/>
      <c r="F900" s="301"/>
      <c r="G900" s="301"/>
      <c r="H900" s="301"/>
      <c r="I900" s="304"/>
      <c r="J900" s="307"/>
      <c r="K900" s="307"/>
      <c r="L900" s="330"/>
      <c r="M900" s="263"/>
      <c r="N900" s="263"/>
      <c r="O900" s="327"/>
      <c r="P900" s="310"/>
      <c r="Q900" s="266"/>
      <c r="R900" s="260"/>
      <c r="S900" s="257"/>
      <c r="T900" s="254"/>
      <c r="U900" s="248"/>
      <c r="V900" s="254"/>
      <c r="W900" s="254"/>
      <c r="X900" s="254"/>
      <c r="Y900" s="276"/>
      <c r="Z900" s="91"/>
      <c r="AA900" s="92"/>
      <c r="AB900" s="92"/>
      <c r="AC900" s="92"/>
      <c r="AD900" s="93"/>
      <c r="AE900" s="94">
        <f t="shared" si="145"/>
        <v>0</v>
      </c>
      <c r="AF900" s="93"/>
      <c r="AG900" s="93"/>
      <c r="AH900" s="93"/>
      <c r="AI900" s="93"/>
      <c r="AJ900" s="93"/>
      <c r="AK900" s="93"/>
      <c r="AL900" s="95">
        <f>IFERROR(VLOOKUP(AF900,Criterios!$M$3:$N$6,2,FALSE),0) + IFERROR(VLOOKUP(AG900,Criterios!$O$3:$P$6,2,FALSE),0) + IFERROR(VLOOKUP(AH900,Criterios!$Q$3:$R$7,2,FALSE),0) + IFERROR(VLOOKUP(AI900,Criterios!$S$3:$T$6,2,FALSE),0) + IFERROR(VLOOKUP(AJ900,Criterios!$U$3:$V$5,2,FALSE),0) + IFERROR(VLOOKUP(AK900,Criterios!$W$3:$X$8,2,FALSE),0)</f>
        <v>0</v>
      </c>
      <c r="AM900" s="96" t="str">
        <f>IF(AND(AL900&gt;=Criterios!$AB$8,AL900&lt;Criterios!$AA$8),"Pobre",IF(AND(AL900&gt;=Criterios!$AB$7,AL900&lt;Criterios!$AA$7),"Insatisfactorio",IF(AND(AL900&gt;=Criterios!$AB$6,AL900&lt;Criterios!$AA$6),"Regular",IF(AND(AL900&gt;=Criterios!$AB$5,AL900&lt;Criterios!$AA$5),"Bueno",IF(AND(AL900&gt;=Criterios!$AB$4,AL900&lt;=Criterios!$AA$4),"Excelente",MID(Criterios!$Y$3,1,1))))))</f>
        <v/>
      </c>
      <c r="AN900" s="278"/>
      <c r="AO900" s="280"/>
      <c r="AP900" s="282"/>
      <c r="AQ900" s="273"/>
      <c r="AR900" s="273"/>
      <c r="AS900" s="273"/>
      <c r="AT900" s="273"/>
      <c r="AU900" s="284"/>
      <c r="AV900" s="88" t="s">
        <v>125</v>
      </c>
      <c r="AW900" s="106" t="str">
        <f>IF(AND(T898=1,V898=3),IF(AND(AQ898=1,AS898=3),"RiRr","Ri"),IF(AND(AQ898=1,AS898=3),"Rr",""))</f>
        <v/>
      </c>
      <c r="AX900" s="101" t="str">
        <f>IF(AND(T898=2,V898=3),IF(AND(AQ898=2,AS898=3),"RiRr","Ri"),IF(AND(AQ898=2,AS898=3),"Rr",""))</f>
        <v/>
      </c>
      <c r="AY900" s="102" t="str">
        <f>IF(AND(T898=3,V898=3),IF(AND(AQ898=3,AS898=3),"RiRr","Ri"),IF(AND(AQ898=3,AS898=3),"Rr",""))</f>
        <v/>
      </c>
      <c r="AZ900" s="103" t="str">
        <f>IF(AND(T898=4,V898=3),IF(AND(AQ898=4,AS898=3),"RiRr","Ri"),IF(AND(AQ898=4,AS898=3),"Rr",""))</f>
        <v/>
      </c>
      <c r="BA900" s="103" t="str">
        <f>IF(AND(T898=5,V898=3),IF(AND(AQ898=5,AS898=3),"RiRr","Ri"),IF(AND(AQ898=5,AS898=3),"Rr",""))</f>
        <v/>
      </c>
      <c r="BB900" s="105"/>
    </row>
    <row r="901" spans="1:54" hidden="1" x14ac:dyDescent="0.2">
      <c r="A901" s="362"/>
      <c r="B901" s="290"/>
      <c r="C901" s="298"/>
      <c r="D901" s="301"/>
      <c r="E901" s="301"/>
      <c r="F901" s="301"/>
      <c r="G901" s="301"/>
      <c r="H901" s="301"/>
      <c r="I901" s="304"/>
      <c r="J901" s="307"/>
      <c r="K901" s="307"/>
      <c r="L901" s="330"/>
      <c r="M901" s="263"/>
      <c r="N901" s="263"/>
      <c r="O901" s="327"/>
      <c r="P901" s="310"/>
      <c r="Q901" s="266"/>
      <c r="R901" s="260"/>
      <c r="S901" s="257"/>
      <c r="T901" s="254"/>
      <c r="U901" s="248"/>
      <c r="V901" s="254"/>
      <c r="W901" s="254"/>
      <c r="X901" s="254"/>
      <c r="Y901" s="276"/>
      <c r="Z901" s="91"/>
      <c r="AA901" s="92"/>
      <c r="AB901" s="92"/>
      <c r="AC901" s="92"/>
      <c r="AD901" s="93"/>
      <c r="AE901" s="94">
        <f t="shared" si="145"/>
        <v>0</v>
      </c>
      <c r="AF901" s="93"/>
      <c r="AG901" s="93"/>
      <c r="AH901" s="93"/>
      <c r="AI901" s="93"/>
      <c r="AJ901" s="93"/>
      <c r="AK901" s="93"/>
      <c r="AL901" s="94">
        <f>IFERROR(VLOOKUP(AF901,Criterios!$M$3:$N$6,2,FALSE),0) + IFERROR(VLOOKUP(AG901,Criterios!$O$3:$P$6,2,FALSE),0) + IFERROR(VLOOKUP(AH901,Criterios!$Q$3:$R$7,2,FALSE),0) + IFERROR(VLOOKUP(AI901,Criterios!$S$3:$T$6,2,FALSE),0) + IFERROR(VLOOKUP(AJ901,Criterios!$U$3:$V$5,2,FALSE),0) + IFERROR(VLOOKUP(AK901,Criterios!$W$3:$X$8,2,FALSE),0)</f>
        <v>0</v>
      </c>
      <c r="AM901" s="96" t="str">
        <f>IF(AND(AL901&gt;=Criterios!$AB$8,AL901&lt;Criterios!$AA$8),"Pobre",IF(AND(AL901&gt;=Criterios!$AB$7,AL901&lt;Criterios!$AA$7),"Insatisfactorio",IF(AND(AL901&gt;=Criterios!$AB$6,AL901&lt;Criterios!$AA$6),"Regular",IF(AND(AL901&gt;=Criterios!$AB$5,AL901&lt;Criterios!$AA$5),"Bueno",IF(AND(AL901&gt;=Criterios!$AB$4,AL901&lt;=Criterios!$AA$4),"Excelente",MID(Criterios!$Y$3,1,1))))))</f>
        <v/>
      </c>
      <c r="AN901" s="278"/>
      <c r="AO901" s="280"/>
      <c r="AP901" s="282"/>
      <c r="AQ901" s="273"/>
      <c r="AR901" s="273"/>
      <c r="AS901" s="273"/>
      <c r="AT901" s="273"/>
      <c r="AU901" s="284"/>
      <c r="AV901" s="88" t="s">
        <v>170</v>
      </c>
      <c r="AW901" s="106" t="str">
        <f>IF(AND(T898=1,V898=2),IF(AND(AQ898=1,AS898=2),"RiRr","Ri"),IF(AND(AQ898=1,AS898=2),"Rr",""))</f>
        <v/>
      </c>
      <c r="AX901" s="106" t="str">
        <f>IF(AND(T898=2,V898=2),IF(AND(AQ898=2,AS898=2),"RiRr","Ri"),IF(AND(AQ898=2,AS898=2),"Rr",""))</f>
        <v/>
      </c>
      <c r="AY901" s="101" t="str">
        <f>IF(AND(T898=3,V898=2),IF(AND(AQ898=3,AS898=2),"RiRr","Ri"),IF(AND(AQ898=3,AS898=2),"Rr",""))</f>
        <v/>
      </c>
      <c r="AZ901" s="102" t="str">
        <f>IF(AND(T898=4,V898=2),IF(AND(AQ898=4,AS898=2),"RiRr","Ri"),IF(AND(AQ898=4,AS898=2),"Rr",""))</f>
        <v/>
      </c>
      <c r="BA901" s="103" t="str">
        <f>IF(AND(T898=5,V898=2),IF(AND(AQ898=5,AS898=2),"RiRr","Ri"),IF(AND(AQ898=5,AS898=2),"Rr",""))</f>
        <v/>
      </c>
      <c r="BB901" s="105"/>
    </row>
    <row r="902" spans="1:54" hidden="1" x14ac:dyDescent="0.2">
      <c r="A902" s="362"/>
      <c r="B902" s="290"/>
      <c r="C902" s="298"/>
      <c r="D902" s="301"/>
      <c r="E902" s="301"/>
      <c r="F902" s="301"/>
      <c r="G902" s="301"/>
      <c r="H902" s="301"/>
      <c r="I902" s="304"/>
      <c r="J902" s="307"/>
      <c r="K902" s="307"/>
      <c r="L902" s="330"/>
      <c r="M902" s="263"/>
      <c r="N902" s="263"/>
      <c r="O902" s="327"/>
      <c r="P902" s="310"/>
      <c r="Q902" s="266"/>
      <c r="R902" s="260"/>
      <c r="S902" s="257"/>
      <c r="T902" s="254"/>
      <c r="U902" s="248"/>
      <c r="V902" s="254"/>
      <c r="W902" s="254"/>
      <c r="X902" s="254"/>
      <c r="Y902" s="276"/>
      <c r="Z902" s="91"/>
      <c r="AA902" s="92"/>
      <c r="AB902" s="92"/>
      <c r="AC902" s="92"/>
      <c r="AD902" s="93"/>
      <c r="AE902" s="94">
        <f t="shared" si="145"/>
        <v>0</v>
      </c>
      <c r="AF902" s="93"/>
      <c r="AG902" s="93"/>
      <c r="AH902" s="93"/>
      <c r="AI902" s="93"/>
      <c r="AJ902" s="93"/>
      <c r="AK902" s="93"/>
      <c r="AL902" s="94">
        <f>IFERROR(VLOOKUP(AF902,Criterios!$M$3:$N$6,2,FALSE),0) + IFERROR(VLOOKUP(AG902,Criterios!$O$3:$P$6,2,FALSE),0) + IFERROR(VLOOKUP(AH902,Criterios!$Q$3:$R$7,2,FALSE),0) + IFERROR(VLOOKUP(AI902,Criterios!$S$3:$T$6,2,FALSE),0) + IFERROR(VLOOKUP(AJ902,Criterios!$U$3:$V$5,2,FALSE),0) + IFERROR(VLOOKUP(AK902,Criterios!$W$3:$X$8,2,FALSE),0)</f>
        <v>0</v>
      </c>
      <c r="AM902" s="96" t="str">
        <f>IF(AND(AL902&gt;=Criterios!$AB$8,AL902&lt;Criterios!$AA$8),"Pobre",IF(AND(AL902&gt;=Criterios!$AB$7,AL902&lt;Criterios!$AA$7),"Insatisfactorio",IF(AND(AL902&gt;=Criterios!$AB$6,AL902&lt;Criterios!$AA$6),"Regular",IF(AND(AL902&gt;=Criterios!$AB$5,AL902&lt;Criterios!$AA$5),"Bueno",IF(AND(AL902&gt;=Criterios!$AB$4,AL902&lt;=Criterios!$AA$4),"Excelente",MID(Criterios!$Y$3,1,1))))))</f>
        <v/>
      </c>
      <c r="AN902" s="278"/>
      <c r="AO902" s="280"/>
      <c r="AP902" s="282"/>
      <c r="AQ902" s="273"/>
      <c r="AR902" s="273"/>
      <c r="AS902" s="273"/>
      <c r="AT902" s="273"/>
      <c r="AU902" s="284"/>
      <c r="AV902" s="88" t="s">
        <v>752</v>
      </c>
      <c r="AW902" s="106" t="str">
        <f>IF(AND(T898=1,V898=1),IF(AND(AQ898=1,AS898=1),"RiRr","Ri"),IF(AND(AQ898=1,AS898=1),"Rr",""))</f>
        <v/>
      </c>
      <c r="AX902" s="106" t="str">
        <f>IF(AND(T898=2,V898=1),IF(AND(AQ898=2,AS898=1),"RiRr","Ri"),IF(AND(AQ898=2,AS898=1),"Rr",""))</f>
        <v/>
      </c>
      <c r="AY902" s="101" t="str">
        <f>IF(AND(T898=3,V898=1),IF(AND(AQ898=3,AS898=1),"RiRr","Ri"),IF(AND(AQ898=3,AS898=1),"Rr",""))</f>
        <v/>
      </c>
      <c r="AZ902" s="102" t="str">
        <f>IF(AND(T898=4,V898=1),IF(AND(AQ898=4,AS898=1),"RiRr","Ri"),IF(AND(AQ898=4,AS898=1),"Rr",""))</f>
        <v/>
      </c>
      <c r="BA902" s="102" t="str">
        <f>IF(AND(T898=5,V898=1),IF(AND(AQ898=5,AS898=1),"RiRr","Ri"),IF(AND(AQ898=5,AS898=1),"Rr",""))</f>
        <v/>
      </c>
      <c r="BB902" s="105"/>
    </row>
    <row r="903" spans="1:54" ht="15.75" hidden="1" customHeight="1" thickBot="1" x14ac:dyDescent="0.25">
      <c r="A903" s="363"/>
      <c r="B903" s="291"/>
      <c r="C903" s="299"/>
      <c r="D903" s="302"/>
      <c r="E903" s="302"/>
      <c r="F903" s="302"/>
      <c r="G903" s="302"/>
      <c r="H903" s="302"/>
      <c r="I903" s="305"/>
      <c r="J903" s="308"/>
      <c r="K903" s="308"/>
      <c r="L903" s="331"/>
      <c r="M903" s="264"/>
      <c r="N903" s="264"/>
      <c r="O903" s="328"/>
      <c r="P903" s="311"/>
      <c r="Q903" s="267"/>
      <c r="R903" s="261"/>
      <c r="S903" s="258"/>
      <c r="T903" s="255"/>
      <c r="U903" s="249"/>
      <c r="V903" s="255"/>
      <c r="W903" s="255"/>
      <c r="X903" s="255"/>
      <c r="Y903" s="277"/>
      <c r="Z903" s="108"/>
      <c r="AA903" s="109"/>
      <c r="AB903" s="109"/>
      <c r="AC903" s="109"/>
      <c r="AD903" s="110"/>
      <c r="AE903" s="111">
        <f t="shared" si="145"/>
        <v>0</v>
      </c>
      <c r="AF903" s="110"/>
      <c r="AG903" s="110"/>
      <c r="AH903" s="110"/>
      <c r="AI903" s="110"/>
      <c r="AJ903" s="110"/>
      <c r="AK903" s="110"/>
      <c r="AL903" s="111">
        <f>IFERROR(VLOOKUP(AF903,Criterios!$M$3:$N$6,2,FALSE),0) + IFERROR(VLOOKUP(AG903,Criterios!$O$3:$P$6,2,FALSE),0) + IFERROR(VLOOKUP(AH903,Criterios!$Q$3:$R$7,2,FALSE),0) + IFERROR(VLOOKUP(AI903,Criterios!$S$3:$T$6,2,FALSE),0) + IFERROR(VLOOKUP(AJ903,Criterios!$U$3:$V$5,2,FALSE),0) + IFERROR(VLOOKUP(AK903,Criterios!$W$3:$X$8,2,FALSE),0)</f>
        <v>0</v>
      </c>
      <c r="AM903" s="112" t="str">
        <f>IF(AND(AL903&gt;=Criterios!$AB$8,AL903&lt;Criterios!$AA$8),"Pobre",IF(AND(AL903&gt;=Criterios!$AB$7,AL903&lt;Criterios!$AA$7),"Insatisfactorio",IF(AND(AL903&gt;=Criterios!$AB$6,AL903&lt;Criterios!$AA$6),"Regular",IF(AND(AL903&gt;=Criterios!$AB$5,AL903&lt;Criterios!$AA$5),"Bueno",IF(AND(AL903&gt;=Criterios!$AB$4,AL903&lt;=Criterios!$AA$4),"Excelente",MID(Criterios!$Y$3,1,1))))))</f>
        <v/>
      </c>
      <c r="AN903" s="279"/>
      <c r="AO903" s="281"/>
      <c r="AP903" s="283"/>
      <c r="AQ903" s="274"/>
      <c r="AR903" s="274"/>
      <c r="AS903" s="274"/>
      <c r="AT903" s="274"/>
      <c r="AU903" s="285"/>
      <c r="AW903" s="88" t="s">
        <v>123</v>
      </c>
      <c r="AX903" s="88" t="s">
        <v>124</v>
      </c>
      <c r="AY903" s="88" t="s">
        <v>125</v>
      </c>
      <c r="AZ903" s="88" t="s">
        <v>126</v>
      </c>
      <c r="BA903" s="88" t="s">
        <v>127</v>
      </c>
      <c r="BB903" s="113"/>
    </row>
    <row r="904" spans="1:54" ht="16.5" hidden="1" thickTop="1" x14ac:dyDescent="0.2">
      <c r="A904" s="361"/>
      <c r="B904" s="289"/>
      <c r="C904" s="297"/>
      <c r="D904" s="300"/>
      <c r="E904" s="300"/>
      <c r="F904" s="300"/>
      <c r="G904" s="300"/>
      <c r="H904" s="300"/>
      <c r="I904" s="303"/>
      <c r="J904" s="306"/>
      <c r="K904" s="306"/>
      <c r="L904" s="329"/>
      <c r="M904" s="262"/>
      <c r="N904" s="262"/>
      <c r="O904" s="326" t="s">
        <v>459</v>
      </c>
      <c r="P904" s="338"/>
      <c r="Q904" s="295"/>
      <c r="R904" s="259"/>
      <c r="S904" s="256"/>
      <c r="T904" s="253">
        <f>(IFERROR(VLOOKUP(S904,Criterios!$E$3:$F$8,2,FALSE),0))</f>
        <v>0</v>
      </c>
      <c r="U904" s="247"/>
      <c r="V904" s="253">
        <f>(IFERROR(VLOOKUP(U904,Criterios!$H$3:$I$8,2,FALSE),0))</f>
        <v>0</v>
      </c>
      <c r="W904" s="253">
        <f>(IFERROR(VLOOKUP(S904,Criterios!$E$3:$F$8,2,FALSE),0)) * (IFERROR(VLOOKUP(U904,Criterios!$H$3:$I$8,2,FALSE),0))</f>
        <v>0</v>
      </c>
      <c r="X904" s="253">
        <f>IFERROR(INDEX(Colorimetría!$D$4:$H$8,MATCH(V904,Colorimetría!$C$4:$C$8,0),MATCH(T904,Colorimetría!$D$3:$H$3,0)),0)</f>
        <v>0</v>
      </c>
      <c r="Y904" s="296"/>
      <c r="Z904" s="91"/>
      <c r="AA904" s="92"/>
      <c r="AB904" s="92"/>
      <c r="AC904" s="92"/>
      <c r="AD904" s="93"/>
      <c r="AE904" s="94">
        <f>IF(OR(AD904="Preventivo",AD904="Preventivo - Detectivo"),"Probabilidad",IF(OR(AD904="Detectivo - Correctivo",AD904="Correctivo"),"Impacto",0))</f>
        <v>0</v>
      </c>
      <c r="AF904" s="93"/>
      <c r="AG904" s="93"/>
      <c r="AH904" s="93"/>
      <c r="AI904" s="93"/>
      <c r="AJ904" s="93"/>
      <c r="AK904" s="93"/>
      <c r="AL904" s="95">
        <f>IFERROR(VLOOKUP(AF904,Criterios!$M$3:$N$6,2,FALSE),0) + IFERROR(VLOOKUP(AG904,Criterios!$O$3:$P$6,2,FALSE),0) + IFERROR(VLOOKUP(AH904,Criterios!$Q$3:$R$7,2,FALSE),0) + IFERROR(VLOOKUP(AI904,Criterios!$S$3:$T$6,2,FALSE),0) + IFERROR(VLOOKUP(AJ904,Criterios!$U$3:$V$5,2,FALSE),0) + IFERROR(VLOOKUP(AK904,Criterios!$W$3:$X$8,2,FALSE),0)</f>
        <v>0</v>
      </c>
      <c r="AM904" s="96" t="str">
        <f>IF(AND(AL904&gt;=Criterios!$AB$8,AL904&lt;Criterios!$AA$8),"Pobre",IF(AND(AL904&gt;=Criterios!$AB$7,AL904&lt;Criterios!$AA$7),"Insatisfactorio",IF(AND(AL904&gt;=Criterios!$AB$6,AL904&lt;Criterios!$AA$6),"Regular",IF(AND(AL904&gt;=Criterios!$AB$5,AL904&lt;Criterios!$AA$5),"Bueno",IF(AND(AL904&gt;=Criterios!$AB$4,AL904&lt;=Criterios!$AA$4),"Excelente",MID(Criterios!$Y$3,1,1))))))</f>
        <v/>
      </c>
      <c r="AN904" s="278">
        <f>(IFERROR(AVERAGEIFS(AL904:AL909,AE904:AE909,"Impacto"),0))/100</f>
        <v>0</v>
      </c>
      <c r="AO904" s="280">
        <f>(IFERROR(AVERAGEIFS(AL904:AL909,AE904:AE909,"Probabilidad"),0))/100</f>
        <v>0</v>
      </c>
      <c r="AP904" s="282" t="str">
        <f>IF(AN904=0,MID(S904,1,15),IF(T904 - AN904*T904&lt;1,VLOOKUP(1,Criterios!$D$4:$E$8,2,FALSE),IF(ROUND(T904 -( T904*AN904),0)=0,VLOOKUP(1,Criterios!$D$4:$E$8,2,FALSE),VLOOKUP(ROUND(T904 -( T904*AN904),0),Criterios!$D$4:$E$8,2,FALSE))))</f>
        <v/>
      </c>
      <c r="AQ904" s="273">
        <f>(IFERROR(VLOOKUP(AP904,Criterios!$E$3:$F$8,2,FALSE),0))</f>
        <v>0</v>
      </c>
      <c r="AR904" s="273" t="str">
        <f>IF(AO904=0,MID(U904,1,15),IF(V904 - AO904*V904&lt;1,VLOOKUP(1,Criterios!$G$4:$H$8,2,FALSE),IF(ROUND(V904 -(V904*AO904),0)=0,VLOOKUP(1,Criterios!$G$4:$H$8,2,FALSE),VLOOKUP(ROUND(V904 -( V904*AO904),0),Criterios!$G$4:$H$8,2,FALSE))))</f>
        <v/>
      </c>
      <c r="AS904" s="273">
        <f>(IFERROR(VLOOKUP(AR904,Criterios!$H$3:$I$8,2,FALSE),0))</f>
        <v>0</v>
      </c>
      <c r="AT904" s="273">
        <f>(IFERROR(VLOOKUP(AP904,Criterios!$E$3:$F$8,2,FALSE),0)) * (IFERROR(VLOOKUP(AR904,Criterios!$H$3:$I$8,2,FALSE),0))</f>
        <v>0</v>
      </c>
      <c r="AU904" s="284">
        <f>IFERROR(INDEX(Colorimetría!$D$4:$H$8,MATCH(AS904,Colorimetría!$C$4:$C$8,0),MATCH(AQ904,Colorimetría!$D$3:$H$3,0)),0)</f>
        <v>0</v>
      </c>
      <c r="AV904" s="88" t="s">
        <v>169</v>
      </c>
      <c r="AW904" s="97" t="str">
        <f>IF(AND(T904=1,V904=5),IF(AND(AQ904=1,AS904=5),"RiRr","Ri"),IF(AND(AQ904=1,AS904=5),"Rr",""))</f>
        <v/>
      </c>
      <c r="AX904" s="97" t="str">
        <f>IF(AND(T904=2,V904=5),IF(AND(AQ904=2,AS904=5),"RiRr","Ri"),IF(AND(AQ904=2,AS904=5),"Rr",""))</f>
        <v/>
      </c>
      <c r="AY904" s="98" t="str">
        <f>IF(AND(T904=3,V904=5),IF(AND(AQ904=3,AS904=5),"RiRr","Ri"),IF(AND(AQ904=3,AS904=5),"Rr",""))</f>
        <v/>
      </c>
      <c r="AZ904" s="98" t="str">
        <f>IF(AND(T904=4,V904=5),IF(AND(AQ904=4,AS904=5),"RiRr","Ri"),IF(AND(AQ904=4,AS904=5),"Rr",""))</f>
        <v/>
      </c>
      <c r="BA904" s="98" t="str">
        <f>IF(AND(T904=5,V904=5),IF(AND(AQ904=5,AS904=5),"RiRr","Ri"),IF(AND(AQ904=5,AS904=5),"Rr",""))</f>
        <v/>
      </c>
      <c r="BB904" s="100"/>
    </row>
    <row r="905" spans="1:54" hidden="1" x14ac:dyDescent="0.2">
      <c r="A905" s="362"/>
      <c r="B905" s="290"/>
      <c r="C905" s="298"/>
      <c r="D905" s="301"/>
      <c r="E905" s="301"/>
      <c r="F905" s="301"/>
      <c r="G905" s="301"/>
      <c r="H905" s="301"/>
      <c r="I905" s="304"/>
      <c r="J905" s="307"/>
      <c r="K905" s="307"/>
      <c r="L905" s="330"/>
      <c r="M905" s="263"/>
      <c r="N905" s="263"/>
      <c r="O905" s="327"/>
      <c r="P905" s="310"/>
      <c r="Q905" s="266"/>
      <c r="R905" s="260"/>
      <c r="S905" s="257"/>
      <c r="T905" s="254"/>
      <c r="U905" s="248"/>
      <c r="V905" s="254"/>
      <c r="W905" s="254"/>
      <c r="X905" s="254"/>
      <c r="Y905" s="276"/>
      <c r="Z905" s="91"/>
      <c r="AA905" s="92"/>
      <c r="AB905" s="92"/>
      <c r="AC905" s="92"/>
      <c r="AD905" s="93"/>
      <c r="AE905" s="94">
        <f t="shared" ref="AE905:AE909" si="146">IF(OR(AD905="Preventivo",AD905="Preventivo - Detectivo"),"Probabilidad",IF(OR(AD905="Detectivo - Correctivo",AD905="Correctivo"),"Impacto",0))</f>
        <v>0</v>
      </c>
      <c r="AF905" s="93"/>
      <c r="AG905" s="93"/>
      <c r="AH905" s="93"/>
      <c r="AI905" s="93"/>
      <c r="AJ905" s="93"/>
      <c r="AK905" s="93"/>
      <c r="AL905" s="95">
        <f>IFERROR(VLOOKUP(AF905,Criterios!$M$3:$N$6,2,FALSE),0) + IFERROR(VLOOKUP(AG905,Criterios!$O$3:$P$6,2,FALSE),0) + IFERROR(VLOOKUP(AH905,Criterios!$Q$3:$R$7,2,FALSE),0) + IFERROR(VLOOKUP(AI905,Criterios!$S$3:$T$6,2,FALSE),0) + IFERROR(VLOOKUP(AJ905,Criterios!$U$3:$V$5,2,FALSE),0) + IFERROR(VLOOKUP(AK905,Criterios!$W$3:$X$8,2,FALSE),0)</f>
        <v>0</v>
      </c>
      <c r="AM905" s="96" t="str">
        <f>IF(AND(AL905&gt;=Criterios!$AB$8,AL905&lt;Criterios!$AA$8),"Pobre",IF(AND(AL905&gt;=Criterios!$AB$7,AL905&lt;Criterios!$AA$7),"Insatisfactorio",IF(AND(AL905&gt;=Criterios!$AB$6,AL905&lt;Criterios!$AA$6),"Regular",IF(AND(AL905&gt;=Criterios!$AB$5,AL905&lt;Criterios!$AA$5),"Bueno",IF(AND(AL905&gt;=Criterios!$AB$4,AL905&lt;=Criterios!$AA$4),"Excelente",MID(Criterios!$Y$3,1,1))))))</f>
        <v/>
      </c>
      <c r="AN905" s="278"/>
      <c r="AO905" s="280"/>
      <c r="AP905" s="282"/>
      <c r="AQ905" s="273"/>
      <c r="AR905" s="273"/>
      <c r="AS905" s="273"/>
      <c r="AT905" s="273"/>
      <c r="AU905" s="284"/>
      <c r="AV905" s="88" t="s">
        <v>122</v>
      </c>
      <c r="AW905" s="101" t="str">
        <f>IF(AND(T904=1,V904=4),IF(AND(AQ904=1,AS904=4),"RiRr","Ri"),IF(AND(AQ904=1,AS904=4),"Rr",""))</f>
        <v/>
      </c>
      <c r="AX905" s="102" t="str">
        <f>IF(AND(T904=2,V904=4),IF(AND(AQ904=2,AS904=4),"RiRr","Ri"),IF(AND(AQ904=2,AS904=4),"Rr",""))</f>
        <v/>
      </c>
      <c r="AY905" s="102" t="str">
        <f>IF(AND(T904=3,V904=4),IF(AND(AQ904=3,AS904=4),"RiRr","Ri"),IF(AND(AQ904=3,AS904=4),"Rr",""))</f>
        <v/>
      </c>
      <c r="AZ905" s="103" t="str">
        <f>IF(AND(T904=4,V904=4),IF(AND(AQ904=4,AS904=4),"RiRr","Ri"),IF(AND(AQ904=4,AS904=4),"Rr",""))</f>
        <v/>
      </c>
      <c r="BA905" s="103" t="str">
        <f>IF(AND(T904=5,V904=4),IF(AND(AQ904=5,AS904=4),"RiRr","Ri"),IF(AND(AQ904=5,AS904=4),"Rr",""))</f>
        <v/>
      </c>
      <c r="BB905" s="105"/>
    </row>
    <row r="906" spans="1:54" hidden="1" x14ac:dyDescent="0.2">
      <c r="A906" s="362"/>
      <c r="B906" s="290"/>
      <c r="C906" s="298"/>
      <c r="D906" s="301"/>
      <c r="E906" s="301"/>
      <c r="F906" s="301"/>
      <c r="G906" s="301"/>
      <c r="H906" s="301"/>
      <c r="I906" s="304"/>
      <c r="J906" s="307"/>
      <c r="K906" s="307"/>
      <c r="L906" s="330"/>
      <c r="M906" s="263"/>
      <c r="N906" s="263"/>
      <c r="O906" s="327"/>
      <c r="P906" s="310"/>
      <c r="Q906" s="266"/>
      <c r="R906" s="260"/>
      <c r="S906" s="257"/>
      <c r="T906" s="254"/>
      <c r="U906" s="248"/>
      <c r="V906" s="254"/>
      <c r="W906" s="254"/>
      <c r="X906" s="254"/>
      <c r="Y906" s="276"/>
      <c r="Z906" s="91"/>
      <c r="AA906" s="92"/>
      <c r="AB906" s="92"/>
      <c r="AC906" s="92"/>
      <c r="AD906" s="93"/>
      <c r="AE906" s="94">
        <f t="shared" si="146"/>
        <v>0</v>
      </c>
      <c r="AF906" s="93"/>
      <c r="AG906" s="93"/>
      <c r="AH906" s="93"/>
      <c r="AI906" s="93"/>
      <c r="AJ906" s="93"/>
      <c r="AK906" s="93"/>
      <c r="AL906" s="95">
        <f>IFERROR(VLOOKUP(AF906,Criterios!$M$3:$N$6,2,FALSE),0) + IFERROR(VLOOKUP(AG906,Criterios!$O$3:$P$6,2,FALSE),0) + IFERROR(VLOOKUP(AH906,Criterios!$Q$3:$R$7,2,FALSE),0) + IFERROR(VLOOKUP(AI906,Criterios!$S$3:$T$6,2,FALSE),0) + IFERROR(VLOOKUP(AJ906,Criterios!$U$3:$V$5,2,FALSE),0) + IFERROR(VLOOKUP(AK906,Criterios!$W$3:$X$8,2,FALSE),0)</f>
        <v>0</v>
      </c>
      <c r="AM906" s="96" t="str">
        <f>IF(AND(AL906&gt;=Criterios!$AB$8,AL906&lt;Criterios!$AA$8),"Pobre",IF(AND(AL906&gt;=Criterios!$AB$7,AL906&lt;Criterios!$AA$7),"Insatisfactorio",IF(AND(AL906&gt;=Criterios!$AB$6,AL906&lt;Criterios!$AA$6),"Regular",IF(AND(AL906&gt;=Criterios!$AB$5,AL906&lt;Criterios!$AA$5),"Bueno",IF(AND(AL906&gt;=Criterios!$AB$4,AL906&lt;=Criterios!$AA$4),"Excelente",MID(Criterios!$Y$3,1,1))))))</f>
        <v/>
      </c>
      <c r="AN906" s="278"/>
      <c r="AO906" s="280"/>
      <c r="AP906" s="282"/>
      <c r="AQ906" s="273"/>
      <c r="AR906" s="273"/>
      <c r="AS906" s="273"/>
      <c r="AT906" s="273"/>
      <c r="AU906" s="284"/>
      <c r="AV906" s="88" t="s">
        <v>125</v>
      </c>
      <c r="AW906" s="106" t="str">
        <f>IF(AND(T904=1,V904=3),IF(AND(AQ904=1,AS904=3),"RiRr","Ri"),IF(AND(AQ904=1,AS904=3),"Rr",""))</f>
        <v/>
      </c>
      <c r="AX906" s="101" t="str">
        <f>IF(AND(T904=2,V904=3),IF(AND(AQ904=2,AS904=3),"RiRr","Ri"),IF(AND(AQ904=2,AS904=3),"Rr",""))</f>
        <v/>
      </c>
      <c r="AY906" s="102" t="str">
        <f>IF(AND(T904=3,V904=3),IF(AND(AQ904=3,AS904=3),"RiRr","Ri"),IF(AND(AQ904=3,AS904=3),"Rr",""))</f>
        <v/>
      </c>
      <c r="AZ906" s="103" t="str">
        <f>IF(AND(T904=4,V904=3),IF(AND(AQ904=4,AS904=3),"RiRr","Ri"),IF(AND(AQ904=4,AS904=3),"Rr",""))</f>
        <v/>
      </c>
      <c r="BA906" s="103" t="str">
        <f>IF(AND(T904=5,V904=3),IF(AND(AQ904=5,AS904=3),"RiRr","Ri"),IF(AND(AQ904=5,AS904=3),"Rr",""))</f>
        <v/>
      </c>
      <c r="BB906" s="105"/>
    </row>
    <row r="907" spans="1:54" hidden="1" x14ac:dyDescent="0.2">
      <c r="A907" s="362"/>
      <c r="B907" s="290"/>
      <c r="C907" s="298"/>
      <c r="D907" s="301"/>
      <c r="E907" s="301"/>
      <c r="F907" s="301"/>
      <c r="G907" s="301"/>
      <c r="H907" s="301"/>
      <c r="I907" s="304"/>
      <c r="J907" s="307"/>
      <c r="K907" s="307"/>
      <c r="L907" s="330"/>
      <c r="M907" s="263"/>
      <c r="N907" s="263"/>
      <c r="O907" s="327"/>
      <c r="P907" s="310"/>
      <c r="Q907" s="266"/>
      <c r="R907" s="260"/>
      <c r="S907" s="257"/>
      <c r="T907" s="254"/>
      <c r="U907" s="248"/>
      <c r="V907" s="254"/>
      <c r="W907" s="254"/>
      <c r="X907" s="254"/>
      <c r="Y907" s="276"/>
      <c r="Z907" s="91"/>
      <c r="AA907" s="92"/>
      <c r="AB907" s="92"/>
      <c r="AC907" s="92"/>
      <c r="AD907" s="93"/>
      <c r="AE907" s="94">
        <f t="shared" si="146"/>
        <v>0</v>
      </c>
      <c r="AF907" s="93"/>
      <c r="AG907" s="93"/>
      <c r="AH907" s="93"/>
      <c r="AI907" s="93"/>
      <c r="AJ907" s="93"/>
      <c r="AK907" s="93"/>
      <c r="AL907" s="94">
        <f>IFERROR(VLOOKUP(AF907,Criterios!$M$3:$N$6,2,FALSE),0) + IFERROR(VLOOKUP(AG907,Criterios!$O$3:$P$6,2,FALSE),0) + IFERROR(VLOOKUP(AH907,Criterios!$Q$3:$R$7,2,FALSE),0) + IFERROR(VLOOKUP(AI907,Criterios!$S$3:$T$6,2,FALSE),0) + IFERROR(VLOOKUP(AJ907,Criterios!$U$3:$V$5,2,FALSE),0) + IFERROR(VLOOKUP(AK907,Criterios!$W$3:$X$8,2,FALSE),0)</f>
        <v>0</v>
      </c>
      <c r="AM907" s="96" t="str">
        <f>IF(AND(AL907&gt;=Criterios!$AB$8,AL907&lt;Criterios!$AA$8),"Pobre",IF(AND(AL907&gt;=Criterios!$AB$7,AL907&lt;Criterios!$AA$7),"Insatisfactorio",IF(AND(AL907&gt;=Criterios!$AB$6,AL907&lt;Criterios!$AA$6),"Regular",IF(AND(AL907&gt;=Criterios!$AB$5,AL907&lt;Criterios!$AA$5),"Bueno",IF(AND(AL907&gt;=Criterios!$AB$4,AL907&lt;=Criterios!$AA$4),"Excelente",MID(Criterios!$Y$3,1,1))))))</f>
        <v/>
      </c>
      <c r="AN907" s="278"/>
      <c r="AO907" s="280"/>
      <c r="AP907" s="282"/>
      <c r="AQ907" s="273"/>
      <c r="AR907" s="273"/>
      <c r="AS907" s="273"/>
      <c r="AT907" s="273"/>
      <c r="AU907" s="284"/>
      <c r="AV907" s="88" t="s">
        <v>170</v>
      </c>
      <c r="AW907" s="106" t="str">
        <f>IF(AND(T904=1,V904=2),IF(AND(AQ904=1,AS904=2),"RiRr","Ri"),IF(AND(AQ904=1,AS904=2),"Rr",""))</f>
        <v/>
      </c>
      <c r="AX907" s="106" t="str">
        <f>IF(AND(T904=2,V904=2),IF(AND(AQ904=2,AS904=2),"RiRr","Ri"),IF(AND(AQ904=2,AS904=2),"Rr",""))</f>
        <v/>
      </c>
      <c r="AY907" s="101" t="str">
        <f>IF(AND(T904=3,V904=2),IF(AND(AQ904=3,AS904=2),"RiRr","Ri"),IF(AND(AQ904=3,AS904=2),"Rr",""))</f>
        <v/>
      </c>
      <c r="AZ907" s="102" t="str">
        <f>IF(AND(T904=4,V904=2),IF(AND(AQ904=4,AS904=2),"RiRr","Ri"),IF(AND(AQ904=4,AS904=2),"Rr",""))</f>
        <v/>
      </c>
      <c r="BA907" s="103" t="str">
        <f>IF(AND(T904=5,V904=2),IF(AND(AQ904=5,AS904=2),"RiRr","Ri"),IF(AND(AQ904=5,AS904=2),"Rr",""))</f>
        <v/>
      </c>
      <c r="BB907" s="105"/>
    </row>
    <row r="908" spans="1:54" hidden="1" x14ac:dyDescent="0.2">
      <c r="A908" s="362"/>
      <c r="B908" s="290"/>
      <c r="C908" s="298"/>
      <c r="D908" s="301"/>
      <c r="E908" s="301"/>
      <c r="F908" s="301"/>
      <c r="G908" s="301"/>
      <c r="H908" s="301"/>
      <c r="I908" s="304"/>
      <c r="J908" s="307"/>
      <c r="K908" s="307"/>
      <c r="L908" s="330"/>
      <c r="M908" s="263"/>
      <c r="N908" s="263"/>
      <c r="O908" s="327"/>
      <c r="P908" s="310"/>
      <c r="Q908" s="266"/>
      <c r="R908" s="260"/>
      <c r="S908" s="257"/>
      <c r="T908" s="254"/>
      <c r="U908" s="248"/>
      <c r="V908" s="254"/>
      <c r="W908" s="254"/>
      <c r="X908" s="254"/>
      <c r="Y908" s="276"/>
      <c r="Z908" s="91"/>
      <c r="AA908" s="92"/>
      <c r="AB908" s="92"/>
      <c r="AC908" s="92"/>
      <c r="AD908" s="93"/>
      <c r="AE908" s="94">
        <f t="shared" si="146"/>
        <v>0</v>
      </c>
      <c r="AF908" s="93"/>
      <c r="AG908" s="93"/>
      <c r="AH908" s="93"/>
      <c r="AI908" s="93"/>
      <c r="AJ908" s="93"/>
      <c r="AK908" s="93"/>
      <c r="AL908" s="94">
        <f>IFERROR(VLOOKUP(AF908,Criterios!$M$3:$N$6,2,FALSE),0) + IFERROR(VLOOKUP(AG908,Criterios!$O$3:$P$6,2,FALSE),0) + IFERROR(VLOOKUP(AH908,Criterios!$Q$3:$R$7,2,FALSE),0) + IFERROR(VLOOKUP(AI908,Criterios!$S$3:$T$6,2,FALSE),0) + IFERROR(VLOOKUP(AJ908,Criterios!$U$3:$V$5,2,FALSE),0) + IFERROR(VLOOKUP(AK908,Criterios!$W$3:$X$8,2,FALSE),0)</f>
        <v>0</v>
      </c>
      <c r="AM908" s="96" t="str">
        <f>IF(AND(AL908&gt;=Criterios!$AB$8,AL908&lt;Criterios!$AA$8),"Pobre",IF(AND(AL908&gt;=Criterios!$AB$7,AL908&lt;Criterios!$AA$7),"Insatisfactorio",IF(AND(AL908&gt;=Criterios!$AB$6,AL908&lt;Criterios!$AA$6),"Regular",IF(AND(AL908&gt;=Criterios!$AB$5,AL908&lt;Criterios!$AA$5),"Bueno",IF(AND(AL908&gt;=Criterios!$AB$4,AL908&lt;=Criterios!$AA$4),"Excelente",MID(Criterios!$Y$3,1,1))))))</f>
        <v/>
      </c>
      <c r="AN908" s="278"/>
      <c r="AO908" s="280"/>
      <c r="AP908" s="282"/>
      <c r="AQ908" s="273"/>
      <c r="AR908" s="273"/>
      <c r="AS908" s="273"/>
      <c r="AT908" s="273"/>
      <c r="AU908" s="284"/>
      <c r="AV908" s="88" t="s">
        <v>752</v>
      </c>
      <c r="AW908" s="106" t="str">
        <f>IF(AND(T904=1,V904=1),IF(AND(AQ904=1,AS904=1),"RiRr","Ri"),IF(AND(AQ904=1,AS904=1),"Rr",""))</f>
        <v/>
      </c>
      <c r="AX908" s="106" t="str">
        <f>IF(AND(T904=2,V904=1),IF(AND(AQ904=2,AS904=1),"RiRr","Ri"),IF(AND(AQ904=2,AS904=1),"Rr",""))</f>
        <v/>
      </c>
      <c r="AY908" s="101" t="str">
        <f>IF(AND(T904=3,V904=1),IF(AND(AQ904=3,AS904=1),"RiRr","Ri"),IF(AND(AQ904=3,AS904=1),"Rr",""))</f>
        <v/>
      </c>
      <c r="AZ908" s="102" t="str">
        <f>IF(AND(T904=4,V904=1),IF(AND(AQ904=4,AS904=1),"RiRr","Ri"),IF(AND(AQ904=4,AS904=1),"Rr",""))</f>
        <v/>
      </c>
      <c r="BA908" s="102" t="str">
        <f>IF(AND(T904=5,V904=1),IF(AND(AQ904=5,AS904=1),"RiRr","Ri"),IF(AND(AQ904=5,AS904=1),"Rr",""))</f>
        <v/>
      </c>
      <c r="BB908" s="105"/>
    </row>
    <row r="909" spans="1:54" ht="15.75" hidden="1" customHeight="1" thickBot="1" x14ac:dyDescent="0.25">
      <c r="A909" s="363"/>
      <c r="B909" s="291"/>
      <c r="C909" s="299"/>
      <c r="D909" s="302"/>
      <c r="E909" s="302"/>
      <c r="F909" s="302"/>
      <c r="G909" s="302"/>
      <c r="H909" s="302"/>
      <c r="I909" s="305"/>
      <c r="J909" s="308"/>
      <c r="K909" s="308"/>
      <c r="L909" s="331"/>
      <c r="M909" s="264"/>
      <c r="N909" s="264"/>
      <c r="O909" s="328"/>
      <c r="P909" s="311"/>
      <c r="Q909" s="267"/>
      <c r="R909" s="261"/>
      <c r="S909" s="258"/>
      <c r="T909" s="255"/>
      <c r="U909" s="249"/>
      <c r="V909" s="255"/>
      <c r="W909" s="255"/>
      <c r="X909" s="255"/>
      <c r="Y909" s="277"/>
      <c r="Z909" s="108"/>
      <c r="AA909" s="109"/>
      <c r="AB909" s="109"/>
      <c r="AC909" s="109"/>
      <c r="AD909" s="110"/>
      <c r="AE909" s="111">
        <f t="shared" si="146"/>
        <v>0</v>
      </c>
      <c r="AF909" s="110"/>
      <c r="AG909" s="110"/>
      <c r="AH909" s="110"/>
      <c r="AI909" s="110"/>
      <c r="AJ909" s="110"/>
      <c r="AK909" s="110"/>
      <c r="AL909" s="111">
        <f>IFERROR(VLOOKUP(AF909,Criterios!$M$3:$N$6,2,FALSE),0) + IFERROR(VLOOKUP(AG909,Criterios!$O$3:$P$6,2,FALSE),0) + IFERROR(VLOOKUP(AH909,Criterios!$Q$3:$R$7,2,FALSE),0) + IFERROR(VLOOKUP(AI909,Criterios!$S$3:$T$6,2,FALSE),0) + IFERROR(VLOOKUP(AJ909,Criterios!$U$3:$V$5,2,FALSE),0) + IFERROR(VLOOKUP(AK909,Criterios!$W$3:$X$8,2,FALSE),0)</f>
        <v>0</v>
      </c>
      <c r="AM909" s="112" t="str">
        <f>IF(AND(AL909&gt;=Criterios!$AB$8,AL909&lt;Criterios!$AA$8),"Pobre",IF(AND(AL909&gt;=Criterios!$AB$7,AL909&lt;Criterios!$AA$7),"Insatisfactorio",IF(AND(AL909&gt;=Criterios!$AB$6,AL909&lt;Criterios!$AA$6),"Regular",IF(AND(AL909&gt;=Criterios!$AB$5,AL909&lt;Criterios!$AA$5),"Bueno",IF(AND(AL909&gt;=Criterios!$AB$4,AL909&lt;=Criterios!$AA$4),"Excelente",MID(Criterios!$Y$3,1,1))))))</f>
        <v/>
      </c>
      <c r="AN909" s="279"/>
      <c r="AO909" s="281"/>
      <c r="AP909" s="283"/>
      <c r="AQ909" s="274"/>
      <c r="AR909" s="274"/>
      <c r="AS909" s="274"/>
      <c r="AT909" s="274"/>
      <c r="AU909" s="285"/>
      <c r="AW909" s="88" t="s">
        <v>123</v>
      </c>
      <c r="AX909" s="88" t="s">
        <v>124</v>
      </c>
      <c r="AY909" s="88" t="s">
        <v>125</v>
      </c>
      <c r="AZ909" s="88" t="s">
        <v>126</v>
      </c>
      <c r="BA909" s="88" t="s">
        <v>127</v>
      </c>
      <c r="BB909" s="113"/>
    </row>
    <row r="910" spans="1:54" ht="16.5" hidden="1" thickTop="1" x14ac:dyDescent="0.2">
      <c r="A910" s="361"/>
      <c r="B910" s="289"/>
      <c r="C910" s="297"/>
      <c r="D910" s="300"/>
      <c r="E910" s="300"/>
      <c r="F910" s="300"/>
      <c r="G910" s="300"/>
      <c r="H910" s="300"/>
      <c r="I910" s="303"/>
      <c r="J910" s="306"/>
      <c r="K910" s="306"/>
      <c r="L910" s="329"/>
      <c r="M910" s="262"/>
      <c r="N910" s="262"/>
      <c r="O910" s="326" t="s">
        <v>460</v>
      </c>
      <c r="P910" s="338"/>
      <c r="Q910" s="295"/>
      <c r="R910" s="259"/>
      <c r="S910" s="256"/>
      <c r="T910" s="253">
        <f>(IFERROR(VLOOKUP(S910,Criterios!$E$3:$F$8,2,FALSE),0))</f>
        <v>0</v>
      </c>
      <c r="U910" s="247"/>
      <c r="V910" s="253">
        <f>(IFERROR(VLOOKUP(U910,Criterios!$H$3:$I$8,2,FALSE),0))</f>
        <v>0</v>
      </c>
      <c r="W910" s="253">
        <f>(IFERROR(VLOOKUP(S910,Criterios!$E$3:$F$8,2,FALSE),0)) * (IFERROR(VLOOKUP(U910,Criterios!$H$3:$I$8,2,FALSE),0))</f>
        <v>0</v>
      </c>
      <c r="X910" s="253">
        <f>IFERROR(INDEX(Colorimetría!$D$4:$H$8,MATCH(V910,Colorimetría!$C$4:$C$8,0),MATCH(T910,Colorimetría!$D$3:$H$3,0)),0)</f>
        <v>0</v>
      </c>
      <c r="Y910" s="296"/>
      <c r="Z910" s="91"/>
      <c r="AA910" s="92"/>
      <c r="AB910" s="92"/>
      <c r="AC910" s="92"/>
      <c r="AD910" s="93"/>
      <c r="AE910" s="94">
        <f>IF(OR(AD910="Preventivo",AD910="Preventivo - Detectivo"),"Probabilidad",IF(OR(AD910="Detectivo - Correctivo",AD910="Correctivo"),"Impacto",0))</f>
        <v>0</v>
      </c>
      <c r="AF910" s="93"/>
      <c r="AG910" s="93"/>
      <c r="AH910" s="93"/>
      <c r="AI910" s="93"/>
      <c r="AJ910" s="93"/>
      <c r="AK910" s="93"/>
      <c r="AL910" s="95">
        <f>IFERROR(VLOOKUP(AF910,Criterios!$M$3:$N$6,2,FALSE),0) + IFERROR(VLOOKUP(AG910,Criterios!$O$3:$P$6,2,FALSE),0) + IFERROR(VLOOKUP(AH910,Criterios!$Q$3:$R$7,2,FALSE),0) + IFERROR(VLOOKUP(AI910,Criterios!$S$3:$T$6,2,FALSE),0) + IFERROR(VLOOKUP(AJ910,Criterios!$U$3:$V$5,2,FALSE),0) + IFERROR(VLOOKUP(AK910,Criterios!$W$3:$X$8,2,FALSE),0)</f>
        <v>0</v>
      </c>
      <c r="AM910" s="96" t="str">
        <f>IF(AND(AL910&gt;=Criterios!$AB$8,AL910&lt;Criterios!$AA$8),"Pobre",IF(AND(AL910&gt;=Criterios!$AB$7,AL910&lt;Criterios!$AA$7),"Insatisfactorio",IF(AND(AL910&gt;=Criterios!$AB$6,AL910&lt;Criterios!$AA$6),"Regular",IF(AND(AL910&gt;=Criterios!$AB$5,AL910&lt;Criterios!$AA$5),"Bueno",IF(AND(AL910&gt;=Criterios!$AB$4,AL910&lt;=Criterios!$AA$4),"Excelente",MID(Criterios!$Y$3,1,1))))))</f>
        <v/>
      </c>
      <c r="AN910" s="278">
        <f>(IFERROR(AVERAGEIFS(AL910:AL915,AE910:AE915,"Impacto"),0))/100</f>
        <v>0</v>
      </c>
      <c r="AO910" s="280">
        <f>(IFERROR(AVERAGEIFS(AL910:AL915,AE910:AE915,"Probabilidad"),0))/100</f>
        <v>0</v>
      </c>
      <c r="AP910" s="282" t="str">
        <f>IF(AN910=0,MID(S910,1,15),IF(T910 - AN910*T910&lt;1,VLOOKUP(1,Criterios!$D$4:$E$8,2,FALSE),IF(ROUND(T910 -( T910*AN910),0)=0,VLOOKUP(1,Criterios!$D$4:$E$8,2,FALSE),VLOOKUP(ROUND(T910 -( T910*AN910),0),Criterios!$D$4:$E$8,2,FALSE))))</f>
        <v/>
      </c>
      <c r="AQ910" s="273">
        <f>(IFERROR(VLOOKUP(AP910,Criterios!$E$3:$F$8,2,FALSE),0))</f>
        <v>0</v>
      </c>
      <c r="AR910" s="273" t="str">
        <f>IF(AO910=0,MID(U910,1,15),IF(V910 - AO910*V910&lt;1,VLOOKUP(1,Criterios!$G$4:$H$8,2,FALSE),IF(ROUND(V910 -(V910*AO910),0)=0,VLOOKUP(1,Criterios!$G$4:$H$8,2,FALSE),VLOOKUP(ROUND(V910 -( V910*AO910),0),Criterios!$G$4:$H$8,2,FALSE))))</f>
        <v/>
      </c>
      <c r="AS910" s="273">
        <f>(IFERROR(VLOOKUP(AR910,Criterios!$H$3:$I$8,2,FALSE),0))</f>
        <v>0</v>
      </c>
      <c r="AT910" s="273">
        <f>(IFERROR(VLOOKUP(AP910,Criterios!$E$3:$F$8,2,FALSE),0)) * (IFERROR(VLOOKUP(AR910,Criterios!$H$3:$I$8,2,FALSE),0))</f>
        <v>0</v>
      </c>
      <c r="AU910" s="284">
        <f>IFERROR(INDEX(Colorimetría!$D$4:$H$8,MATCH(AS910,Colorimetría!$C$4:$C$8,0),MATCH(AQ910,Colorimetría!$D$3:$H$3,0)),0)</f>
        <v>0</v>
      </c>
      <c r="AV910" s="88" t="s">
        <v>169</v>
      </c>
      <c r="AW910" s="97" t="str">
        <f>IF(AND(T910=1,V910=5),IF(AND(AQ910=1,AS910=5),"RiRr","Ri"),IF(AND(AQ910=1,AS910=5),"Rr",""))</f>
        <v/>
      </c>
      <c r="AX910" s="97" t="str">
        <f>IF(AND(T910=2,V910=5),IF(AND(AQ910=2,AS910=5),"RiRr","Ri"),IF(AND(AQ910=2,AS910=5),"Rr",""))</f>
        <v/>
      </c>
      <c r="AY910" s="98" t="str">
        <f>IF(AND(T910=3,V910=5),IF(AND(AQ910=3,AS910=5),"RiRr","Ri"),IF(AND(AQ910=3,AS910=5),"Rr",""))</f>
        <v/>
      </c>
      <c r="AZ910" s="98" t="str">
        <f>IF(AND(T910=4,V910=5),IF(AND(AQ910=4,AS910=5),"RiRr","Ri"),IF(AND(AQ910=4,AS910=5),"Rr",""))</f>
        <v/>
      </c>
      <c r="BA910" s="98" t="str">
        <f>IF(AND(T910=5,V910=5),IF(AND(AQ910=5,AS910=5),"RiRr","Ri"),IF(AND(AQ910=5,AS910=5),"Rr",""))</f>
        <v/>
      </c>
      <c r="BB910" s="100"/>
    </row>
    <row r="911" spans="1:54" hidden="1" x14ac:dyDescent="0.2">
      <c r="A911" s="362"/>
      <c r="B911" s="290"/>
      <c r="C911" s="298"/>
      <c r="D911" s="301"/>
      <c r="E911" s="301"/>
      <c r="F911" s="301"/>
      <c r="G911" s="301"/>
      <c r="H911" s="301"/>
      <c r="I911" s="304"/>
      <c r="J911" s="307"/>
      <c r="K911" s="307"/>
      <c r="L911" s="330"/>
      <c r="M911" s="263"/>
      <c r="N911" s="263"/>
      <c r="O911" s="327"/>
      <c r="P911" s="310"/>
      <c r="Q911" s="266"/>
      <c r="R911" s="260"/>
      <c r="S911" s="257"/>
      <c r="T911" s="254"/>
      <c r="U911" s="248"/>
      <c r="V911" s="254"/>
      <c r="W911" s="254"/>
      <c r="X911" s="254"/>
      <c r="Y911" s="276"/>
      <c r="Z911" s="91"/>
      <c r="AA911" s="92"/>
      <c r="AB911" s="92"/>
      <c r="AC911" s="92"/>
      <c r="AD911" s="93"/>
      <c r="AE911" s="94">
        <f t="shared" ref="AE911:AE915" si="147">IF(OR(AD911="Preventivo",AD911="Preventivo - Detectivo"),"Probabilidad",IF(OR(AD911="Detectivo - Correctivo",AD911="Correctivo"),"Impacto",0))</f>
        <v>0</v>
      </c>
      <c r="AF911" s="93"/>
      <c r="AG911" s="93"/>
      <c r="AH911" s="93"/>
      <c r="AI911" s="93"/>
      <c r="AJ911" s="93"/>
      <c r="AK911" s="93"/>
      <c r="AL911" s="95">
        <f>IFERROR(VLOOKUP(AF911,Criterios!$M$3:$N$6,2,FALSE),0) + IFERROR(VLOOKUP(AG911,Criterios!$O$3:$P$6,2,FALSE),0) + IFERROR(VLOOKUP(AH911,Criterios!$Q$3:$R$7,2,FALSE),0) + IFERROR(VLOOKUP(AI911,Criterios!$S$3:$T$6,2,FALSE),0) + IFERROR(VLOOKUP(AJ911,Criterios!$U$3:$V$5,2,FALSE),0) + IFERROR(VLOOKUP(AK911,Criterios!$W$3:$X$8,2,FALSE),0)</f>
        <v>0</v>
      </c>
      <c r="AM911" s="96" t="str">
        <f>IF(AND(AL911&gt;=Criterios!$AB$8,AL911&lt;Criterios!$AA$8),"Pobre",IF(AND(AL911&gt;=Criterios!$AB$7,AL911&lt;Criterios!$AA$7),"Insatisfactorio",IF(AND(AL911&gt;=Criterios!$AB$6,AL911&lt;Criterios!$AA$6),"Regular",IF(AND(AL911&gt;=Criterios!$AB$5,AL911&lt;Criterios!$AA$5),"Bueno",IF(AND(AL911&gt;=Criterios!$AB$4,AL911&lt;=Criterios!$AA$4),"Excelente",MID(Criterios!$Y$3,1,1))))))</f>
        <v/>
      </c>
      <c r="AN911" s="278"/>
      <c r="AO911" s="280"/>
      <c r="AP911" s="282"/>
      <c r="AQ911" s="273"/>
      <c r="AR911" s="273"/>
      <c r="AS911" s="273"/>
      <c r="AT911" s="273"/>
      <c r="AU911" s="284"/>
      <c r="AV911" s="88" t="s">
        <v>122</v>
      </c>
      <c r="AW911" s="101" t="str">
        <f>IF(AND(T910=1,V910=4),IF(AND(AQ910=1,AS910=4),"RiRr","Ri"),IF(AND(AQ910=1,AS910=4),"Rr",""))</f>
        <v/>
      </c>
      <c r="AX911" s="102" t="str">
        <f>IF(AND(T910=2,V910=4),IF(AND(AQ910=2,AS910=4),"RiRr","Ri"),IF(AND(AQ910=2,AS910=4),"Rr",""))</f>
        <v/>
      </c>
      <c r="AY911" s="102" t="str">
        <f>IF(AND(T910=3,V910=4),IF(AND(AQ910=3,AS910=4),"RiRr","Ri"),IF(AND(AQ910=3,AS910=4),"Rr",""))</f>
        <v/>
      </c>
      <c r="AZ911" s="103" t="str">
        <f>IF(AND(T910=4,V910=4),IF(AND(AQ910=4,AS910=4),"RiRr","Ri"),IF(AND(AQ910=4,AS910=4),"Rr",""))</f>
        <v/>
      </c>
      <c r="BA911" s="103" t="str">
        <f>IF(AND(T910=5,V910=4),IF(AND(AQ910=5,AS910=4),"RiRr","Ri"),IF(AND(AQ910=5,AS910=4),"Rr",""))</f>
        <v/>
      </c>
      <c r="BB911" s="105"/>
    </row>
    <row r="912" spans="1:54" hidden="1" x14ac:dyDescent="0.2">
      <c r="A912" s="362"/>
      <c r="B912" s="290"/>
      <c r="C912" s="298"/>
      <c r="D912" s="301"/>
      <c r="E912" s="301"/>
      <c r="F912" s="301"/>
      <c r="G912" s="301"/>
      <c r="H912" s="301"/>
      <c r="I912" s="304"/>
      <c r="J912" s="307"/>
      <c r="K912" s="307"/>
      <c r="L912" s="330"/>
      <c r="M912" s="263"/>
      <c r="N912" s="263"/>
      <c r="O912" s="327"/>
      <c r="P912" s="310"/>
      <c r="Q912" s="266"/>
      <c r="R912" s="260"/>
      <c r="S912" s="257"/>
      <c r="T912" s="254"/>
      <c r="U912" s="248"/>
      <c r="V912" s="254"/>
      <c r="W912" s="254"/>
      <c r="X912" s="254"/>
      <c r="Y912" s="276"/>
      <c r="Z912" s="91"/>
      <c r="AA912" s="92"/>
      <c r="AB912" s="92"/>
      <c r="AC912" s="92"/>
      <c r="AD912" s="93"/>
      <c r="AE912" s="94">
        <f t="shared" si="147"/>
        <v>0</v>
      </c>
      <c r="AF912" s="93"/>
      <c r="AG912" s="93"/>
      <c r="AH912" s="93"/>
      <c r="AI912" s="93"/>
      <c r="AJ912" s="93"/>
      <c r="AK912" s="93"/>
      <c r="AL912" s="95">
        <f>IFERROR(VLOOKUP(AF912,Criterios!$M$3:$N$6,2,FALSE),0) + IFERROR(VLOOKUP(AG912,Criterios!$O$3:$P$6,2,FALSE),0) + IFERROR(VLOOKUP(AH912,Criterios!$Q$3:$R$7,2,FALSE),0) + IFERROR(VLOOKUP(AI912,Criterios!$S$3:$T$6,2,FALSE),0) + IFERROR(VLOOKUP(AJ912,Criterios!$U$3:$V$5,2,FALSE),0) + IFERROR(VLOOKUP(AK912,Criterios!$W$3:$X$8,2,FALSE),0)</f>
        <v>0</v>
      </c>
      <c r="AM912" s="96" t="str">
        <f>IF(AND(AL912&gt;=Criterios!$AB$8,AL912&lt;Criterios!$AA$8),"Pobre",IF(AND(AL912&gt;=Criterios!$AB$7,AL912&lt;Criterios!$AA$7),"Insatisfactorio",IF(AND(AL912&gt;=Criterios!$AB$6,AL912&lt;Criterios!$AA$6),"Regular",IF(AND(AL912&gt;=Criterios!$AB$5,AL912&lt;Criterios!$AA$5),"Bueno",IF(AND(AL912&gt;=Criterios!$AB$4,AL912&lt;=Criterios!$AA$4),"Excelente",MID(Criterios!$Y$3,1,1))))))</f>
        <v/>
      </c>
      <c r="AN912" s="278"/>
      <c r="AO912" s="280"/>
      <c r="AP912" s="282"/>
      <c r="AQ912" s="273"/>
      <c r="AR912" s="273"/>
      <c r="AS912" s="273"/>
      <c r="AT912" s="273"/>
      <c r="AU912" s="284"/>
      <c r="AV912" s="88" t="s">
        <v>125</v>
      </c>
      <c r="AW912" s="106" t="str">
        <f>IF(AND(T910=1,V910=3),IF(AND(AQ910=1,AS910=3),"RiRr","Ri"),IF(AND(AQ910=1,AS910=3),"Rr",""))</f>
        <v/>
      </c>
      <c r="AX912" s="101" t="str">
        <f>IF(AND(T910=2,V910=3),IF(AND(AQ910=2,AS910=3),"RiRr","Ri"),IF(AND(AQ910=2,AS910=3),"Rr",""))</f>
        <v/>
      </c>
      <c r="AY912" s="102" t="str">
        <f>IF(AND(T910=3,V910=3),IF(AND(AQ910=3,AS910=3),"RiRr","Ri"),IF(AND(AQ910=3,AS910=3),"Rr",""))</f>
        <v/>
      </c>
      <c r="AZ912" s="103" t="str">
        <f>IF(AND(T910=4,V910=3),IF(AND(AQ910=4,AS910=3),"RiRr","Ri"),IF(AND(AQ910=4,AS910=3),"Rr",""))</f>
        <v/>
      </c>
      <c r="BA912" s="103" t="str">
        <f>IF(AND(T910=5,V910=3),IF(AND(AQ910=5,AS910=3),"RiRr","Ri"),IF(AND(AQ910=5,AS910=3),"Rr",""))</f>
        <v/>
      </c>
      <c r="BB912" s="105"/>
    </row>
    <row r="913" spans="1:54" hidden="1" x14ac:dyDescent="0.2">
      <c r="A913" s="362"/>
      <c r="B913" s="290"/>
      <c r="C913" s="298"/>
      <c r="D913" s="301"/>
      <c r="E913" s="301"/>
      <c r="F913" s="301"/>
      <c r="G913" s="301"/>
      <c r="H913" s="301"/>
      <c r="I913" s="304"/>
      <c r="J913" s="307"/>
      <c r="K913" s="307"/>
      <c r="L913" s="330"/>
      <c r="M913" s="263"/>
      <c r="N913" s="263"/>
      <c r="O913" s="327"/>
      <c r="P913" s="310"/>
      <c r="Q913" s="266"/>
      <c r="R913" s="260"/>
      <c r="S913" s="257"/>
      <c r="T913" s="254"/>
      <c r="U913" s="248"/>
      <c r="V913" s="254"/>
      <c r="W913" s="254"/>
      <c r="X913" s="254"/>
      <c r="Y913" s="276"/>
      <c r="Z913" s="91"/>
      <c r="AA913" s="92"/>
      <c r="AB913" s="92"/>
      <c r="AC913" s="92"/>
      <c r="AD913" s="93"/>
      <c r="AE913" s="94">
        <f t="shared" si="147"/>
        <v>0</v>
      </c>
      <c r="AF913" s="93"/>
      <c r="AG913" s="93"/>
      <c r="AH913" s="93"/>
      <c r="AI913" s="93"/>
      <c r="AJ913" s="93"/>
      <c r="AK913" s="93"/>
      <c r="AL913" s="94">
        <f>IFERROR(VLOOKUP(AF913,Criterios!$M$3:$N$6,2,FALSE),0) + IFERROR(VLOOKUP(AG913,Criterios!$O$3:$P$6,2,FALSE),0) + IFERROR(VLOOKUP(AH913,Criterios!$Q$3:$R$7,2,FALSE),0) + IFERROR(VLOOKUP(AI913,Criterios!$S$3:$T$6,2,FALSE),0) + IFERROR(VLOOKUP(AJ913,Criterios!$U$3:$V$5,2,FALSE),0) + IFERROR(VLOOKUP(AK913,Criterios!$W$3:$X$8,2,FALSE),0)</f>
        <v>0</v>
      </c>
      <c r="AM913" s="96" t="str">
        <f>IF(AND(AL913&gt;=Criterios!$AB$8,AL913&lt;Criterios!$AA$8),"Pobre",IF(AND(AL913&gt;=Criterios!$AB$7,AL913&lt;Criterios!$AA$7),"Insatisfactorio",IF(AND(AL913&gt;=Criterios!$AB$6,AL913&lt;Criterios!$AA$6),"Regular",IF(AND(AL913&gt;=Criterios!$AB$5,AL913&lt;Criterios!$AA$5),"Bueno",IF(AND(AL913&gt;=Criterios!$AB$4,AL913&lt;=Criterios!$AA$4),"Excelente",MID(Criterios!$Y$3,1,1))))))</f>
        <v/>
      </c>
      <c r="AN913" s="278"/>
      <c r="AO913" s="280"/>
      <c r="AP913" s="282"/>
      <c r="AQ913" s="273"/>
      <c r="AR913" s="273"/>
      <c r="AS913" s="273"/>
      <c r="AT913" s="273"/>
      <c r="AU913" s="284"/>
      <c r="AV913" s="88" t="s">
        <v>170</v>
      </c>
      <c r="AW913" s="106" t="str">
        <f>IF(AND(T910=1,V910=2),IF(AND(AQ910=1,AS910=2),"RiRr","Ri"),IF(AND(AQ910=1,AS910=2),"Rr",""))</f>
        <v/>
      </c>
      <c r="AX913" s="106" t="str">
        <f>IF(AND(T910=2,V910=2),IF(AND(AQ910=2,AS910=2),"RiRr","Ri"),IF(AND(AQ910=2,AS910=2),"Rr",""))</f>
        <v/>
      </c>
      <c r="AY913" s="101" t="str">
        <f>IF(AND(T910=3,V910=2),IF(AND(AQ910=3,AS910=2),"RiRr","Ri"),IF(AND(AQ910=3,AS910=2),"Rr",""))</f>
        <v/>
      </c>
      <c r="AZ913" s="102" t="str">
        <f>IF(AND(T910=4,V910=2),IF(AND(AQ910=4,AS910=2),"RiRr","Ri"),IF(AND(AQ910=4,AS910=2),"Rr",""))</f>
        <v/>
      </c>
      <c r="BA913" s="103" t="str">
        <f>IF(AND(T910=5,V910=2),IF(AND(AQ910=5,AS910=2),"RiRr","Ri"),IF(AND(AQ910=5,AS910=2),"Rr",""))</f>
        <v/>
      </c>
      <c r="BB913" s="105"/>
    </row>
    <row r="914" spans="1:54" hidden="1" x14ac:dyDescent="0.2">
      <c r="A914" s="362"/>
      <c r="B914" s="290"/>
      <c r="C914" s="298"/>
      <c r="D914" s="301"/>
      <c r="E914" s="301"/>
      <c r="F914" s="301"/>
      <c r="G914" s="301"/>
      <c r="H914" s="301"/>
      <c r="I914" s="304"/>
      <c r="J914" s="307"/>
      <c r="K914" s="307"/>
      <c r="L914" s="330"/>
      <c r="M914" s="263"/>
      <c r="N914" s="263"/>
      <c r="O914" s="327"/>
      <c r="P914" s="310"/>
      <c r="Q914" s="266"/>
      <c r="R914" s="260"/>
      <c r="S914" s="257"/>
      <c r="T914" s="254"/>
      <c r="U914" s="248"/>
      <c r="V914" s="254"/>
      <c r="W914" s="254"/>
      <c r="X914" s="254"/>
      <c r="Y914" s="276"/>
      <c r="Z914" s="91"/>
      <c r="AA914" s="92"/>
      <c r="AB914" s="92"/>
      <c r="AC914" s="92"/>
      <c r="AD914" s="93"/>
      <c r="AE914" s="94">
        <f t="shared" si="147"/>
        <v>0</v>
      </c>
      <c r="AF914" s="93"/>
      <c r="AG914" s="93"/>
      <c r="AH914" s="93"/>
      <c r="AI914" s="93"/>
      <c r="AJ914" s="93"/>
      <c r="AK914" s="93"/>
      <c r="AL914" s="94">
        <f>IFERROR(VLOOKUP(AF914,Criterios!$M$3:$N$6,2,FALSE),0) + IFERROR(VLOOKUP(AG914,Criterios!$O$3:$P$6,2,FALSE),0) + IFERROR(VLOOKUP(AH914,Criterios!$Q$3:$R$7,2,FALSE),0) + IFERROR(VLOOKUP(AI914,Criterios!$S$3:$T$6,2,FALSE),0) + IFERROR(VLOOKUP(AJ914,Criterios!$U$3:$V$5,2,FALSE),0) + IFERROR(VLOOKUP(AK914,Criterios!$W$3:$X$8,2,FALSE),0)</f>
        <v>0</v>
      </c>
      <c r="AM914" s="96" t="str">
        <f>IF(AND(AL914&gt;=Criterios!$AB$8,AL914&lt;Criterios!$AA$8),"Pobre",IF(AND(AL914&gt;=Criterios!$AB$7,AL914&lt;Criterios!$AA$7),"Insatisfactorio",IF(AND(AL914&gt;=Criterios!$AB$6,AL914&lt;Criterios!$AA$6),"Regular",IF(AND(AL914&gt;=Criterios!$AB$5,AL914&lt;Criterios!$AA$5),"Bueno",IF(AND(AL914&gt;=Criterios!$AB$4,AL914&lt;=Criterios!$AA$4),"Excelente",MID(Criterios!$Y$3,1,1))))))</f>
        <v/>
      </c>
      <c r="AN914" s="278"/>
      <c r="AO914" s="280"/>
      <c r="AP914" s="282"/>
      <c r="AQ914" s="273"/>
      <c r="AR914" s="273"/>
      <c r="AS914" s="273"/>
      <c r="AT914" s="273"/>
      <c r="AU914" s="284"/>
      <c r="AV914" s="88" t="s">
        <v>752</v>
      </c>
      <c r="AW914" s="106" t="str">
        <f>IF(AND(T910=1,V910=1),IF(AND(AQ910=1,AS910=1),"RiRr","Ri"),IF(AND(AQ910=1,AS910=1),"Rr",""))</f>
        <v/>
      </c>
      <c r="AX914" s="106" t="str">
        <f>IF(AND(T910=2,V910=1),IF(AND(AQ910=2,AS910=1),"RiRr","Ri"),IF(AND(AQ910=2,AS910=1),"Rr",""))</f>
        <v/>
      </c>
      <c r="AY914" s="101" t="str">
        <f>IF(AND(T910=3,V910=1),IF(AND(AQ910=3,AS910=1),"RiRr","Ri"),IF(AND(AQ910=3,AS910=1),"Rr",""))</f>
        <v/>
      </c>
      <c r="AZ914" s="102" t="str">
        <f>IF(AND(T910=4,V910=1),IF(AND(AQ910=4,AS910=1),"RiRr","Ri"),IF(AND(AQ910=4,AS910=1),"Rr",""))</f>
        <v/>
      </c>
      <c r="BA914" s="102" t="str">
        <f>IF(AND(T910=5,V910=1),IF(AND(AQ910=5,AS910=1),"RiRr","Ri"),IF(AND(AQ910=5,AS910=1),"Rr",""))</f>
        <v/>
      </c>
      <c r="BB914" s="105"/>
    </row>
    <row r="915" spans="1:54" ht="15.75" hidden="1" customHeight="1" thickBot="1" x14ac:dyDescent="0.25">
      <c r="A915" s="363"/>
      <c r="B915" s="291"/>
      <c r="C915" s="299"/>
      <c r="D915" s="302"/>
      <c r="E915" s="302"/>
      <c r="F915" s="302"/>
      <c r="G915" s="302"/>
      <c r="H915" s="302"/>
      <c r="I915" s="305"/>
      <c r="J915" s="308"/>
      <c r="K915" s="308"/>
      <c r="L915" s="331"/>
      <c r="M915" s="264"/>
      <c r="N915" s="264"/>
      <c r="O915" s="328"/>
      <c r="P915" s="311"/>
      <c r="Q915" s="267"/>
      <c r="R915" s="261"/>
      <c r="S915" s="258"/>
      <c r="T915" s="255"/>
      <c r="U915" s="249"/>
      <c r="V915" s="255"/>
      <c r="W915" s="255"/>
      <c r="X915" s="255"/>
      <c r="Y915" s="277"/>
      <c r="Z915" s="108"/>
      <c r="AA915" s="109"/>
      <c r="AB915" s="109"/>
      <c r="AC915" s="109"/>
      <c r="AD915" s="110"/>
      <c r="AE915" s="111">
        <f t="shared" si="147"/>
        <v>0</v>
      </c>
      <c r="AF915" s="110"/>
      <c r="AG915" s="110"/>
      <c r="AH915" s="110"/>
      <c r="AI915" s="110"/>
      <c r="AJ915" s="110"/>
      <c r="AK915" s="110"/>
      <c r="AL915" s="111">
        <f>IFERROR(VLOOKUP(AF915,Criterios!$M$3:$N$6,2,FALSE),0) + IFERROR(VLOOKUP(AG915,Criterios!$O$3:$P$6,2,FALSE),0) + IFERROR(VLOOKUP(AH915,Criterios!$Q$3:$R$7,2,FALSE),0) + IFERROR(VLOOKUP(AI915,Criterios!$S$3:$T$6,2,FALSE),0) + IFERROR(VLOOKUP(AJ915,Criterios!$U$3:$V$5,2,FALSE),0) + IFERROR(VLOOKUP(AK915,Criterios!$W$3:$X$8,2,FALSE),0)</f>
        <v>0</v>
      </c>
      <c r="AM915" s="112" t="str">
        <f>IF(AND(AL915&gt;=Criterios!$AB$8,AL915&lt;Criterios!$AA$8),"Pobre",IF(AND(AL915&gt;=Criterios!$AB$7,AL915&lt;Criterios!$AA$7),"Insatisfactorio",IF(AND(AL915&gt;=Criterios!$AB$6,AL915&lt;Criterios!$AA$6),"Regular",IF(AND(AL915&gt;=Criterios!$AB$5,AL915&lt;Criterios!$AA$5),"Bueno",IF(AND(AL915&gt;=Criterios!$AB$4,AL915&lt;=Criterios!$AA$4),"Excelente",MID(Criterios!$Y$3,1,1))))))</f>
        <v/>
      </c>
      <c r="AN915" s="279"/>
      <c r="AO915" s="281"/>
      <c r="AP915" s="283"/>
      <c r="AQ915" s="274"/>
      <c r="AR915" s="274"/>
      <c r="AS915" s="274"/>
      <c r="AT915" s="274"/>
      <c r="AU915" s="285"/>
      <c r="AW915" s="88" t="s">
        <v>123</v>
      </c>
      <c r="AX915" s="88" t="s">
        <v>124</v>
      </c>
      <c r="AY915" s="88" t="s">
        <v>125</v>
      </c>
      <c r="AZ915" s="88" t="s">
        <v>126</v>
      </c>
      <c r="BA915" s="88" t="s">
        <v>127</v>
      </c>
      <c r="BB915" s="113"/>
    </row>
    <row r="916" spans="1:54" ht="16.5" hidden="1" thickTop="1" x14ac:dyDescent="0.2">
      <c r="A916" s="361"/>
      <c r="B916" s="289"/>
      <c r="C916" s="297"/>
      <c r="D916" s="300"/>
      <c r="E916" s="300"/>
      <c r="F916" s="300"/>
      <c r="G916" s="300"/>
      <c r="H916" s="300"/>
      <c r="I916" s="303"/>
      <c r="J916" s="306"/>
      <c r="K916" s="306"/>
      <c r="L916" s="329"/>
      <c r="M916" s="262"/>
      <c r="N916" s="262"/>
      <c r="O916" s="326" t="s">
        <v>461</v>
      </c>
      <c r="P916" s="338"/>
      <c r="Q916" s="295"/>
      <c r="R916" s="259"/>
      <c r="S916" s="256"/>
      <c r="T916" s="253">
        <f>(IFERROR(VLOOKUP(S916,Criterios!$E$3:$F$8,2,FALSE),0))</f>
        <v>0</v>
      </c>
      <c r="U916" s="247"/>
      <c r="V916" s="253">
        <f>(IFERROR(VLOOKUP(U916,Criterios!$H$3:$I$8,2,FALSE),0))</f>
        <v>0</v>
      </c>
      <c r="W916" s="253">
        <f>(IFERROR(VLOOKUP(S916,Criterios!$E$3:$F$8,2,FALSE),0)) * (IFERROR(VLOOKUP(U916,Criterios!$H$3:$I$8,2,FALSE),0))</f>
        <v>0</v>
      </c>
      <c r="X916" s="253">
        <f>IFERROR(INDEX(Colorimetría!$D$4:$H$8,MATCH(V916,Colorimetría!$C$4:$C$8,0),MATCH(T916,Colorimetría!$D$3:$H$3,0)),0)</f>
        <v>0</v>
      </c>
      <c r="Y916" s="296"/>
      <c r="Z916" s="91"/>
      <c r="AA916" s="92"/>
      <c r="AB916" s="92"/>
      <c r="AC916" s="92"/>
      <c r="AD916" s="93"/>
      <c r="AE916" s="94">
        <f>IF(OR(AD916="Preventivo",AD916="Preventivo - Detectivo"),"Probabilidad",IF(OR(AD916="Detectivo - Correctivo",AD916="Correctivo"),"Impacto",0))</f>
        <v>0</v>
      </c>
      <c r="AF916" s="93"/>
      <c r="AG916" s="93"/>
      <c r="AH916" s="93"/>
      <c r="AI916" s="93"/>
      <c r="AJ916" s="93"/>
      <c r="AK916" s="93"/>
      <c r="AL916" s="95">
        <f>IFERROR(VLOOKUP(AF916,Criterios!$M$3:$N$6,2,FALSE),0) + IFERROR(VLOOKUP(AG916,Criterios!$O$3:$P$6,2,FALSE),0) + IFERROR(VLOOKUP(AH916,Criterios!$Q$3:$R$7,2,FALSE),0) + IFERROR(VLOOKUP(AI916,Criterios!$S$3:$T$6,2,FALSE),0) + IFERROR(VLOOKUP(AJ916,Criterios!$U$3:$V$5,2,FALSE),0) + IFERROR(VLOOKUP(AK916,Criterios!$W$3:$X$8,2,FALSE),0)</f>
        <v>0</v>
      </c>
      <c r="AM916" s="96" t="str">
        <f>IF(AND(AL916&gt;=Criterios!$AB$8,AL916&lt;Criterios!$AA$8),"Pobre",IF(AND(AL916&gt;=Criterios!$AB$7,AL916&lt;Criterios!$AA$7),"Insatisfactorio",IF(AND(AL916&gt;=Criterios!$AB$6,AL916&lt;Criterios!$AA$6),"Regular",IF(AND(AL916&gt;=Criterios!$AB$5,AL916&lt;Criterios!$AA$5),"Bueno",IF(AND(AL916&gt;=Criterios!$AB$4,AL916&lt;=Criterios!$AA$4),"Excelente",MID(Criterios!$Y$3,1,1))))))</f>
        <v/>
      </c>
      <c r="AN916" s="278">
        <f>(IFERROR(AVERAGEIFS(AL916:AL921,AE916:AE921,"Impacto"),0))/100</f>
        <v>0</v>
      </c>
      <c r="AO916" s="280">
        <f>(IFERROR(AVERAGEIFS(AL916:AL921,AE916:AE921,"Probabilidad"),0))/100</f>
        <v>0</v>
      </c>
      <c r="AP916" s="282" t="str">
        <f>IF(AN916=0,MID(S916,1,15),IF(T916 - AN916*T916&lt;1,VLOOKUP(1,Criterios!$D$4:$E$8,2,FALSE),IF(ROUND(T916 -( T916*AN916),0)=0,VLOOKUP(1,Criterios!$D$4:$E$8,2,FALSE),VLOOKUP(ROUND(T916 -( T916*AN916),0),Criterios!$D$4:$E$8,2,FALSE))))</f>
        <v/>
      </c>
      <c r="AQ916" s="273">
        <f>(IFERROR(VLOOKUP(AP916,Criterios!$E$3:$F$8,2,FALSE),0))</f>
        <v>0</v>
      </c>
      <c r="AR916" s="273" t="str">
        <f>IF(AO916=0,MID(U916,1,15),IF(V916 - AO916*V916&lt;1,VLOOKUP(1,Criterios!$G$4:$H$8,2,FALSE),IF(ROUND(V916 -(V916*AO916),0)=0,VLOOKUP(1,Criterios!$G$4:$H$8,2,FALSE),VLOOKUP(ROUND(V916 -( V916*AO916),0),Criterios!$G$4:$H$8,2,FALSE))))</f>
        <v/>
      </c>
      <c r="AS916" s="273">
        <f>(IFERROR(VLOOKUP(AR916,Criterios!$H$3:$I$8,2,FALSE),0))</f>
        <v>0</v>
      </c>
      <c r="AT916" s="273">
        <f>(IFERROR(VLOOKUP(AP916,Criterios!$E$3:$F$8,2,FALSE),0)) * (IFERROR(VLOOKUP(AR916,Criterios!$H$3:$I$8,2,FALSE),0))</f>
        <v>0</v>
      </c>
      <c r="AU916" s="284">
        <f>IFERROR(INDEX(Colorimetría!$D$4:$H$8,MATCH(AS916,Colorimetría!$C$4:$C$8,0),MATCH(AQ916,Colorimetría!$D$3:$H$3,0)),0)</f>
        <v>0</v>
      </c>
      <c r="AV916" s="88" t="s">
        <v>169</v>
      </c>
      <c r="AW916" s="97" t="str">
        <f>IF(AND(T916=1,V916=5),IF(AND(AQ916=1,AS916=5),"RiRr","Ri"),IF(AND(AQ916=1,AS916=5),"Rr",""))</f>
        <v/>
      </c>
      <c r="AX916" s="97" t="str">
        <f>IF(AND(T916=2,V916=5),IF(AND(AQ916=2,AS916=5),"RiRr","Ri"),IF(AND(AQ916=2,AS916=5),"Rr",""))</f>
        <v/>
      </c>
      <c r="AY916" s="98" t="str">
        <f>IF(AND(T916=3,V916=5),IF(AND(AQ916=3,AS916=5),"RiRr","Ri"),IF(AND(AQ916=3,AS916=5),"Rr",""))</f>
        <v/>
      </c>
      <c r="AZ916" s="98" t="str">
        <f>IF(AND(T916=4,V916=5),IF(AND(AQ916=4,AS916=5),"RiRr","Ri"),IF(AND(AQ916=4,AS916=5),"Rr",""))</f>
        <v/>
      </c>
      <c r="BA916" s="98" t="str">
        <f>IF(AND(T916=5,V916=5),IF(AND(AQ916=5,AS916=5),"RiRr","Ri"),IF(AND(AQ916=5,AS916=5),"Rr",""))</f>
        <v/>
      </c>
      <c r="BB916" s="100"/>
    </row>
    <row r="917" spans="1:54" hidden="1" x14ac:dyDescent="0.2">
      <c r="A917" s="362"/>
      <c r="B917" s="290"/>
      <c r="C917" s="298"/>
      <c r="D917" s="301"/>
      <c r="E917" s="301"/>
      <c r="F917" s="301"/>
      <c r="G917" s="301"/>
      <c r="H917" s="301"/>
      <c r="I917" s="304"/>
      <c r="J917" s="307"/>
      <c r="K917" s="307"/>
      <c r="L917" s="330"/>
      <c r="M917" s="263"/>
      <c r="N917" s="263"/>
      <c r="O917" s="327"/>
      <c r="P917" s="310"/>
      <c r="Q917" s="266"/>
      <c r="R917" s="260"/>
      <c r="S917" s="257"/>
      <c r="T917" s="254"/>
      <c r="U917" s="248"/>
      <c r="V917" s="254"/>
      <c r="W917" s="254"/>
      <c r="X917" s="254"/>
      <c r="Y917" s="276"/>
      <c r="Z917" s="91"/>
      <c r="AA917" s="92"/>
      <c r="AB917" s="92"/>
      <c r="AC917" s="92"/>
      <c r="AD917" s="93"/>
      <c r="AE917" s="94">
        <f t="shared" ref="AE917:AE921" si="148">IF(OR(AD917="Preventivo",AD917="Preventivo - Detectivo"),"Probabilidad",IF(OR(AD917="Detectivo - Correctivo",AD917="Correctivo"),"Impacto",0))</f>
        <v>0</v>
      </c>
      <c r="AF917" s="93"/>
      <c r="AG917" s="93"/>
      <c r="AH917" s="93"/>
      <c r="AI917" s="93"/>
      <c r="AJ917" s="93"/>
      <c r="AK917" s="93"/>
      <c r="AL917" s="95">
        <f>IFERROR(VLOOKUP(AF917,Criterios!$M$3:$N$6,2,FALSE),0) + IFERROR(VLOOKUP(AG917,Criterios!$O$3:$P$6,2,FALSE),0) + IFERROR(VLOOKUP(AH917,Criterios!$Q$3:$R$7,2,FALSE),0) + IFERROR(VLOOKUP(AI917,Criterios!$S$3:$T$6,2,FALSE),0) + IFERROR(VLOOKUP(AJ917,Criterios!$U$3:$V$5,2,FALSE),0) + IFERROR(VLOOKUP(AK917,Criterios!$W$3:$X$8,2,FALSE),0)</f>
        <v>0</v>
      </c>
      <c r="AM917" s="96" t="str">
        <f>IF(AND(AL917&gt;=Criterios!$AB$8,AL917&lt;Criterios!$AA$8),"Pobre",IF(AND(AL917&gt;=Criterios!$AB$7,AL917&lt;Criterios!$AA$7),"Insatisfactorio",IF(AND(AL917&gt;=Criterios!$AB$6,AL917&lt;Criterios!$AA$6),"Regular",IF(AND(AL917&gt;=Criterios!$AB$5,AL917&lt;Criterios!$AA$5),"Bueno",IF(AND(AL917&gt;=Criterios!$AB$4,AL917&lt;=Criterios!$AA$4),"Excelente",MID(Criterios!$Y$3,1,1))))))</f>
        <v/>
      </c>
      <c r="AN917" s="278"/>
      <c r="AO917" s="280"/>
      <c r="AP917" s="282"/>
      <c r="AQ917" s="273"/>
      <c r="AR917" s="273"/>
      <c r="AS917" s="273"/>
      <c r="AT917" s="273"/>
      <c r="AU917" s="284"/>
      <c r="AV917" s="88" t="s">
        <v>122</v>
      </c>
      <c r="AW917" s="101" t="str">
        <f>IF(AND(T916=1,V916=4),IF(AND(AQ916=1,AS916=4),"RiRr","Ri"),IF(AND(AQ916=1,AS916=4),"Rr",""))</f>
        <v/>
      </c>
      <c r="AX917" s="102" t="str">
        <f>IF(AND(T916=2,V916=4),IF(AND(AQ916=2,AS916=4),"RiRr","Ri"),IF(AND(AQ916=2,AS916=4),"Rr",""))</f>
        <v/>
      </c>
      <c r="AY917" s="102" t="str">
        <f>IF(AND(T916=3,V916=4),IF(AND(AQ916=3,AS916=4),"RiRr","Ri"),IF(AND(AQ916=3,AS916=4),"Rr",""))</f>
        <v/>
      </c>
      <c r="AZ917" s="103" t="str">
        <f>IF(AND(T916=4,V916=4),IF(AND(AQ916=4,AS916=4),"RiRr","Ri"),IF(AND(AQ916=4,AS916=4),"Rr",""))</f>
        <v/>
      </c>
      <c r="BA917" s="103" t="str">
        <f>IF(AND(T916=5,V916=4),IF(AND(AQ916=5,AS916=4),"RiRr","Ri"),IF(AND(AQ916=5,AS916=4),"Rr",""))</f>
        <v/>
      </c>
      <c r="BB917" s="105"/>
    </row>
    <row r="918" spans="1:54" hidden="1" x14ac:dyDescent="0.2">
      <c r="A918" s="362"/>
      <c r="B918" s="290"/>
      <c r="C918" s="298"/>
      <c r="D918" s="301"/>
      <c r="E918" s="301"/>
      <c r="F918" s="301"/>
      <c r="G918" s="301"/>
      <c r="H918" s="301"/>
      <c r="I918" s="304"/>
      <c r="J918" s="307"/>
      <c r="K918" s="307"/>
      <c r="L918" s="330"/>
      <c r="M918" s="263"/>
      <c r="N918" s="263"/>
      <c r="O918" s="327"/>
      <c r="P918" s="310"/>
      <c r="Q918" s="266"/>
      <c r="R918" s="260"/>
      <c r="S918" s="257"/>
      <c r="T918" s="254"/>
      <c r="U918" s="248"/>
      <c r="V918" s="254"/>
      <c r="W918" s="254"/>
      <c r="X918" s="254"/>
      <c r="Y918" s="276"/>
      <c r="Z918" s="91"/>
      <c r="AA918" s="92"/>
      <c r="AB918" s="92"/>
      <c r="AC918" s="92"/>
      <c r="AD918" s="93"/>
      <c r="AE918" s="94">
        <f t="shared" si="148"/>
        <v>0</v>
      </c>
      <c r="AF918" s="93"/>
      <c r="AG918" s="93"/>
      <c r="AH918" s="93"/>
      <c r="AI918" s="93"/>
      <c r="AJ918" s="93"/>
      <c r="AK918" s="93"/>
      <c r="AL918" s="95">
        <f>IFERROR(VLOOKUP(AF918,Criterios!$M$3:$N$6,2,FALSE),0) + IFERROR(VLOOKUP(AG918,Criterios!$O$3:$P$6,2,FALSE),0) + IFERROR(VLOOKUP(AH918,Criterios!$Q$3:$R$7,2,FALSE),0) + IFERROR(VLOOKUP(AI918,Criterios!$S$3:$T$6,2,FALSE),0) + IFERROR(VLOOKUP(AJ918,Criterios!$U$3:$V$5,2,FALSE),0) + IFERROR(VLOOKUP(AK918,Criterios!$W$3:$X$8,2,FALSE),0)</f>
        <v>0</v>
      </c>
      <c r="AM918" s="96" t="str">
        <f>IF(AND(AL918&gt;=Criterios!$AB$8,AL918&lt;Criterios!$AA$8),"Pobre",IF(AND(AL918&gt;=Criterios!$AB$7,AL918&lt;Criterios!$AA$7),"Insatisfactorio",IF(AND(AL918&gt;=Criterios!$AB$6,AL918&lt;Criterios!$AA$6),"Regular",IF(AND(AL918&gt;=Criterios!$AB$5,AL918&lt;Criterios!$AA$5),"Bueno",IF(AND(AL918&gt;=Criterios!$AB$4,AL918&lt;=Criterios!$AA$4),"Excelente",MID(Criterios!$Y$3,1,1))))))</f>
        <v/>
      </c>
      <c r="AN918" s="278"/>
      <c r="AO918" s="280"/>
      <c r="AP918" s="282"/>
      <c r="AQ918" s="273"/>
      <c r="AR918" s="273"/>
      <c r="AS918" s="273"/>
      <c r="AT918" s="273"/>
      <c r="AU918" s="284"/>
      <c r="AV918" s="88" t="s">
        <v>125</v>
      </c>
      <c r="AW918" s="106" t="str">
        <f>IF(AND(T916=1,V916=3),IF(AND(AQ916=1,AS916=3),"RiRr","Ri"),IF(AND(AQ916=1,AS916=3),"Rr",""))</f>
        <v/>
      </c>
      <c r="AX918" s="101" t="str">
        <f>IF(AND(T916=2,V916=3),IF(AND(AQ916=2,AS916=3),"RiRr","Ri"),IF(AND(AQ916=2,AS916=3),"Rr",""))</f>
        <v/>
      </c>
      <c r="AY918" s="102" t="str">
        <f>IF(AND(T916=3,V916=3),IF(AND(AQ916=3,AS916=3),"RiRr","Ri"),IF(AND(AQ916=3,AS916=3),"Rr",""))</f>
        <v/>
      </c>
      <c r="AZ918" s="103" t="str">
        <f>IF(AND(T916=4,V916=3),IF(AND(AQ916=4,AS916=3),"RiRr","Ri"),IF(AND(AQ916=4,AS916=3),"Rr",""))</f>
        <v/>
      </c>
      <c r="BA918" s="103" t="str">
        <f>IF(AND(T916=5,V916=3),IF(AND(AQ916=5,AS916=3),"RiRr","Ri"),IF(AND(AQ916=5,AS916=3),"Rr",""))</f>
        <v/>
      </c>
      <c r="BB918" s="105"/>
    </row>
    <row r="919" spans="1:54" hidden="1" x14ac:dyDescent="0.2">
      <c r="A919" s="362"/>
      <c r="B919" s="290"/>
      <c r="C919" s="298"/>
      <c r="D919" s="301"/>
      <c r="E919" s="301"/>
      <c r="F919" s="301"/>
      <c r="G919" s="301"/>
      <c r="H919" s="301"/>
      <c r="I919" s="304"/>
      <c r="J919" s="307"/>
      <c r="K919" s="307"/>
      <c r="L919" s="330"/>
      <c r="M919" s="263"/>
      <c r="N919" s="263"/>
      <c r="O919" s="327"/>
      <c r="P919" s="310"/>
      <c r="Q919" s="266"/>
      <c r="R919" s="260"/>
      <c r="S919" s="257"/>
      <c r="T919" s="254"/>
      <c r="U919" s="248"/>
      <c r="V919" s="254"/>
      <c r="W919" s="254"/>
      <c r="X919" s="254"/>
      <c r="Y919" s="276"/>
      <c r="Z919" s="91"/>
      <c r="AA919" s="92"/>
      <c r="AB919" s="92"/>
      <c r="AC919" s="92"/>
      <c r="AD919" s="93"/>
      <c r="AE919" s="94">
        <f t="shared" si="148"/>
        <v>0</v>
      </c>
      <c r="AF919" s="93"/>
      <c r="AG919" s="93"/>
      <c r="AH919" s="93"/>
      <c r="AI919" s="93"/>
      <c r="AJ919" s="93"/>
      <c r="AK919" s="93"/>
      <c r="AL919" s="94">
        <f>IFERROR(VLOOKUP(AF919,Criterios!$M$3:$N$6,2,FALSE),0) + IFERROR(VLOOKUP(AG919,Criterios!$O$3:$P$6,2,FALSE),0) + IFERROR(VLOOKUP(AH919,Criterios!$Q$3:$R$7,2,FALSE),0) + IFERROR(VLOOKUP(AI919,Criterios!$S$3:$T$6,2,FALSE),0) + IFERROR(VLOOKUP(AJ919,Criterios!$U$3:$V$5,2,FALSE),0) + IFERROR(VLOOKUP(AK919,Criterios!$W$3:$X$8,2,FALSE),0)</f>
        <v>0</v>
      </c>
      <c r="AM919" s="96" t="str">
        <f>IF(AND(AL919&gt;=Criterios!$AB$8,AL919&lt;Criterios!$AA$8),"Pobre",IF(AND(AL919&gt;=Criterios!$AB$7,AL919&lt;Criterios!$AA$7),"Insatisfactorio",IF(AND(AL919&gt;=Criterios!$AB$6,AL919&lt;Criterios!$AA$6),"Regular",IF(AND(AL919&gt;=Criterios!$AB$5,AL919&lt;Criterios!$AA$5),"Bueno",IF(AND(AL919&gt;=Criterios!$AB$4,AL919&lt;=Criterios!$AA$4),"Excelente",MID(Criterios!$Y$3,1,1))))))</f>
        <v/>
      </c>
      <c r="AN919" s="278"/>
      <c r="AO919" s="280"/>
      <c r="AP919" s="282"/>
      <c r="AQ919" s="273"/>
      <c r="AR919" s="273"/>
      <c r="AS919" s="273"/>
      <c r="AT919" s="273"/>
      <c r="AU919" s="284"/>
      <c r="AV919" s="88" t="s">
        <v>170</v>
      </c>
      <c r="AW919" s="106" t="str">
        <f>IF(AND(T916=1,V916=2),IF(AND(AQ916=1,AS916=2),"RiRr","Ri"),IF(AND(AQ916=1,AS916=2),"Rr",""))</f>
        <v/>
      </c>
      <c r="AX919" s="106" t="str">
        <f>IF(AND(T916=2,V916=2),IF(AND(AQ916=2,AS916=2),"RiRr","Ri"),IF(AND(AQ916=2,AS916=2),"Rr",""))</f>
        <v/>
      </c>
      <c r="AY919" s="101" t="str">
        <f>IF(AND(T916=3,V916=2),IF(AND(AQ916=3,AS916=2),"RiRr","Ri"),IF(AND(AQ916=3,AS916=2),"Rr",""))</f>
        <v/>
      </c>
      <c r="AZ919" s="102" t="str">
        <f>IF(AND(T916=4,V916=2),IF(AND(AQ916=4,AS916=2),"RiRr","Ri"),IF(AND(AQ916=4,AS916=2),"Rr",""))</f>
        <v/>
      </c>
      <c r="BA919" s="103" t="str">
        <f>IF(AND(T916=5,V916=2),IF(AND(AQ916=5,AS916=2),"RiRr","Ri"),IF(AND(AQ916=5,AS916=2),"Rr",""))</f>
        <v/>
      </c>
      <c r="BB919" s="105"/>
    </row>
    <row r="920" spans="1:54" hidden="1" x14ac:dyDescent="0.2">
      <c r="A920" s="362"/>
      <c r="B920" s="290"/>
      <c r="C920" s="298"/>
      <c r="D920" s="301"/>
      <c r="E920" s="301"/>
      <c r="F920" s="301"/>
      <c r="G920" s="301"/>
      <c r="H920" s="301"/>
      <c r="I920" s="304"/>
      <c r="J920" s="307"/>
      <c r="K920" s="307"/>
      <c r="L920" s="330"/>
      <c r="M920" s="263"/>
      <c r="N920" s="263"/>
      <c r="O920" s="327"/>
      <c r="P920" s="310"/>
      <c r="Q920" s="266"/>
      <c r="R920" s="260"/>
      <c r="S920" s="257"/>
      <c r="T920" s="254"/>
      <c r="U920" s="248"/>
      <c r="V920" s="254"/>
      <c r="W920" s="254"/>
      <c r="X920" s="254"/>
      <c r="Y920" s="276"/>
      <c r="Z920" s="91"/>
      <c r="AA920" s="92"/>
      <c r="AB920" s="92"/>
      <c r="AC920" s="92"/>
      <c r="AD920" s="93"/>
      <c r="AE920" s="94">
        <f t="shared" si="148"/>
        <v>0</v>
      </c>
      <c r="AF920" s="93"/>
      <c r="AG920" s="93"/>
      <c r="AH920" s="93"/>
      <c r="AI920" s="93"/>
      <c r="AJ920" s="93"/>
      <c r="AK920" s="93"/>
      <c r="AL920" s="94">
        <f>IFERROR(VLOOKUP(AF920,Criterios!$M$3:$N$6,2,FALSE),0) + IFERROR(VLOOKUP(AG920,Criterios!$O$3:$P$6,2,FALSE),0) + IFERROR(VLOOKUP(AH920,Criterios!$Q$3:$R$7,2,FALSE),0) + IFERROR(VLOOKUP(AI920,Criterios!$S$3:$T$6,2,FALSE),0) + IFERROR(VLOOKUP(AJ920,Criterios!$U$3:$V$5,2,FALSE),0) + IFERROR(VLOOKUP(AK920,Criterios!$W$3:$X$8,2,FALSE),0)</f>
        <v>0</v>
      </c>
      <c r="AM920" s="96" t="str">
        <f>IF(AND(AL920&gt;=Criterios!$AB$8,AL920&lt;Criterios!$AA$8),"Pobre",IF(AND(AL920&gt;=Criterios!$AB$7,AL920&lt;Criterios!$AA$7),"Insatisfactorio",IF(AND(AL920&gt;=Criterios!$AB$6,AL920&lt;Criterios!$AA$6),"Regular",IF(AND(AL920&gt;=Criterios!$AB$5,AL920&lt;Criterios!$AA$5),"Bueno",IF(AND(AL920&gt;=Criterios!$AB$4,AL920&lt;=Criterios!$AA$4),"Excelente",MID(Criterios!$Y$3,1,1))))))</f>
        <v/>
      </c>
      <c r="AN920" s="278"/>
      <c r="AO920" s="280"/>
      <c r="AP920" s="282"/>
      <c r="AQ920" s="273"/>
      <c r="AR920" s="273"/>
      <c r="AS920" s="273"/>
      <c r="AT920" s="273"/>
      <c r="AU920" s="284"/>
      <c r="AV920" s="88" t="s">
        <v>752</v>
      </c>
      <c r="AW920" s="106" t="str">
        <f>IF(AND(T916=1,V916=1),IF(AND(AQ916=1,AS916=1),"RiRr","Ri"),IF(AND(AQ916=1,AS916=1),"Rr",""))</f>
        <v/>
      </c>
      <c r="AX920" s="106" t="str">
        <f>IF(AND(T916=2,V916=1),IF(AND(AQ916=2,AS916=1),"RiRr","Ri"),IF(AND(AQ916=2,AS916=1),"Rr",""))</f>
        <v/>
      </c>
      <c r="AY920" s="101" t="str">
        <f>IF(AND(T916=3,V916=1),IF(AND(AQ916=3,AS916=1),"RiRr","Ri"),IF(AND(AQ916=3,AS916=1),"Rr",""))</f>
        <v/>
      </c>
      <c r="AZ920" s="102" t="str">
        <f>IF(AND(T916=4,V916=1),IF(AND(AQ916=4,AS916=1),"RiRr","Ri"),IF(AND(AQ916=4,AS916=1),"Rr",""))</f>
        <v/>
      </c>
      <c r="BA920" s="102" t="str">
        <f>IF(AND(T916=5,V916=1),IF(AND(AQ916=5,AS916=1),"RiRr","Ri"),IF(AND(AQ916=5,AS916=1),"Rr",""))</f>
        <v/>
      </c>
      <c r="BB920" s="105"/>
    </row>
    <row r="921" spans="1:54" ht="15.75" hidden="1" customHeight="1" thickBot="1" x14ac:dyDescent="0.25">
      <c r="A921" s="363"/>
      <c r="B921" s="291"/>
      <c r="C921" s="299"/>
      <c r="D921" s="302"/>
      <c r="E921" s="302"/>
      <c r="F921" s="302"/>
      <c r="G921" s="302"/>
      <c r="H921" s="302"/>
      <c r="I921" s="305"/>
      <c r="J921" s="308"/>
      <c r="K921" s="308"/>
      <c r="L921" s="331"/>
      <c r="M921" s="264"/>
      <c r="N921" s="264"/>
      <c r="O921" s="328"/>
      <c r="P921" s="311"/>
      <c r="Q921" s="267"/>
      <c r="R921" s="261"/>
      <c r="S921" s="258"/>
      <c r="T921" s="255"/>
      <c r="U921" s="249"/>
      <c r="V921" s="255"/>
      <c r="W921" s="255"/>
      <c r="X921" s="255"/>
      <c r="Y921" s="277"/>
      <c r="Z921" s="108"/>
      <c r="AA921" s="109"/>
      <c r="AB921" s="109"/>
      <c r="AC921" s="109"/>
      <c r="AD921" s="110"/>
      <c r="AE921" s="111">
        <f t="shared" si="148"/>
        <v>0</v>
      </c>
      <c r="AF921" s="110"/>
      <c r="AG921" s="110"/>
      <c r="AH921" s="110"/>
      <c r="AI921" s="110"/>
      <c r="AJ921" s="110"/>
      <c r="AK921" s="110"/>
      <c r="AL921" s="111">
        <f>IFERROR(VLOOKUP(AF921,Criterios!$M$3:$N$6,2,FALSE),0) + IFERROR(VLOOKUP(AG921,Criterios!$O$3:$P$6,2,FALSE),0) + IFERROR(VLOOKUP(AH921,Criterios!$Q$3:$R$7,2,FALSE),0) + IFERROR(VLOOKUP(AI921,Criterios!$S$3:$T$6,2,FALSE),0) + IFERROR(VLOOKUP(AJ921,Criterios!$U$3:$V$5,2,FALSE),0) + IFERROR(VLOOKUP(AK921,Criterios!$W$3:$X$8,2,FALSE),0)</f>
        <v>0</v>
      </c>
      <c r="AM921" s="112" t="str">
        <f>IF(AND(AL921&gt;=Criterios!$AB$8,AL921&lt;Criterios!$AA$8),"Pobre",IF(AND(AL921&gt;=Criterios!$AB$7,AL921&lt;Criterios!$AA$7),"Insatisfactorio",IF(AND(AL921&gt;=Criterios!$AB$6,AL921&lt;Criterios!$AA$6),"Regular",IF(AND(AL921&gt;=Criterios!$AB$5,AL921&lt;Criterios!$AA$5),"Bueno",IF(AND(AL921&gt;=Criterios!$AB$4,AL921&lt;=Criterios!$AA$4),"Excelente",MID(Criterios!$Y$3,1,1))))))</f>
        <v/>
      </c>
      <c r="AN921" s="279"/>
      <c r="AO921" s="281"/>
      <c r="AP921" s="283"/>
      <c r="AQ921" s="274"/>
      <c r="AR921" s="274"/>
      <c r="AS921" s="274"/>
      <c r="AT921" s="274"/>
      <c r="AU921" s="285"/>
      <c r="AW921" s="88" t="s">
        <v>123</v>
      </c>
      <c r="AX921" s="88" t="s">
        <v>124</v>
      </c>
      <c r="AY921" s="88" t="s">
        <v>125</v>
      </c>
      <c r="AZ921" s="88" t="s">
        <v>126</v>
      </c>
      <c r="BA921" s="88" t="s">
        <v>127</v>
      </c>
      <c r="BB921" s="113"/>
    </row>
    <row r="922" spans="1:54" ht="16.5" hidden="1" thickTop="1" x14ac:dyDescent="0.2">
      <c r="A922" s="361"/>
      <c r="B922" s="289"/>
      <c r="C922" s="297"/>
      <c r="D922" s="300"/>
      <c r="E922" s="300"/>
      <c r="F922" s="300"/>
      <c r="G922" s="300"/>
      <c r="H922" s="300"/>
      <c r="I922" s="303"/>
      <c r="J922" s="306"/>
      <c r="K922" s="306"/>
      <c r="L922" s="329"/>
      <c r="M922" s="262"/>
      <c r="N922" s="262"/>
      <c r="O922" s="326" t="s">
        <v>462</v>
      </c>
      <c r="P922" s="338"/>
      <c r="Q922" s="295"/>
      <c r="R922" s="259"/>
      <c r="S922" s="256"/>
      <c r="T922" s="253">
        <f>(IFERROR(VLOOKUP(S922,Criterios!$E$3:$F$8,2,FALSE),0))</f>
        <v>0</v>
      </c>
      <c r="U922" s="247"/>
      <c r="V922" s="253">
        <f>(IFERROR(VLOOKUP(U922,Criterios!$H$3:$I$8,2,FALSE),0))</f>
        <v>0</v>
      </c>
      <c r="W922" s="253">
        <f>(IFERROR(VLOOKUP(S922,Criterios!$E$3:$F$8,2,FALSE),0)) * (IFERROR(VLOOKUP(U922,Criterios!$H$3:$I$8,2,FALSE),0))</f>
        <v>0</v>
      </c>
      <c r="X922" s="253">
        <f>IFERROR(INDEX(Colorimetría!$D$4:$H$8,MATCH(V922,Colorimetría!$C$4:$C$8,0),MATCH(T922,Colorimetría!$D$3:$H$3,0)),0)</f>
        <v>0</v>
      </c>
      <c r="Y922" s="296"/>
      <c r="Z922" s="91"/>
      <c r="AA922" s="92"/>
      <c r="AB922" s="92"/>
      <c r="AC922" s="92"/>
      <c r="AD922" s="93"/>
      <c r="AE922" s="94">
        <f>IF(OR(AD922="Preventivo",AD922="Preventivo - Detectivo"),"Probabilidad",IF(OR(AD922="Detectivo - Correctivo",AD922="Correctivo"),"Impacto",0))</f>
        <v>0</v>
      </c>
      <c r="AF922" s="93"/>
      <c r="AG922" s="93"/>
      <c r="AH922" s="93"/>
      <c r="AI922" s="93"/>
      <c r="AJ922" s="93"/>
      <c r="AK922" s="93"/>
      <c r="AL922" s="95">
        <f>IFERROR(VLOOKUP(AF922,Criterios!$M$3:$N$6,2,FALSE),0) + IFERROR(VLOOKUP(AG922,Criterios!$O$3:$P$6,2,FALSE),0) + IFERROR(VLOOKUP(AH922,Criterios!$Q$3:$R$7,2,FALSE),0) + IFERROR(VLOOKUP(AI922,Criterios!$S$3:$T$6,2,FALSE),0) + IFERROR(VLOOKUP(AJ922,Criterios!$U$3:$V$5,2,FALSE),0) + IFERROR(VLOOKUP(AK922,Criterios!$W$3:$X$8,2,FALSE),0)</f>
        <v>0</v>
      </c>
      <c r="AM922" s="96" t="str">
        <f>IF(AND(AL922&gt;=Criterios!$AB$8,AL922&lt;Criterios!$AA$8),"Pobre",IF(AND(AL922&gt;=Criterios!$AB$7,AL922&lt;Criterios!$AA$7),"Insatisfactorio",IF(AND(AL922&gt;=Criterios!$AB$6,AL922&lt;Criterios!$AA$6),"Regular",IF(AND(AL922&gt;=Criterios!$AB$5,AL922&lt;Criterios!$AA$5),"Bueno",IF(AND(AL922&gt;=Criterios!$AB$4,AL922&lt;=Criterios!$AA$4),"Excelente",MID(Criterios!$Y$3,1,1))))))</f>
        <v/>
      </c>
      <c r="AN922" s="278">
        <f>(IFERROR(AVERAGEIFS(AL922:AL927,AE922:AE927,"Impacto"),0))/100</f>
        <v>0</v>
      </c>
      <c r="AO922" s="280">
        <f>(IFERROR(AVERAGEIFS(AL922:AL927,AE922:AE927,"Probabilidad"),0))/100</f>
        <v>0</v>
      </c>
      <c r="AP922" s="282" t="str">
        <f>IF(AN922=0,MID(S922,1,15),IF(T922 - AN922*T922&lt;1,VLOOKUP(1,Criterios!$D$4:$E$8,2,FALSE),IF(ROUND(T922 -( T922*AN922),0)=0,VLOOKUP(1,Criterios!$D$4:$E$8,2,FALSE),VLOOKUP(ROUND(T922 -( T922*AN922),0),Criterios!$D$4:$E$8,2,FALSE))))</f>
        <v/>
      </c>
      <c r="AQ922" s="273">
        <f>(IFERROR(VLOOKUP(AP922,Criterios!$E$3:$F$8,2,FALSE),0))</f>
        <v>0</v>
      </c>
      <c r="AR922" s="273" t="str">
        <f>IF(AO922=0,MID(U922,1,15),IF(V922 - AO922*V922&lt;1,VLOOKUP(1,Criterios!$G$4:$H$8,2,FALSE),IF(ROUND(V922 -(V922*AO922),0)=0,VLOOKUP(1,Criterios!$G$4:$H$8,2,FALSE),VLOOKUP(ROUND(V922 -( V922*AO922),0),Criterios!$G$4:$H$8,2,FALSE))))</f>
        <v/>
      </c>
      <c r="AS922" s="273">
        <f>(IFERROR(VLOOKUP(AR922,Criterios!$H$3:$I$8,2,FALSE),0))</f>
        <v>0</v>
      </c>
      <c r="AT922" s="273">
        <f>(IFERROR(VLOOKUP(AP922,Criterios!$E$3:$F$8,2,FALSE),0)) * (IFERROR(VLOOKUP(AR922,Criterios!$H$3:$I$8,2,FALSE),0))</f>
        <v>0</v>
      </c>
      <c r="AU922" s="284">
        <f>IFERROR(INDEX(Colorimetría!$D$4:$H$8,MATCH(AS922,Colorimetría!$C$4:$C$8,0),MATCH(AQ922,Colorimetría!$D$3:$H$3,0)),0)</f>
        <v>0</v>
      </c>
      <c r="AV922" s="88" t="s">
        <v>169</v>
      </c>
      <c r="AW922" s="97" t="str">
        <f>IF(AND(T922=1,V922=5),IF(AND(AQ922=1,AS922=5),"RiRr","Ri"),IF(AND(AQ922=1,AS922=5),"Rr",""))</f>
        <v/>
      </c>
      <c r="AX922" s="97" t="str">
        <f>IF(AND(T922=2,V922=5),IF(AND(AQ922=2,AS922=5),"RiRr","Ri"),IF(AND(AQ922=2,AS922=5),"Rr",""))</f>
        <v/>
      </c>
      <c r="AY922" s="98" t="str">
        <f>IF(AND(T922=3,V922=5),IF(AND(AQ922=3,AS922=5),"RiRr","Ri"),IF(AND(AQ922=3,AS922=5),"Rr",""))</f>
        <v/>
      </c>
      <c r="AZ922" s="98" t="str">
        <f>IF(AND(T922=4,V922=5),IF(AND(AQ922=4,AS922=5),"RiRr","Ri"),IF(AND(AQ922=4,AS922=5),"Rr",""))</f>
        <v/>
      </c>
      <c r="BA922" s="98" t="str">
        <f>IF(AND(T922=5,V922=5),IF(AND(AQ922=5,AS922=5),"RiRr","Ri"),IF(AND(AQ922=5,AS922=5),"Rr",""))</f>
        <v/>
      </c>
      <c r="BB922" s="100"/>
    </row>
    <row r="923" spans="1:54" hidden="1" x14ac:dyDescent="0.2">
      <c r="A923" s="362"/>
      <c r="B923" s="290"/>
      <c r="C923" s="298"/>
      <c r="D923" s="301"/>
      <c r="E923" s="301"/>
      <c r="F923" s="301"/>
      <c r="G923" s="301"/>
      <c r="H923" s="301"/>
      <c r="I923" s="304"/>
      <c r="J923" s="307"/>
      <c r="K923" s="307"/>
      <c r="L923" s="330"/>
      <c r="M923" s="263"/>
      <c r="N923" s="263"/>
      <c r="O923" s="327"/>
      <c r="P923" s="310"/>
      <c r="Q923" s="266"/>
      <c r="R923" s="260"/>
      <c r="S923" s="257"/>
      <c r="T923" s="254"/>
      <c r="U923" s="248"/>
      <c r="V923" s="254"/>
      <c r="W923" s="254"/>
      <c r="X923" s="254"/>
      <c r="Y923" s="276"/>
      <c r="Z923" s="91"/>
      <c r="AA923" s="92"/>
      <c r="AB923" s="92"/>
      <c r="AC923" s="92"/>
      <c r="AD923" s="93"/>
      <c r="AE923" s="94">
        <f t="shared" ref="AE923:AE927" si="149">IF(OR(AD923="Preventivo",AD923="Preventivo - Detectivo"),"Probabilidad",IF(OR(AD923="Detectivo - Correctivo",AD923="Correctivo"),"Impacto",0))</f>
        <v>0</v>
      </c>
      <c r="AF923" s="93"/>
      <c r="AG923" s="93"/>
      <c r="AH923" s="93"/>
      <c r="AI923" s="93"/>
      <c r="AJ923" s="93"/>
      <c r="AK923" s="93"/>
      <c r="AL923" s="95">
        <f>IFERROR(VLOOKUP(AF923,Criterios!$M$3:$N$6,2,FALSE),0) + IFERROR(VLOOKUP(AG923,Criterios!$O$3:$P$6,2,FALSE),0) + IFERROR(VLOOKUP(AH923,Criterios!$Q$3:$R$7,2,FALSE),0) + IFERROR(VLOOKUP(AI923,Criterios!$S$3:$T$6,2,FALSE),0) + IFERROR(VLOOKUP(AJ923,Criterios!$U$3:$V$5,2,FALSE),0) + IFERROR(VLOOKUP(AK923,Criterios!$W$3:$X$8,2,FALSE),0)</f>
        <v>0</v>
      </c>
      <c r="AM923" s="96" t="str">
        <f>IF(AND(AL923&gt;=Criterios!$AB$8,AL923&lt;Criterios!$AA$8),"Pobre",IF(AND(AL923&gt;=Criterios!$AB$7,AL923&lt;Criterios!$AA$7),"Insatisfactorio",IF(AND(AL923&gt;=Criterios!$AB$6,AL923&lt;Criterios!$AA$6),"Regular",IF(AND(AL923&gt;=Criterios!$AB$5,AL923&lt;Criterios!$AA$5),"Bueno",IF(AND(AL923&gt;=Criterios!$AB$4,AL923&lt;=Criterios!$AA$4),"Excelente",MID(Criterios!$Y$3,1,1))))))</f>
        <v/>
      </c>
      <c r="AN923" s="278"/>
      <c r="AO923" s="280"/>
      <c r="AP923" s="282"/>
      <c r="AQ923" s="273"/>
      <c r="AR923" s="273"/>
      <c r="AS923" s="273"/>
      <c r="AT923" s="273"/>
      <c r="AU923" s="284"/>
      <c r="AV923" s="88" t="s">
        <v>122</v>
      </c>
      <c r="AW923" s="101" t="str">
        <f>IF(AND(T922=1,V922=4),IF(AND(AQ922=1,AS922=4),"RiRr","Ri"),IF(AND(AQ922=1,AS922=4),"Rr",""))</f>
        <v/>
      </c>
      <c r="AX923" s="102" t="str">
        <f>IF(AND(T922=2,V922=4),IF(AND(AQ922=2,AS922=4),"RiRr","Ri"),IF(AND(AQ922=2,AS922=4),"Rr",""))</f>
        <v/>
      </c>
      <c r="AY923" s="102" t="str">
        <f>IF(AND(T922=3,V922=4),IF(AND(AQ922=3,AS922=4),"RiRr","Ri"),IF(AND(AQ922=3,AS922=4),"Rr",""))</f>
        <v/>
      </c>
      <c r="AZ923" s="103" t="str">
        <f>IF(AND(T922=4,V922=4),IF(AND(AQ922=4,AS922=4),"RiRr","Ri"),IF(AND(AQ922=4,AS922=4),"Rr",""))</f>
        <v/>
      </c>
      <c r="BA923" s="103" t="str">
        <f>IF(AND(T922=5,V922=4),IF(AND(AQ922=5,AS922=4),"RiRr","Ri"),IF(AND(AQ922=5,AS922=4),"Rr",""))</f>
        <v/>
      </c>
      <c r="BB923" s="105"/>
    </row>
    <row r="924" spans="1:54" hidden="1" x14ac:dyDescent="0.2">
      <c r="A924" s="362"/>
      <c r="B924" s="290"/>
      <c r="C924" s="298"/>
      <c r="D924" s="301"/>
      <c r="E924" s="301"/>
      <c r="F924" s="301"/>
      <c r="G924" s="301"/>
      <c r="H924" s="301"/>
      <c r="I924" s="304"/>
      <c r="J924" s="307"/>
      <c r="K924" s="307"/>
      <c r="L924" s="330"/>
      <c r="M924" s="263"/>
      <c r="N924" s="263"/>
      <c r="O924" s="327"/>
      <c r="P924" s="310"/>
      <c r="Q924" s="266"/>
      <c r="R924" s="260"/>
      <c r="S924" s="257"/>
      <c r="T924" s="254"/>
      <c r="U924" s="248"/>
      <c r="V924" s="254"/>
      <c r="W924" s="254"/>
      <c r="X924" s="254"/>
      <c r="Y924" s="276"/>
      <c r="Z924" s="91"/>
      <c r="AA924" s="92"/>
      <c r="AB924" s="92"/>
      <c r="AC924" s="92"/>
      <c r="AD924" s="93"/>
      <c r="AE924" s="94">
        <f t="shared" si="149"/>
        <v>0</v>
      </c>
      <c r="AF924" s="93"/>
      <c r="AG924" s="93"/>
      <c r="AH924" s="93"/>
      <c r="AI924" s="93"/>
      <c r="AJ924" s="93"/>
      <c r="AK924" s="93"/>
      <c r="AL924" s="95">
        <f>IFERROR(VLOOKUP(AF924,Criterios!$M$3:$N$6,2,FALSE),0) + IFERROR(VLOOKUP(AG924,Criterios!$O$3:$P$6,2,FALSE),0) + IFERROR(VLOOKUP(AH924,Criterios!$Q$3:$R$7,2,FALSE),0) + IFERROR(VLOOKUP(AI924,Criterios!$S$3:$T$6,2,FALSE),0) + IFERROR(VLOOKUP(AJ924,Criterios!$U$3:$V$5,2,FALSE),0) + IFERROR(VLOOKUP(AK924,Criterios!$W$3:$X$8,2,FALSE),0)</f>
        <v>0</v>
      </c>
      <c r="AM924" s="96" t="str">
        <f>IF(AND(AL924&gt;=Criterios!$AB$8,AL924&lt;Criterios!$AA$8),"Pobre",IF(AND(AL924&gt;=Criterios!$AB$7,AL924&lt;Criterios!$AA$7),"Insatisfactorio",IF(AND(AL924&gt;=Criterios!$AB$6,AL924&lt;Criterios!$AA$6),"Regular",IF(AND(AL924&gt;=Criterios!$AB$5,AL924&lt;Criterios!$AA$5),"Bueno",IF(AND(AL924&gt;=Criterios!$AB$4,AL924&lt;=Criterios!$AA$4),"Excelente",MID(Criterios!$Y$3,1,1))))))</f>
        <v/>
      </c>
      <c r="AN924" s="278"/>
      <c r="AO924" s="280"/>
      <c r="AP924" s="282"/>
      <c r="AQ924" s="273"/>
      <c r="AR924" s="273"/>
      <c r="AS924" s="273"/>
      <c r="AT924" s="273"/>
      <c r="AU924" s="284"/>
      <c r="AV924" s="88" t="s">
        <v>125</v>
      </c>
      <c r="AW924" s="106" t="str">
        <f>IF(AND(T922=1,V922=3),IF(AND(AQ922=1,AS922=3),"RiRr","Ri"),IF(AND(AQ922=1,AS922=3),"Rr",""))</f>
        <v/>
      </c>
      <c r="AX924" s="101" t="str">
        <f>IF(AND(T922=2,V922=3),IF(AND(AQ922=2,AS922=3),"RiRr","Ri"),IF(AND(AQ922=2,AS922=3),"Rr",""))</f>
        <v/>
      </c>
      <c r="AY924" s="102" t="str">
        <f>IF(AND(T922=3,V922=3),IF(AND(AQ922=3,AS922=3),"RiRr","Ri"),IF(AND(AQ922=3,AS922=3),"Rr",""))</f>
        <v/>
      </c>
      <c r="AZ924" s="103" t="str">
        <f>IF(AND(T922=4,V922=3),IF(AND(AQ922=4,AS922=3),"RiRr","Ri"),IF(AND(AQ922=4,AS922=3),"Rr",""))</f>
        <v/>
      </c>
      <c r="BA924" s="103" t="str">
        <f>IF(AND(T922=5,V922=3),IF(AND(AQ922=5,AS922=3),"RiRr","Ri"),IF(AND(AQ922=5,AS922=3),"Rr",""))</f>
        <v/>
      </c>
      <c r="BB924" s="105"/>
    </row>
    <row r="925" spans="1:54" hidden="1" x14ac:dyDescent="0.2">
      <c r="A925" s="362"/>
      <c r="B925" s="290"/>
      <c r="C925" s="298"/>
      <c r="D925" s="301"/>
      <c r="E925" s="301"/>
      <c r="F925" s="301"/>
      <c r="G925" s="301"/>
      <c r="H925" s="301"/>
      <c r="I925" s="304"/>
      <c r="J925" s="307"/>
      <c r="K925" s="307"/>
      <c r="L925" s="330"/>
      <c r="M925" s="263"/>
      <c r="N925" s="263"/>
      <c r="O925" s="327"/>
      <c r="P925" s="310"/>
      <c r="Q925" s="266"/>
      <c r="R925" s="260"/>
      <c r="S925" s="257"/>
      <c r="T925" s="254"/>
      <c r="U925" s="248"/>
      <c r="V925" s="254"/>
      <c r="W925" s="254"/>
      <c r="X925" s="254"/>
      <c r="Y925" s="276"/>
      <c r="Z925" s="91"/>
      <c r="AA925" s="92"/>
      <c r="AB925" s="92"/>
      <c r="AC925" s="92"/>
      <c r="AD925" s="93"/>
      <c r="AE925" s="94">
        <f t="shared" si="149"/>
        <v>0</v>
      </c>
      <c r="AF925" s="93"/>
      <c r="AG925" s="93"/>
      <c r="AH925" s="93"/>
      <c r="AI925" s="93"/>
      <c r="AJ925" s="93"/>
      <c r="AK925" s="93"/>
      <c r="AL925" s="94">
        <f>IFERROR(VLOOKUP(AF925,Criterios!$M$3:$N$6,2,FALSE),0) + IFERROR(VLOOKUP(AG925,Criterios!$O$3:$P$6,2,FALSE),0) + IFERROR(VLOOKUP(AH925,Criterios!$Q$3:$R$7,2,FALSE),0) + IFERROR(VLOOKUP(AI925,Criterios!$S$3:$T$6,2,FALSE),0) + IFERROR(VLOOKUP(AJ925,Criterios!$U$3:$V$5,2,FALSE),0) + IFERROR(VLOOKUP(AK925,Criterios!$W$3:$X$8,2,FALSE),0)</f>
        <v>0</v>
      </c>
      <c r="AM925" s="96" t="str">
        <f>IF(AND(AL925&gt;=Criterios!$AB$8,AL925&lt;Criterios!$AA$8),"Pobre",IF(AND(AL925&gt;=Criterios!$AB$7,AL925&lt;Criterios!$AA$7),"Insatisfactorio",IF(AND(AL925&gt;=Criterios!$AB$6,AL925&lt;Criterios!$AA$6),"Regular",IF(AND(AL925&gt;=Criterios!$AB$5,AL925&lt;Criterios!$AA$5),"Bueno",IF(AND(AL925&gt;=Criterios!$AB$4,AL925&lt;=Criterios!$AA$4),"Excelente",MID(Criterios!$Y$3,1,1))))))</f>
        <v/>
      </c>
      <c r="AN925" s="278"/>
      <c r="AO925" s="280"/>
      <c r="AP925" s="282"/>
      <c r="AQ925" s="273"/>
      <c r="AR925" s="273"/>
      <c r="AS925" s="273"/>
      <c r="AT925" s="273"/>
      <c r="AU925" s="284"/>
      <c r="AV925" s="88" t="s">
        <v>170</v>
      </c>
      <c r="AW925" s="106" t="str">
        <f>IF(AND(T922=1,V922=2),IF(AND(AQ922=1,AS922=2),"RiRr","Ri"),IF(AND(AQ922=1,AS922=2),"Rr",""))</f>
        <v/>
      </c>
      <c r="AX925" s="106" t="str">
        <f>IF(AND(T922=2,V922=2),IF(AND(AQ922=2,AS922=2),"RiRr","Ri"),IF(AND(AQ922=2,AS922=2),"Rr",""))</f>
        <v/>
      </c>
      <c r="AY925" s="101" t="str">
        <f>IF(AND(T922=3,V922=2),IF(AND(AQ922=3,AS922=2),"RiRr","Ri"),IF(AND(AQ922=3,AS922=2),"Rr",""))</f>
        <v/>
      </c>
      <c r="AZ925" s="102" t="str">
        <f>IF(AND(T922=4,V922=2),IF(AND(AQ922=4,AS922=2),"RiRr","Ri"),IF(AND(AQ922=4,AS922=2),"Rr",""))</f>
        <v/>
      </c>
      <c r="BA925" s="103" t="str">
        <f>IF(AND(T922=5,V922=2),IF(AND(AQ922=5,AS922=2),"RiRr","Ri"),IF(AND(AQ922=5,AS922=2),"Rr",""))</f>
        <v/>
      </c>
      <c r="BB925" s="105"/>
    </row>
    <row r="926" spans="1:54" hidden="1" x14ac:dyDescent="0.2">
      <c r="A926" s="362"/>
      <c r="B926" s="290"/>
      <c r="C926" s="298"/>
      <c r="D926" s="301"/>
      <c r="E926" s="301"/>
      <c r="F926" s="301"/>
      <c r="G926" s="301"/>
      <c r="H926" s="301"/>
      <c r="I926" s="304"/>
      <c r="J926" s="307"/>
      <c r="K926" s="307"/>
      <c r="L926" s="330"/>
      <c r="M926" s="263"/>
      <c r="N926" s="263"/>
      <c r="O926" s="327"/>
      <c r="P926" s="310"/>
      <c r="Q926" s="266"/>
      <c r="R926" s="260"/>
      <c r="S926" s="257"/>
      <c r="T926" s="254"/>
      <c r="U926" s="248"/>
      <c r="V926" s="254"/>
      <c r="W926" s="254"/>
      <c r="X926" s="254"/>
      <c r="Y926" s="276"/>
      <c r="Z926" s="91"/>
      <c r="AA926" s="92"/>
      <c r="AB926" s="92"/>
      <c r="AC926" s="92"/>
      <c r="AD926" s="93"/>
      <c r="AE926" s="94">
        <f t="shared" si="149"/>
        <v>0</v>
      </c>
      <c r="AF926" s="93"/>
      <c r="AG926" s="93"/>
      <c r="AH926" s="93"/>
      <c r="AI926" s="93"/>
      <c r="AJ926" s="93"/>
      <c r="AK926" s="93"/>
      <c r="AL926" s="94">
        <f>IFERROR(VLOOKUP(AF926,Criterios!$M$3:$N$6,2,FALSE),0) + IFERROR(VLOOKUP(AG926,Criterios!$O$3:$P$6,2,FALSE),0) + IFERROR(VLOOKUP(AH926,Criterios!$Q$3:$R$7,2,FALSE),0) + IFERROR(VLOOKUP(AI926,Criterios!$S$3:$T$6,2,FALSE),0) + IFERROR(VLOOKUP(AJ926,Criterios!$U$3:$V$5,2,FALSE),0) + IFERROR(VLOOKUP(AK926,Criterios!$W$3:$X$8,2,FALSE),0)</f>
        <v>0</v>
      </c>
      <c r="AM926" s="96" t="str">
        <f>IF(AND(AL926&gt;=Criterios!$AB$8,AL926&lt;Criterios!$AA$8),"Pobre",IF(AND(AL926&gt;=Criterios!$AB$7,AL926&lt;Criterios!$AA$7),"Insatisfactorio",IF(AND(AL926&gt;=Criterios!$AB$6,AL926&lt;Criterios!$AA$6),"Regular",IF(AND(AL926&gt;=Criterios!$AB$5,AL926&lt;Criterios!$AA$5),"Bueno",IF(AND(AL926&gt;=Criterios!$AB$4,AL926&lt;=Criterios!$AA$4),"Excelente",MID(Criterios!$Y$3,1,1))))))</f>
        <v/>
      </c>
      <c r="AN926" s="278"/>
      <c r="AO926" s="280"/>
      <c r="AP926" s="282"/>
      <c r="AQ926" s="273"/>
      <c r="AR926" s="273"/>
      <c r="AS926" s="273"/>
      <c r="AT926" s="273"/>
      <c r="AU926" s="284"/>
      <c r="AV926" s="88" t="s">
        <v>752</v>
      </c>
      <c r="AW926" s="106" t="str">
        <f>IF(AND(T922=1,V922=1),IF(AND(AQ922=1,AS922=1),"RiRr","Ri"),IF(AND(AQ922=1,AS922=1),"Rr",""))</f>
        <v/>
      </c>
      <c r="AX926" s="106" t="str">
        <f>IF(AND(T922=2,V922=1),IF(AND(AQ922=2,AS922=1),"RiRr","Ri"),IF(AND(AQ922=2,AS922=1),"Rr",""))</f>
        <v/>
      </c>
      <c r="AY926" s="101" t="str">
        <f>IF(AND(T922=3,V922=1),IF(AND(AQ922=3,AS922=1),"RiRr","Ri"),IF(AND(AQ922=3,AS922=1),"Rr",""))</f>
        <v/>
      </c>
      <c r="AZ926" s="102" t="str">
        <f>IF(AND(T922=4,V922=1),IF(AND(AQ922=4,AS922=1),"RiRr","Ri"),IF(AND(AQ922=4,AS922=1),"Rr",""))</f>
        <v/>
      </c>
      <c r="BA926" s="102" t="str">
        <f>IF(AND(T922=5,V922=1),IF(AND(AQ922=5,AS922=1),"RiRr","Ri"),IF(AND(AQ922=5,AS922=1),"Rr",""))</f>
        <v/>
      </c>
      <c r="BB926" s="105"/>
    </row>
    <row r="927" spans="1:54" ht="15.75" hidden="1" customHeight="1" thickBot="1" x14ac:dyDescent="0.25">
      <c r="A927" s="363"/>
      <c r="B927" s="291"/>
      <c r="C927" s="299"/>
      <c r="D927" s="302"/>
      <c r="E927" s="302"/>
      <c r="F927" s="302"/>
      <c r="G927" s="302"/>
      <c r="H927" s="302"/>
      <c r="I927" s="305"/>
      <c r="J927" s="308"/>
      <c r="K927" s="308"/>
      <c r="L927" s="331"/>
      <c r="M927" s="264"/>
      <c r="N927" s="264"/>
      <c r="O927" s="328"/>
      <c r="P927" s="311"/>
      <c r="Q927" s="267"/>
      <c r="R927" s="261"/>
      <c r="S927" s="258"/>
      <c r="T927" s="255"/>
      <c r="U927" s="249"/>
      <c r="V927" s="255"/>
      <c r="W927" s="255"/>
      <c r="X927" s="255"/>
      <c r="Y927" s="277"/>
      <c r="Z927" s="108"/>
      <c r="AA927" s="109"/>
      <c r="AB927" s="109"/>
      <c r="AC927" s="109"/>
      <c r="AD927" s="110"/>
      <c r="AE927" s="111">
        <f t="shared" si="149"/>
        <v>0</v>
      </c>
      <c r="AF927" s="110"/>
      <c r="AG927" s="110"/>
      <c r="AH927" s="110"/>
      <c r="AI927" s="110"/>
      <c r="AJ927" s="110"/>
      <c r="AK927" s="110"/>
      <c r="AL927" s="111">
        <f>IFERROR(VLOOKUP(AF927,Criterios!$M$3:$N$6,2,FALSE),0) + IFERROR(VLOOKUP(AG927,Criterios!$O$3:$P$6,2,FALSE),0) + IFERROR(VLOOKUP(AH927,Criterios!$Q$3:$R$7,2,FALSE),0) + IFERROR(VLOOKUP(AI927,Criterios!$S$3:$T$6,2,FALSE),0) + IFERROR(VLOOKUP(AJ927,Criterios!$U$3:$V$5,2,FALSE),0) + IFERROR(VLOOKUP(AK927,Criterios!$W$3:$X$8,2,FALSE),0)</f>
        <v>0</v>
      </c>
      <c r="AM927" s="112" t="str">
        <f>IF(AND(AL927&gt;=Criterios!$AB$8,AL927&lt;Criterios!$AA$8),"Pobre",IF(AND(AL927&gt;=Criterios!$AB$7,AL927&lt;Criterios!$AA$7),"Insatisfactorio",IF(AND(AL927&gt;=Criterios!$AB$6,AL927&lt;Criterios!$AA$6),"Regular",IF(AND(AL927&gt;=Criterios!$AB$5,AL927&lt;Criterios!$AA$5),"Bueno",IF(AND(AL927&gt;=Criterios!$AB$4,AL927&lt;=Criterios!$AA$4),"Excelente",MID(Criterios!$Y$3,1,1))))))</f>
        <v/>
      </c>
      <c r="AN927" s="279"/>
      <c r="AO927" s="281"/>
      <c r="AP927" s="283"/>
      <c r="AQ927" s="274"/>
      <c r="AR927" s="274"/>
      <c r="AS927" s="274"/>
      <c r="AT927" s="274"/>
      <c r="AU927" s="285"/>
      <c r="AW927" s="88" t="s">
        <v>123</v>
      </c>
      <c r="AX927" s="88" t="s">
        <v>124</v>
      </c>
      <c r="AY927" s="88" t="s">
        <v>125</v>
      </c>
      <c r="AZ927" s="88" t="s">
        <v>126</v>
      </c>
      <c r="BA927" s="88" t="s">
        <v>127</v>
      </c>
      <c r="BB927" s="113"/>
    </row>
    <row r="928" spans="1:54" ht="16.5" hidden="1" thickTop="1" x14ac:dyDescent="0.2">
      <c r="A928" s="361"/>
      <c r="B928" s="289"/>
      <c r="C928" s="297"/>
      <c r="D928" s="300"/>
      <c r="E928" s="300"/>
      <c r="F928" s="300"/>
      <c r="G928" s="300"/>
      <c r="H928" s="300"/>
      <c r="I928" s="303"/>
      <c r="J928" s="306"/>
      <c r="K928" s="306"/>
      <c r="L928" s="329"/>
      <c r="M928" s="262"/>
      <c r="N928" s="262"/>
      <c r="O928" s="326" t="s">
        <v>463</v>
      </c>
      <c r="P928" s="338"/>
      <c r="Q928" s="295"/>
      <c r="R928" s="259"/>
      <c r="S928" s="256"/>
      <c r="T928" s="253">
        <f>(IFERROR(VLOOKUP(S928,Criterios!$E$3:$F$8,2,FALSE),0))</f>
        <v>0</v>
      </c>
      <c r="U928" s="247"/>
      <c r="V928" s="253">
        <f>(IFERROR(VLOOKUP(U928,Criterios!$H$3:$I$8,2,FALSE),0))</f>
        <v>0</v>
      </c>
      <c r="W928" s="253">
        <f>(IFERROR(VLOOKUP(S928,Criterios!$E$3:$F$8,2,FALSE),0)) * (IFERROR(VLOOKUP(U928,Criterios!$H$3:$I$8,2,FALSE),0))</f>
        <v>0</v>
      </c>
      <c r="X928" s="253">
        <f>IFERROR(INDEX(Colorimetría!$D$4:$H$8,MATCH(V928,Colorimetría!$C$4:$C$8,0),MATCH(T928,Colorimetría!$D$3:$H$3,0)),0)</f>
        <v>0</v>
      </c>
      <c r="Y928" s="296"/>
      <c r="Z928" s="91"/>
      <c r="AA928" s="92"/>
      <c r="AB928" s="92"/>
      <c r="AC928" s="92"/>
      <c r="AD928" s="93"/>
      <c r="AE928" s="94">
        <f>IF(OR(AD928="Preventivo",AD928="Preventivo - Detectivo"),"Probabilidad",IF(OR(AD928="Detectivo - Correctivo",AD928="Correctivo"),"Impacto",0))</f>
        <v>0</v>
      </c>
      <c r="AF928" s="93"/>
      <c r="AG928" s="93"/>
      <c r="AH928" s="93"/>
      <c r="AI928" s="93"/>
      <c r="AJ928" s="93"/>
      <c r="AK928" s="93"/>
      <c r="AL928" s="95">
        <f>IFERROR(VLOOKUP(AF928,Criterios!$M$3:$N$6,2,FALSE),0) + IFERROR(VLOOKUP(AG928,Criterios!$O$3:$P$6,2,FALSE),0) + IFERROR(VLOOKUP(AH928,Criterios!$Q$3:$R$7,2,FALSE),0) + IFERROR(VLOOKUP(AI928,Criterios!$S$3:$T$6,2,FALSE),0) + IFERROR(VLOOKUP(AJ928,Criterios!$U$3:$V$5,2,FALSE),0) + IFERROR(VLOOKUP(AK928,Criterios!$W$3:$X$8,2,FALSE),0)</f>
        <v>0</v>
      </c>
      <c r="AM928" s="96" t="str">
        <f>IF(AND(AL928&gt;=Criterios!$AB$8,AL928&lt;Criterios!$AA$8),"Pobre",IF(AND(AL928&gt;=Criterios!$AB$7,AL928&lt;Criterios!$AA$7),"Insatisfactorio",IF(AND(AL928&gt;=Criterios!$AB$6,AL928&lt;Criterios!$AA$6),"Regular",IF(AND(AL928&gt;=Criterios!$AB$5,AL928&lt;Criterios!$AA$5),"Bueno",IF(AND(AL928&gt;=Criterios!$AB$4,AL928&lt;=Criterios!$AA$4),"Excelente",MID(Criterios!$Y$3,1,1))))))</f>
        <v/>
      </c>
      <c r="AN928" s="278">
        <f>(IFERROR(AVERAGEIFS(AL928:AL933,AE928:AE933,"Impacto"),0))/100</f>
        <v>0</v>
      </c>
      <c r="AO928" s="280">
        <f>(IFERROR(AVERAGEIFS(AL928:AL933,AE928:AE933,"Probabilidad"),0))/100</f>
        <v>0</v>
      </c>
      <c r="AP928" s="282" t="str">
        <f>IF(AN928=0,MID(S928,1,15),IF(T928 - AN928*T928&lt;1,VLOOKUP(1,Criterios!$D$4:$E$8,2,FALSE),IF(ROUND(T928 -( T928*AN928),0)=0,VLOOKUP(1,Criterios!$D$4:$E$8,2,FALSE),VLOOKUP(ROUND(T928 -( T928*AN928),0),Criterios!$D$4:$E$8,2,FALSE))))</f>
        <v/>
      </c>
      <c r="AQ928" s="273">
        <f>(IFERROR(VLOOKUP(AP928,Criterios!$E$3:$F$8,2,FALSE),0))</f>
        <v>0</v>
      </c>
      <c r="AR928" s="273" t="str">
        <f>IF(AO928=0,MID(U928,1,15),IF(V928 - AO928*V928&lt;1,VLOOKUP(1,Criterios!$G$4:$H$8,2,FALSE),IF(ROUND(V928 -(V928*AO928),0)=0,VLOOKUP(1,Criterios!$G$4:$H$8,2,FALSE),VLOOKUP(ROUND(V928 -( V928*AO928),0),Criterios!$G$4:$H$8,2,FALSE))))</f>
        <v/>
      </c>
      <c r="AS928" s="273">
        <f>(IFERROR(VLOOKUP(AR928,Criterios!$H$3:$I$8,2,FALSE),0))</f>
        <v>0</v>
      </c>
      <c r="AT928" s="273">
        <f>(IFERROR(VLOOKUP(AP928,Criterios!$E$3:$F$8,2,FALSE),0)) * (IFERROR(VLOOKUP(AR928,Criterios!$H$3:$I$8,2,FALSE),0))</f>
        <v>0</v>
      </c>
      <c r="AU928" s="284">
        <f>IFERROR(INDEX(Colorimetría!$D$4:$H$8,MATCH(AS928,Colorimetría!$C$4:$C$8,0),MATCH(AQ928,Colorimetría!$D$3:$H$3,0)),0)</f>
        <v>0</v>
      </c>
      <c r="AV928" s="88" t="s">
        <v>169</v>
      </c>
      <c r="AW928" s="97" t="str">
        <f>IF(AND(T928=1,V928=5),IF(AND(AQ928=1,AS928=5),"RiRr","Ri"),IF(AND(AQ928=1,AS928=5),"Rr",""))</f>
        <v/>
      </c>
      <c r="AX928" s="97" t="str">
        <f>IF(AND(T928=2,V928=5),IF(AND(AQ928=2,AS928=5),"RiRr","Ri"),IF(AND(AQ928=2,AS928=5),"Rr",""))</f>
        <v/>
      </c>
      <c r="AY928" s="98" t="str">
        <f>IF(AND(T928=3,V928=5),IF(AND(AQ928=3,AS928=5),"RiRr","Ri"),IF(AND(AQ928=3,AS928=5),"Rr",""))</f>
        <v/>
      </c>
      <c r="AZ928" s="98" t="str">
        <f>IF(AND(T928=4,V928=5),IF(AND(AQ928=4,AS928=5),"RiRr","Ri"),IF(AND(AQ928=4,AS928=5),"Rr",""))</f>
        <v/>
      </c>
      <c r="BA928" s="98" t="str">
        <f>IF(AND(T928=5,V928=5),IF(AND(AQ928=5,AS928=5),"RiRr","Ri"),IF(AND(AQ928=5,AS928=5),"Rr",""))</f>
        <v/>
      </c>
      <c r="BB928" s="100"/>
    </row>
    <row r="929" spans="1:54" hidden="1" x14ac:dyDescent="0.2">
      <c r="A929" s="362"/>
      <c r="B929" s="290"/>
      <c r="C929" s="298"/>
      <c r="D929" s="301"/>
      <c r="E929" s="301"/>
      <c r="F929" s="301"/>
      <c r="G929" s="301"/>
      <c r="H929" s="301"/>
      <c r="I929" s="304"/>
      <c r="J929" s="307"/>
      <c r="K929" s="307"/>
      <c r="L929" s="330"/>
      <c r="M929" s="263"/>
      <c r="N929" s="263"/>
      <c r="O929" s="327"/>
      <c r="P929" s="310"/>
      <c r="Q929" s="266"/>
      <c r="R929" s="260"/>
      <c r="S929" s="257"/>
      <c r="T929" s="254"/>
      <c r="U929" s="248"/>
      <c r="V929" s="254"/>
      <c r="W929" s="254"/>
      <c r="X929" s="254"/>
      <c r="Y929" s="276"/>
      <c r="Z929" s="91"/>
      <c r="AA929" s="92"/>
      <c r="AB929" s="92"/>
      <c r="AC929" s="92"/>
      <c r="AD929" s="93"/>
      <c r="AE929" s="94">
        <f t="shared" ref="AE929:AE933" si="150">IF(OR(AD929="Preventivo",AD929="Preventivo - Detectivo"),"Probabilidad",IF(OR(AD929="Detectivo - Correctivo",AD929="Correctivo"),"Impacto",0))</f>
        <v>0</v>
      </c>
      <c r="AF929" s="93"/>
      <c r="AG929" s="93"/>
      <c r="AH929" s="93"/>
      <c r="AI929" s="93"/>
      <c r="AJ929" s="93"/>
      <c r="AK929" s="93"/>
      <c r="AL929" s="95">
        <f>IFERROR(VLOOKUP(AF929,Criterios!$M$3:$N$6,2,FALSE),0) + IFERROR(VLOOKUP(AG929,Criterios!$O$3:$P$6,2,FALSE),0) + IFERROR(VLOOKUP(AH929,Criterios!$Q$3:$R$7,2,FALSE),0) + IFERROR(VLOOKUP(AI929,Criterios!$S$3:$T$6,2,FALSE),0) + IFERROR(VLOOKUP(AJ929,Criterios!$U$3:$V$5,2,FALSE),0) + IFERROR(VLOOKUP(AK929,Criterios!$W$3:$X$8,2,FALSE),0)</f>
        <v>0</v>
      </c>
      <c r="AM929" s="96" t="str">
        <f>IF(AND(AL929&gt;=Criterios!$AB$8,AL929&lt;Criterios!$AA$8),"Pobre",IF(AND(AL929&gt;=Criterios!$AB$7,AL929&lt;Criterios!$AA$7),"Insatisfactorio",IF(AND(AL929&gt;=Criterios!$AB$6,AL929&lt;Criterios!$AA$6),"Regular",IF(AND(AL929&gt;=Criterios!$AB$5,AL929&lt;Criterios!$AA$5),"Bueno",IF(AND(AL929&gt;=Criterios!$AB$4,AL929&lt;=Criterios!$AA$4),"Excelente",MID(Criterios!$Y$3,1,1))))))</f>
        <v/>
      </c>
      <c r="AN929" s="278"/>
      <c r="AO929" s="280"/>
      <c r="AP929" s="282"/>
      <c r="AQ929" s="273"/>
      <c r="AR929" s="273"/>
      <c r="AS929" s="273"/>
      <c r="AT929" s="273"/>
      <c r="AU929" s="284"/>
      <c r="AV929" s="88" t="s">
        <v>122</v>
      </c>
      <c r="AW929" s="101" t="str">
        <f>IF(AND(T928=1,V928=4),IF(AND(AQ928=1,AS928=4),"RiRr","Ri"),IF(AND(AQ928=1,AS928=4),"Rr",""))</f>
        <v/>
      </c>
      <c r="AX929" s="102" t="str">
        <f>IF(AND(T928=2,V928=4),IF(AND(AQ928=2,AS928=4),"RiRr","Ri"),IF(AND(AQ928=2,AS928=4),"Rr",""))</f>
        <v/>
      </c>
      <c r="AY929" s="102" t="str">
        <f>IF(AND(T928=3,V928=4),IF(AND(AQ928=3,AS928=4),"RiRr","Ri"),IF(AND(AQ928=3,AS928=4),"Rr",""))</f>
        <v/>
      </c>
      <c r="AZ929" s="103" t="str">
        <f>IF(AND(T928=4,V928=4),IF(AND(AQ928=4,AS928=4),"RiRr","Ri"),IF(AND(AQ928=4,AS928=4),"Rr",""))</f>
        <v/>
      </c>
      <c r="BA929" s="103" t="str">
        <f>IF(AND(T928=5,V928=4),IF(AND(AQ928=5,AS928=4),"RiRr","Ri"),IF(AND(AQ928=5,AS928=4),"Rr",""))</f>
        <v/>
      </c>
      <c r="BB929" s="105"/>
    </row>
    <row r="930" spans="1:54" hidden="1" x14ac:dyDescent="0.2">
      <c r="A930" s="362"/>
      <c r="B930" s="290"/>
      <c r="C930" s="298"/>
      <c r="D930" s="301"/>
      <c r="E930" s="301"/>
      <c r="F930" s="301"/>
      <c r="G930" s="301"/>
      <c r="H930" s="301"/>
      <c r="I930" s="304"/>
      <c r="J930" s="307"/>
      <c r="K930" s="307"/>
      <c r="L930" s="330"/>
      <c r="M930" s="263"/>
      <c r="N930" s="263"/>
      <c r="O930" s="327"/>
      <c r="P930" s="310"/>
      <c r="Q930" s="266"/>
      <c r="R930" s="260"/>
      <c r="S930" s="257"/>
      <c r="T930" s="254"/>
      <c r="U930" s="248"/>
      <c r="V930" s="254"/>
      <c r="W930" s="254"/>
      <c r="X930" s="254"/>
      <c r="Y930" s="276"/>
      <c r="Z930" s="91"/>
      <c r="AA930" s="92"/>
      <c r="AB930" s="92"/>
      <c r="AC930" s="92"/>
      <c r="AD930" s="93"/>
      <c r="AE930" s="94">
        <f t="shared" si="150"/>
        <v>0</v>
      </c>
      <c r="AF930" s="93"/>
      <c r="AG930" s="93"/>
      <c r="AH930" s="93"/>
      <c r="AI930" s="93"/>
      <c r="AJ930" s="93"/>
      <c r="AK930" s="93"/>
      <c r="AL930" s="95">
        <f>IFERROR(VLOOKUP(AF930,Criterios!$M$3:$N$6,2,FALSE),0) + IFERROR(VLOOKUP(AG930,Criterios!$O$3:$P$6,2,FALSE),0) + IFERROR(VLOOKUP(AH930,Criterios!$Q$3:$R$7,2,FALSE),0) + IFERROR(VLOOKUP(AI930,Criterios!$S$3:$T$6,2,FALSE),0) + IFERROR(VLOOKUP(AJ930,Criterios!$U$3:$V$5,2,FALSE),0) + IFERROR(VLOOKUP(AK930,Criterios!$W$3:$X$8,2,FALSE),0)</f>
        <v>0</v>
      </c>
      <c r="AM930" s="96" t="str">
        <f>IF(AND(AL930&gt;=Criterios!$AB$8,AL930&lt;Criterios!$AA$8),"Pobre",IF(AND(AL930&gt;=Criterios!$AB$7,AL930&lt;Criterios!$AA$7),"Insatisfactorio",IF(AND(AL930&gt;=Criterios!$AB$6,AL930&lt;Criterios!$AA$6),"Regular",IF(AND(AL930&gt;=Criterios!$AB$5,AL930&lt;Criterios!$AA$5),"Bueno",IF(AND(AL930&gt;=Criterios!$AB$4,AL930&lt;=Criterios!$AA$4),"Excelente",MID(Criterios!$Y$3,1,1))))))</f>
        <v/>
      </c>
      <c r="AN930" s="278"/>
      <c r="AO930" s="280"/>
      <c r="AP930" s="282"/>
      <c r="AQ930" s="273"/>
      <c r="AR930" s="273"/>
      <c r="AS930" s="273"/>
      <c r="AT930" s="273"/>
      <c r="AU930" s="284"/>
      <c r="AV930" s="88" t="s">
        <v>125</v>
      </c>
      <c r="AW930" s="106" t="str">
        <f>IF(AND(T928=1,V928=3),IF(AND(AQ928=1,AS928=3),"RiRr","Ri"),IF(AND(AQ928=1,AS928=3),"Rr",""))</f>
        <v/>
      </c>
      <c r="AX930" s="101" t="str">
        <f>IF(AND(T928=2,V928=3),IF(AND(AQ928=2,AS928=3),"RiRr","Ri"),IF(AND(AQ928=2,AS928=3),"Rr",""))</f>
        <v/>
      </c>
      <c r="AY930" s="102" t="str">
        <f>IF(AND(T928=3,V928=3),IF(AND(AQ928=3,AS928=3),"RiRr","Ri"),IF(AND(AQ928=3,AS928=3),"Rr",""))</f>
        <v/>
      </c>
      <c r="AZ930" s="103" t="str">
        <f>IF(AND(T928=4,V928=3),IF(AND(AQ928=4,AS928=3),"RiRr","Ri"),IF(AND(AQ928=4,AS928=3),"Rr",""))</f>
        <v/>
      </c>
      <c r="BA930" s="103" t="str">
        <f>IF(AND(T928=5,V928=3),IF(AND(AQ928=5,AS928=3),"RiRr","Ri"),IF(AND(AQ928=5,AS928=3),"Rr",""))</f>
        <v/>
      </c>
      <c r="BB930" s="105"/>
    </row>
    <row r="931" spans="1:54" hidden="1" x14ac:dyDescent="0.2">
      <c r="A931" s="362"/>
      <c r="B931" s="290"/>
      <c r="C931" s="298"/>
      <c r="D931" s="301"/>
      <c r="E931" s="301"/>
      <c r="F931" s="301"/>
      <c r="G931" s="301"/>
      <c r="H931" s="301"/>
      <c r="I931" s="304"/>
      <c r="J931" s="307"/>
      <c r="K931" s="307"/>
      <c r="L931" s="330"/>
      <c r="M931" s="263"/>
      <c r="N931" s="263"/>
      <c r="O931" s="327"/>
      <c r="P931" s="310"/>
      <c r="Q931" s="266"/>
      <c r="R931" s="260"/>
      <c r="S931" s="257"/>
      <c r="T931" s="254"/>
      <c r="U931" s="248"/>
      <c r="V931" s="254"/>
      <c r="W931" s="254"/>
      <c r="X931" s="254"/>
      <c r="Y931" s="276"/>
      <c r="Z931" s="91"/>
      <c r="AA931" s="92"/>
      <c r="AB931" s="92"/>
      <c r="AC931" s="92"/>
      <c r="AD931" s="93"/>
      <c r="AE931" s="94">
        <f t="shared" si="150"/>
        <v>0</v>
      </c>
      <c r="AF931" s="93"/>
      <c r="AG931" s="93"/>
      <c r="AH931" s="93"/>
      <c r="AI931" s="93"/>
      <c r="AJ931" s="93"/>
      <c r="AK931" s="93"/>
      <c r="AL931" s="94">
        <f>IFERROR(VLOOKUP(AF931,Criterios!$M$3:$N$6,2,FALSE),0) + IFERROR(VLOOKUP(AG931,Criterios!$O$3:$P$6,2,FALSE),0) + IFERROR(VLOOKUP(AH931,Criterios!$Q$3:$R$7,2,FALSE),0) + IFERROR(VLOOKUP(AI931,Criterios!$S$3:$T$6,2,FALSE),0) + IFERROR(VLOOKUP(AJ931,Criterios!$U$3:$V$5,2,FALSE),0) + IFERROR(VLOOKUP(AK931,Criterios!$W$3:$X$8,2,FALSE),0)</f>
        <v>0</v>
      </c>
      <c r="AM931" s="96" t="str">
        <f>IF(AND(AL931&gt;=Criterios!$AB$8,AL931&lt;Criterios!$AA$8),"Pobre",IF(AND(AL931&gt;=Criterios!$AB$7,AL931&lt;Criterios!$AA$7),"Insatisfactorio",IF(AND(AL931&gt;=Criterios!$AB$6,AL931&lt;Criterios!$AA$6),"Regular",IF(AND(AL931&gt;=Criterios!$AB$5,AL931&lt;Criterios!$AA$5),"Bueno",IF(AND(AL931&gt;=Criterios!$AB$4,AL931&lt;=Criterios!$AA$4),"Excelente",MID(Criterios!$Y$3,1,1))))))</f>
        <v/>
      </c>
      <c r="AN931" s="278"/>
      <c r="AO931" s="280"/>
      <c r="AP931" s="282"/>
      <c r="AQ931" s="273"/>
      <c r="AR931" s="273"/>
      <c r="AS931" s="273"/>
      <c r="AT931" s="273"/>
      <c r="AU931" s="284"/>
      <c r="AV931" s="88" t="s">
        <v>170</v>
      </c>
      <c r="AW931" s="106" t="str">
        <f>IF(AND(T928=1,V928=2),IF(AND(AQ928=1,AS928=2),"RiRr","Ri"),IF(AND(AQ928=1,AS928=2),"Rr",""))</f>
        <v/>
      </c>
      <c r="AX931" s="106" t="str">
        <f>IF(AND(T928=2,V928=2),IF(AND(AQ928=2,AS928=2),"RiRr","Ri"),IF(AND(AQ928=2,AS928=2),"Rr",""))</f>
        <v/>
      </c>
      <c r="AY931" s="101" t="str">
        <f>IF(AND(T928=3,V928=2),IF(AND(AQ928=3,AS928=2),"RiRr","Ri"),IF(AND(AQ928=3,AS928=2),"Rr",""))</f>
        <v/>
      </c>
      <c r="AZ931" s="102" t="str">
        <f>IF(AND(T928=4,V928=2),IF(AND(AQ928=4,AS928=2),"RiRr","Ri"),IF(AND(AQ928=4,AS928=2),"Rr",""))</f>
        <v/>
      </c>
      <c r="BA931" s="103" t="str">
        <f>IF(AND(T928=5,V928=2),IF(AND(AQ928=5,AS928=2),"RiRr","Ri"),IF(AND(AQ928=5,AS928=2),"Rr",""))</f>
        <v/>
      </c>
      <c r="BB931" s="105"/>
    </row>
    <row r="932" spans="1:54" hidden="1" x14ac:dyDescent="0.2">
      <c r="A932" s="362"/>
      <c r="B932" s="290"/>
      <c r="C932" s="298"/>
      <c r="D932" s="301"/>
      <c r="E932" s="301"/>
      <c r="F932" s="301"/>
      <c r="G932" s="301"/>
      <c r="H932" s="301"/>
      <c r="I932" s="304"/>
      <c r="J932" s="307"/>
      <c r="K932" s="307"/>
      <c r="L932" s="330"/>
      <c r="M932" s="263"/>
      <c r="N932" s="263"/>
      <c r="O932" s="327"/>
      <c r="P932" s="310"/>
      <c r="Q932" s="266"/>
      <c r="R932" s="260"/>
      <c r="S932" s="257"/>
      <c r="T932" s="254"/>
      <c r="U932" s="248"/>
      <c r="V932" s="254"/>
      <c r="W932" s="254"/>
      <c r="X932" s="254"/>
      <c r="Y932" s="276"/>
      <c r="Z932" s="91"/>
      <c r="AA932" s="92"/>
      <c r="AB932" s="92"/>
      <c r="AC932" s="92"/>
      <c r="AD932" s="93"/>
      <c r="AE932" s="94">
        <f t="shared" si="150"/>
        <v>0</v>
      </c>
      <c r="AF932" s="93"/>
      <c r="AG932" s="93"/>
      <c r="AH932" s="93"/>
      <c r="AI932" s="93"/>
      <c r="AJ932" s="93"/>
      <c r="AK932" s="93"/>
      <c r="AL932" s="94">
        <f>IFERROR(VLOOKUP(AF932,Criterios!$M$3:$N$6,2,FALSE),0) + IFERROR(VLOOKUP(AG932,Criterios!$O$3:$P$6,2,FALSE),0) + IFERROR(VLOOKUP(AH932,Criterios!$Q$3:$R$7,2,FALSE),0) + IFERROR(VLOOKUP(AI932,Criterios!$S$3:$T$6,2,FALSE),0) + IFERROR(VLOOKUP(AJ932,Criterios!$U$3:$V$5,2,FALSE),0) + IFERROR(VLOOKUP(AK932,Criterios!$W$3:$X$8,2,FALSE),0)</f>
        <v>0</v>
      </c>
      <c r="AM932" s="96" t="str">
        <f>IF(AND(AL932&gt;=Criterios!$AB$8,AL932&lt;Criterios!$AA$8),"Pobre",IF(AND(AL932&gt;=Criterios!$AB$7,AL932&lt;Criterios!$AA$7),"Insatisfactorio",IF(AND(AL932&gt;=Criterios!$AB$6,AL932&lt;Criterios!$AA$6),"Regular",IF(AND(AL932&gt;=Criterios!$AB$5,AL932&lt;Criterios!$AA$5),"Bueno",IF(AND(AL932&gt;=Criterios!$AB$4,AL932&lt;=Criterios!$AA$4),"Excelente",MID(Criterios!$Y$3,1,1))))))</f>
        <v/>
      </c>
      <c r="AN932" s="278"/>
      <c r="AO932" s="280"/>
      <c r="AP932" s="282"/>
      <c r="AQ932" s="273"/>
      <c r="AR932" s="273"/>
      <c r="AS932" s="273"/>
      <c r="AT932" s="273"/>
      <c r="AU932" s="284"/>
      <c r="AV932" s="88" t="s">
        <v>752</v>
      </c>
      <c r="AW932" s="106" t="str">
        <f>IF(AND(T928=1,V928=1),IF(AND(AQ928=1,AS928=1),"RiRr","Ri"),IF(AND(AQ928=1,AS928=1),"Rr",""))</f>
        <v/>
      </c>
      <c r="AX932" s="106" t="str">
        <f>IF(AND(T928=2,V928=1),IF(AND(AQ928=2,AS928=1),"RiRr","Ri"),IF(AND(AQ928=2,AS928=1),"Rr",""))</f>
        <v/>
      </c>
      <c r="AY932" s="101" t="str">
        <f>IF(AND(T928=3,V928=1),IF(AND(AQ928=3,AS928=1),"RiRr","Ri"),IF(AND(AQ928=3,AS928=1),"Rr",""))</f>
        <v/>
      </c>
      <c r="AZ932" s="102" t="str">
        <f>IF(AND(T928=4,V928=1),IF(AND(AQ928=4,AS928=1),"RiRr","Ri"),IF(AND(AQ928=4,AS928=1),"Rr",""))</f>
        <v/>
      </c>
      <c r="BA932" s="102" t="str">
        <f>IF(AND(T928=5,V928=1),IF(AND(AQ928=5,AS928=1),"RiRr","Ri"),IF(AND(AQ928=5,AS928=1),"Rr",""))</f>
        <v/>
      </c>
      <c r="BB932" s="105"/>
    </row>
    <row r="933" spans="1:54" ht="15.75" hidden="1" customHeight="1" thickBot="1" x14ac:dyDescent="0.25">
      <c r="A933" s="363"/>
      <c r="B933" s="291"/>
      <c r="C933" s="299"/>
      <c r="D933" s="302"/>
      <c r="E933" s="302"/>
      <c r="F933" s="302"/>
      <c r="G933" s="302"/>
      <c r="H933" s="302"/>
      <c r="I933" s="305"/>
      <c r="J933" s="308"/>
      <c r="K933" s="308"/>
      <c r="L933" s="331"/>
      <c r="M933" s="264"/>
      <c r="N933" s="264"/>
      <c r="O933" s="328"/>
      <c r="P933" s="311"/>
      <c r="Q933" s="267"/>
      <c r="R933" s="261"/>
      <c r="S933" s="258"/>
      <c r="T933" s="255"/>
      <c r="U933" s="249"/>
      <c r="V933" s="255"/>
      <c r="W933" s="255"/>
      <c r="X933" s="255"/>
      <c r="Y933" s="277"/>
      <c r="Z933" s="108"/>
      <c r="AA933" s="109"/>
      <c r="AB933" s="109"/>
      <c r="AC933" s="109"/>
      <c r="AD933" s="110"/>
      <c r="AE933" s="111">
        <f t="shared" si="150"/>
        <v>0</v>
      </c>
      <c r="AF933" s="110"/>
      <c r="AG933" s="110"/>
      <c r="AH933" s="110"/>
      <c r="AI933" s="110"/>
      <c r="AJ933" s="110"/>
      <c r="AK933" s="110"/>
      <c r="AL933" s="111">
        <f>IFERROR(VLOOKUP(AF933,Criterios!$M$3:$N$6,2,FALSE),0) + IFERROR(VLOOKUP(AG933,Criterios!$O$3:$P$6,2,FALSE),0) + IFERROR(VLOOKUP(AH933,Criterios!$Q$3:$R$7,2,FALSE),0) + IFERROR(VLOOKUP(AI933,Criterios!$S$3:$T$6,2,FALSE),0) + IFERROR(VLOOKUP(AJ933,Criterios!$U$3:$V$5,2,FALSE),0) + IFERROR(VLOOKUP(AK933,Criterios!$W$3:$X$8,2,FALSE),0)</f>
        <v>0</v>
      </c>
      <c r="AM933" s="112" t="str">
        <f>IF(AND(AL933&gt;=Criterios!$AB$8,AL933&lt;Criterios!$AA$8),"Pobre",IF(AND(AL933&gt;=Criterios!$AB$7,AL933&lt;Criterios!$AA$7),"Insatisfactorio",IF(AND(AL933&gt;=Criterios!$AB$6,AL933&lt;Criterios!$AA$6),"Regular",IF(AND(AL933&gt;=Criterios!$AB$5,AL933&lt;Criterios!$AA$5),"Bueno",IF(AND(AL933&gt;=Criterios!$AB$4,AL933&lt;=Criterios!$AA$4),"Excelente",MID(Criterios!$Y$3,1,1))))))</f>
        <v/>
      </c>
      <c r="AN933" s="279"/>
      <c r="AO933" s="281"/>
      <c r="AP933" s="283"/>
      <c r="AQ933" s="274"/>
      <c r="AR933" s="274"/>
      <c r="AS933" s="274"/>
      <c r="AT933" s="274"/>
      <c r="AU933" s="285"/>
      <c r="AW933" s="88" t="s">
        <v>123</v>
      </c>
      <c r="AX933" s="88" t="s">
        <v>124</v>
      </c>
      <c r="AY933" s="88" t="s">
        <v>125</v>
      </c>
      <c r="AZ933" s="88" t="s">
        <v>126</v>
      </c>
      <c r="BA933" s="88" t="s">
        <v>127</v>
      </c>
      <c r="BB933" s="113"/>
    </row>
    <row r="934" spans="1:54" ht="16.5" hidden="1" thickTop="1" x14ac:dyDescent="0.2">
      <c r="A934" s="361"/>
      <c r="B934" s="289"/>
      <c r="C934" s="297"/>
      <c r="D934" s="300"/>
      <c r="E934" s="300"/>
      <c r="F934" s="300"/>
      <c r="G934" s="300"/>
      <c r="H934" s="300"/>
      <c r="I934" s="303"/>
      <c r="J934" s="306"/>
      <c r="K934" s="306"/>
      <c r="L934" s="329"/>
      <c r="M934" s="262"/>
      <c r="N934" s="262"/>
      <c r="O934" s="326" t="s">
        <v>464</v>
      </c>
      <c r="P934" s="338"/>
      <c r="Q934" s="295"/>
      <c r="R934" s="259"/>
      <c r="S934" s="256"/>
      <c r="T934" s="253">
        <f>(IFERROR(VLOOKUP(S934,Criterios!$E$3:$F$8,2,FALSE),0))</f>
        <v>0</v>
      </c>
      <c r="U934" s="247"/>
      <c r="V934" s="253">
        <f>(IFERROR(VLOOKUP(U934,Criterios!$H$3:$I$8,2,FALSE),0))</f>
        <v>0</v>
      </c>
      <c r="W934" s="253">
        <f>(IFERROR(VLOOKUP(S934,Criterios!$E$3:$F$8,2,FALSE),0)) * (IFERROR(VLOOKUP(U934,Criterios!$H$3:$I$8,2,FALSE),0))</f>
        <v>0</v>
      </c>
      <c r="X934" s="253">
        <f>IFERROR(INDEX(Colorimetría!$D$4:$H$8,MATCH(V934,Colorimetría!$C$4:$C$8,0),MATCH(T934,Colorimetría!$D$3:$H$3,0)),0)</f>
        <v>0</v>
      </c>
      <c r="Y934" s="296"/>
      <c r="Z934" s="91"/>
      <c r="AA934" s="92"/>
      <c r="AB934" s="92"/>
      <c r="AC934" s="92"/>
      <c r="AD934" s="93"/>
      <c r="AE934" s="94">
        <f>IF(OR(AD934="Preventivo",AD934="Preventivo - Detectivo"),"Probabilidad",IF(OR(AD934="Detectivo - Correctivo",AD934="Correctivo"),"Impacto",0))</f>
        <v>0</v>
      </c>
      <c r="AF934" s="93"/>
      <c r="AG934" s="93"/>
      <c r="AH934" s="93"/>
      <c r="AI934" s="93"/>
      <c r="AJ934" s="93"/>
      <c r="AK934" s="93"/>
      <c r="AL934" s="95">
        <f>IFERROR(VLOOKUP(AF934,Criterios!$M$3:$N$6,2,FALSE),0) + IFERROR(VLOOKUP(AG934,Criterios!$O$3:$P$6,2,FALSE),0) + IFERROR(VLOOKUP(AH934,Criterios!$Q$3:$R$7,2,FALSE),0) + IFERROR(VLOOKUP(AI934,Criterios!$S$3:$T$6,2,FALSE),0) + IFERROR(VLOOKUP(AJ934,Criterios!$U$3:$V$5,2,FALSE),0) + IFERROR(VLOOKUP(AK934,Criterios!$W$3:$X$8,2,FALSE),0)</f>
        <v>0</v>
      </c>
      <c r="AM934" s="96" t="str">
        <f>IF(AND(AL934&gt;=Criterios!$AB$8,AL934&lt;Criterios!$AA$8),"Pobre",IF(AND(AL934&gt;=Criterios!$AB$7,AL934&lt;Criterios!$AA$7),"Insatisfactorio",IF(AND(AL934&gt;=Criterios!$AB$6,AL934&lt;Criterios!$AA$6),"Regular",IF(AND(AL934&gt;=Criterios!$AB$5,AL934&lt;Criterios!$AA$5),"Bueno",IF(AND(AL934&gt;=Criterios!$AB$4,AL934&lt;=Criterios!$AA$4),"Excelente",MID(Criterios!$Y$3,1,1))))))</f>
        <v/>
      </c>
      <c r="AN934" s="278">
        <f>(IFERROR(AVERAGEIFS(AL934:AL939,AE934:AE939,"Impacto"),0))/100</f>
        <v>0</v>
      </c>
      <c r="AO934" s="280">
        <f>(IFERROR(AVERAGEIFS(AL934:AL939,AE934:AE939,"Probabilidad"),0))/100</f>
        <v>0</v>
      </c>
      <c r="AP934" s="282" t="str">
        <f>IF(AN934=0,MID(S934,1,15),IF(T934 - AN934*T934&lt;1,VLOOKUP(1,Criterios!$D$4:$E$8,2,FALSE),IF(ROUND(T934 -( T934*AN934),0)=0,VLOOKUP(1,Criterios!$D$4:$E$8,2,FALSE),VLOOKUP(ROUND(T934 -( T934*AN934),0),Criterios!$D$4:$E$8,2,FALSE))))</f>
        <v/>
      </c>
      <c r="AQ934" s="273">
        <f>(IFERROR(VLOOKUP(AP934,Criterios!$E$3:$F$8,2,FALSE),0))</f>
        <v>0</v>
      </c>
      <c r="AR934" s="273" t="str">
        <f>IF(AO934=0,MID(U934,1,15),IF(V934 - AO934*V934&lt;1,VLOOKUP(1,Criterios!$G$4:$H$8,2,FALSE),IF(ROUND(V934 -(V934*AO934),0)=0,VLOOKUP(1,Criterios!$G$4:$H$8,2,FALSE),VLOOKUP(ROUND(V934 -( V934*AO934),0),Criterios!$G$4:$H$8,2,FALSE))))</f>
        <v/>
      </c>
      <c r="AS934" s="273">
        <f>(IFERROR(VLOOKUP(AR934,Criterios!$H$3:$I$8,2,FALSE),0))</f>
        <v>0</v>
      </c>
      <c r="AT934" s="273">
        <f>(IFERROR(VLOOKUP(AP934,Criterios!$E$3:$F$8,2,FALSE),0)) * (IFERROR(VLOOKUP(AR934,Criterios!$H$3:$I$8,2,FALSE),0))</f>
        <v>0</v>
      </c>
      <c r="AU934" s="284">
        <f>IFERROR(INDEX(Colorimetría!$D$4:$H$8,MATCH(AS934,Colorimetría!$C$4:$C$8,0),MATCH(AQ934,Colorimetría!$D$3:$H$3,0)),0)</f>
        <v>0</v>
      </c>
      <c r="AV934" s="88" t="s">
        <v>169</v>
      </c>
      <c r="AW934" s="97" t="str">
        <f>IF(AND(T934=1,V934=5),IF(AND(AQ934=1,AS934=5),"RiRr","Ri"),IF(AND(AQ934=1,AS934=5),"Rr",""))</f>
        <v/>
      </c>
      <c r="AX934" s="97" t="str">
        <f>IF(AND(T934=2,V934=5),IF(AND(AQ934=2,AS934=5),"RiRr","Ri"),IF(AND(AQ934=2,AS934=5),"Rr",""))</f>
        <v/>
      </c>
      <c r="AY934" s="98" t="str">
        <f>IF(AND(T934=3,V934=5),IF(AND(AQ934=3,AS934=5),"RiRr","Ri"),IF(AND(AQ934=3,AS934=5),"Rr",""))</f>
        <v/>
      </c>
      <c r="AZ934" s="98" t="str">
        <f>IF(AND(T934=4,V934=5),IF(AND(AQ934=4,AS934=5),"RiRr","Ri"),IF(AND(AQ934=4,AS934=5),"Rr",""))</f>
        <v/>
      </c>
      <c r="BA934" s="98" t="str">
        <f>IF(AND(T934=5,V934=5),IF(AND(AQ934=5,AS934=5),"RiRr","Ri"),IF(AND(AQ934=5,AS934=5),"Rr",""))</f>
        <v/>
      </c>
      <c r="BB934" s="100"/>
    </row>
    <row r="935" spans="1:54" hidden="1" x14ac:dyDescent="0.2">
      <c r="A935" s="362"/>
      <c r="B935" s="290"/>
      <c r="C935" s="298"/>
      <c r="D935" s="301"/>
      <c r="E935" s="301"/>
      <c r="F935" s="301"/>
      <c r="G935" s="301"/>
      <c r="H935" s="301"/>
      <c r="I935" s="304"/>
      <c r="J935" s="307"/>
      <c r="K935" s="307"/>
      <c r="L935" s="330"/>
      <c r="M935" s="263"/>
      <c r="N935" s="263"/>
      <c r="O935" s="327"/>
      <c r="P935" s="310"/>
      <c r="Q935" s="266"/>
      <c r="R935" s="260"/>
      <c r="S935" s="257"/>
      <c r="T935" s="254"/>
      <c r="U935" s="248"/>
      <c r="V935" s="254"/>
      <c r="W935" s="254"/>
      <c r="X935" s="254"/>
      <c r="Y935" s="276"/>
      <c r="Z935" s="91"/>
      <c r="AA935" s="92"/>
      <c r="AB935" s="92"/>
      <c r="AC935" s="92"/>
      <c r="AD935" s="93"/>
      <c r="AE935" s="94">
        <f t="shared" ref="AE935:AE939" si="151">IF(OR(AD935="Preventivo",AD935="Preventivo - Detectivo"),"Probabilidad",IF(OR(AD935="Detectivo - Correctivo",AD935="Correctivo"),"Impacto",0))</f>
        <v>0</v>
      </c>
      <c r="AF935" s="93"/>
      <c r="AG935" s="93"/>
      <c r="AH935" s="93"/>
      <c r="AI935" s="93"/>
      <c r="AJ935" s="93"/>
      <c r="AK935" s="93"/>
      <c r="AL935" s="95">
        <f>IFERROR(VLOOKUP(AF935,Criterios!$M$3:$N$6,2,FALSE),0) + IFERROR(VLOOKUP(AG935,Criterios!$O$3:$P$6,2,FALSE),0) + IFERROR(VLOOKUP(AH935,Criterios!$Q$3:$R$7,2,FALSE),0) + IFERROR(VLOOKUP(AI935,Criterios!$S$3:$T$6,2,FALSE),0) + IFERROR(VLOOKUP(AJ935,Criterios!$U$3:$V$5,2,FALSE),0) + IFERROR(VLOOKUP(AK935,Criterios!$W$3:$X$8,2,FALSE),0)</f>
        <v>0</v>
      </c>
      <c r="AM935" s="96" t="str">
        <f>IF(AND(AL935&gt;=Criterios!$AB$8,AL935&lt;Criterios!$AA$8),"Pobre",IF(AND(AL935&gt;=Criterios!$AB$7,AL935&lt;Criterios!$AA$7),"Insatisfactorio",IF(AND(AL935&gt;=Criterios!$AB$6,AL935&lt;Criterios!$AA$6),"Regular",IF(AND(AL935&gt;=Criterios!$AB$5,AL935&lt;Criterios!$AA$5),"Bueno",IF(AND(AL935&gt;=Criterios!$AB$4,AL935&lt;=Criterios!$AA$4),"Excelente",MID(Criterios!$Y$3,1,1))))))</f>
        <v/>
      </c>
      <c r="AN935" s="278"/>
      <c r="AO935" s="280"/>
      <c r="AP935" s="282"/>
      <c r="AQ935" s="273"/>
      <c r="AR935" s="273"/>
      <c r="AS935" s="273"/>
      <c r="AT935" s="273"/>
      <c r="AU935" s="284"/>
      <c r="AV935" s="88" t="s">
        <v>122</v>
      </c>
      <c r="AW935" s="101" t="str">
        <f>IF(AND(T934=1,V934=4),IF(AND(AQ934=1,AS934=4),"RiRr","Ri"),IF(AND(AQ934=1,AS934=4),"Rr",""))</f>
        <v/>
      </c>
      <c r="AX935" s="102" t="str">
        <f>IF(AND(T934=2,V934=4),IF(AND(AQ934=2,AS934=4),"RiRr","Ri"),IF(AND(AQ934=2,AS934=4),"Rr",""))</f>
        <v/>
      </c>
      <c r="AY935" s="102" t="str">
        <f>IF(AND(T934=3,V934=4),IF(AND(AQ934=3,AS934=4),"RiRr","Ri"),IF(AND(AQ934=3,AS934=4),"Rr",""))</f>
        <v/>
      </c>
      <c r="AZ935" s="103" t="str">
        <f>IF(AND(T934=4,V934=4),IF(AND(AQ934=4,AS934=4),"RiRr","Ri"),IF(AND(AQ934=4,AS934=4),"Rr",""))</f>
        <v/>
      </c>
      <c r="BA935" s="103" t="str">
        <f>IF(AND(T934=5,V934=4),IF(AND(AQ934=5,AS934=4),"RiRr","Ri"),IF(AND(AQ934=5,AS934=4),"Rr",""))</f>
        <v/>
      </c>
      <c r="BB935" s="105"/>
    </row>
    <row r="936" spans="1:54" hidden="1" x14ac:dyDescent="0.2">
      <c r="A936" s="362"/>
      <c r="B936" s="290"/>
      <c r="C936" s="298"/>
      <c r="D936" s="301"/>
      <c r="E936" s="301"/>
      <c r="F936" s="301"/>
      <c r="G936" s="301"/>
      <c r="H936" s="301"/>
      <c r="I936" s="304"/>
      <c r="J936" s="307"/>
      <c r="K936" s="307"/>
      <c r="L936" s="330"/>
      <c r="M936" s="263"/>
      <c r="N936" s="263"/>
      <c r="O936" s="327"/>
      <c r="P936" s="310"/>
      <c r="Q936" s="266"/>
      <c r="R936" s="260"/>
      <c r="S936" s="257"/>
      <c r="T936" s="254"/>
      <c r="U936" s="248"/>
      <c r="V936" s="254"/>
      <c r="W936" s="254"/>
      <c r="X936" s="254"/>
      <c r="Y936" s="276"/>
      <c r="Z936" s="91"/>
      <c r="AA936" s="92"/>
      <c r="AB936" s="92"/>
      <c r="AC936" s="92"/>
      <c r="AD936" s="93"/>
      <c r="AE936" s="94">
        <f t="shared" si="151"/>
        <v>0</v>
      </c>
      <c r="AF936" s="93"/>
      <c r="AG936" s="93"/>
      <c r="AH936" s="93"/>
      <c r="AI936" s="93"/>
      <c r="AJ936" s="93"/>
      <c r="AK936" s="93"/>
      <c r="AL936" s="95">
        <f>IFERROR(VLOOKUP(AF936,Criterios!$M$3:$N$6,2,FALSE),0) + IFERROR(VLOOKUP(AG936,Criterios!$O$3:$P$6,2,FALSE),0) + IFERROR(VLOOKUP(AH936,Criterios!$Q$3:$R$7,2,FALSE),0) + IFERROR(VLOOKUP(AI936,Criterios!$S$3:$T$6,2,FALSE),0) + IFERROR(VLOOKUP(AJ936,Criterios!$U$3:$V$5,2,FALSE),0) + IFERROR(VLOOKUP(AK936,Criterios!$W$3:$X$8,2,FALSE),0)</f>
        <v>0</v>
      </c>
      <c r="AM936" s="96" t="str">
        <f>IF(AND(AL936&gt;=Criterios!$AB$8,AL936&lt;Criterios!$AA$8),"Pobre",IF(AND(AL936&gt;=Criterios!$AB$7,AL936&lt;Criterios!$AA$7),"Insatisfactorio",IF(AND(AL936&gt;=Criterios!$AB$6,AL936&lt;Criterios!$AA$6),"Regular",IF(AND(AL936&gt;=Criterios!$AB$5,AL936&lt;Criterios!$AA$5),"Bueno",IF(AND(AL936&gt;=Criterios!$AB$4,AL936&lt;=Criterios!$AA$4),"Excelente",MID(Criterios!$Y$3,1,1))))))</f>
        <v/>
      </c>
      <c r="AN936" s="278"/>
      <c r="AO936" s="280"/>
      <c r="AP936" s="282"/>
      <c r="AQ936" s="273"/>
      <c r="AR936" s="273"/>
      <c r="AS936" s="273"/>
      <c r="AT936" s="273"/>
      <c r="AU936" s="284"/>
      <c r="AV936" s="88" t="s">
        <v>125</v>
      </c>
      <c r="AW936" s="106" t="str">
        <f>IF(AND(T934=1,V934=3),IF(AND(AQ934=1,AS934=3),"RiRr","Ri"),IF(AND(AQ934=1,AS934=3),"Rr",""))</f>
        <v/>
      </c>
      <c r="AX936" s="101" t="str">
        <f>IF(AND(T934=2,V934=3),IF(AND(AQ934=2,AS934=3),"RiRr","Ri"),IF(AND(AQ934=2,AS934=3),"Rr",""))</f>
        <v/>
      </c>
      <c r="AY936" s="102" t="str">
        <f>IF(AND(T934=3,V934=3),IF(AND(AQ934=3,AS934=3),"RiRr","Ri"),IF(AND(AQ934=3,AS934=3),"Rr",""))</f>
        <v/>
      </c>
      <c r="AZ936" s="103" t="str">
        <f>IF(AND(T934=4,V934=3),IF(AND(AQ934=4,AS934=3),"RiRr","Ri"),IF(AND(AQ934=4,AS934=3),"Rr",""))</f>
        <v/>
      </c>
      <c r="BA936" s="103" t="str">
        <f>IF(AND(T934=5,V934=3),IF(AND(AQ934=5,AS934=3),"RiRr","Ri"),IF(AND(AQ934=5,AS934=3),"Rr",""))</f>
        <v/>
      </c>
      <c r="BB936" s="105"/>
    </row>
    <row r="937" spans="1:54" hidden="1" x14ac:dyDescent="0.2">
      <c r="A937" s="362"/>
      <c r="B937" s="290"/>
      <c r="C937" s="298"/>
      <c r="D937" s="301"/>
      <c r="E937" s="301"/>
      <c r="F937" s="301"/>
      <c r="G937" s="301"/>
      <c r="H937" s="301"/>
      <c r="I937" s="304"/>
      <c r="J937" s="307"/>
      <c r="K937" s="307"/>
      <c r="L937" s="330"/>
      <c r="M937" s="263"/>
      <c r="N937" s="263"/>
      <c r="O937" s="327"/>
      <c r="P937" s="310"/>
      <c r="Q937" s="266"/>
      <c r="R937" s="260"/>
      <c r="S937" s="257"/>
      <c r="T937" s="254"/>
      <c r="U937" s="248"/>
      <c r="V937" s="254"/>
      <c r="W937" s="254"/>
      <c r="X937" s="254"/>
      <c r="Y937" s="276"/>
      <c r="Z937" s="91"/>
      <c r="AA937" s="92"/>
      <c r="AB937" s="92"/>
      <c r="AC937" s="92"/>
      <c r="AD937" s="93"/>
      <c r="AE937" s="94">
        <f t="shared" si="151"/>
        <v>0</v>
      </c>
      <c r="AF937" s="93"/>
      <c r="AG937" s="93"/>
      <c r="AH937" s="93"/>
      <c r="AI937" s="93"/>
      <c r="AJ937" s="93"/>
      <c r="AK937" s="93"/>
      <c r="AL937" s="94">
        <f>IFERROR(VLOOKUP(AF937,Criterios!$M$3:$N$6,2,FALSE),0) + IFERROR(VLOOKUP(AG937,Criterios!$O$3:$P$6,2,FALSE),0) + IFERROR(VLOOKUP(AH937,Criterios!$Q$3:$R$7,2,FALSE),0) + IFERROR(VLOOKUP(AI937,Criterios!$S$3:$T$6,2,FALSE),0) + IFERROR(VLOOKUP(AJ937,Criterios!$U$3:$V$5,2,FALSE),0) + IFERROR(VLOOKUP(AK937,Criterios!$W$3:$X$8,2,FALSE),0)</f>
        <v>0</v>
      </c>
      <c r="AM937" s="96" t="str">
        <f>IF(AND(AL937&gt;=Criterios!$AB$8,AL937&lt;Criterios!$AA$8),"Pobre",IF(AND(AL937&gt;=Criterios!$AB$7,AL937&lt;Criterios!$AA$7),"Insatisfactorio",IF(AND(AL937&gt;=Criterios!$AB$6,AL937&lt;Criterios!$AA$6),"Regular",IF(AND(AL937&gt;=Criterios!$AB$5,AL937&lt;Criterios!$AA$5),"Bueno",IF(AND(AL937&gt;=Criterios!$AB$4,AL937&lt;=Criterios!$AA$4),"Excelente",MID(Criterios!$Y$3,1,1))))))</f>
        <v/>
      </c>
      <c r="AN937" s="278"/>
      <c r="AO937" s="280"/>
      <c r="AP937" s="282"/>
      <c r="AQ937" s="273"/>
      <c r="AR937" s="273"/>
      <c r="AS937" s="273"/>
      <c r="AT937" s="273"/>
      <c r="AU937" s="284"/>
      <c r="AV937" s="88" t="s">
        <v>170</v>
      </c>
      <c r="AW937" s="106" t="str">
        <f>IF(AND(T934=1,V934=2),IF(AND(AQ934=1,AS934=2),"RiRr","Ri"),IF(AND(AQ934=1,AS934=2),"Rr",""))</f>
        <v/>
      </c>
      <c r="AX937" s="106" t="str">
        <f>IF(AND(T934=2,V934=2),IF(AND(AQ934=2,AS934=2),"RiRr","Ri"),IF(AND(AQ934=2,AS934=2),"Rr",""))</f>
        <v/>
      </c>
      <c r="AY937" s="101" t="str">
        <f>IF(AND(T934=3,V934=2),IF(AND(AQ934=3,AS934=2),"RiRr","Ri"),IF(AND(AQ934=3,AS934=2),"Rr",""))</f>
        <v/>
      </c>
      <c r="AZ937" s="102" t="str">
        <f>IF(AND(T934=4,V934=2),IF(AND(AQ934=4,AS934=2),"RiRr","Ri"),IF(AND(AQ934=4,AS934=2),"Rr",""))</f>
        <v/>
      </c>
      <c r="BA937" s="103" t="str">
        <f>IF(AND(T934=5,V934=2),IF(AND(AQ934=5,AS934=2),"RiRr","Ri"),IF(AND(AQ934=5,AS934=2),"Rr",""))</f>
        <v/>
      </c>
      <c r="BB937" s="105"/>
    </row>
    <row r="938" spans="1:54" hidden="1" x14ac:dyDescent="0.2">
      <c r="A938" s="362"/>
      <c r="B938" s="290"/>
      <c r="C938" s="298"/>
      <c r="D938" s="301"/>
      <c r="E938" s="301"/>
      <c r="F938" s="301"/>
      <c r="G938" s="301"/>
      <c r="H938" s="301"/>
      <c r="I938" s="304"/>
      <c r="J938" s="307"/>
      <c r="K938" s="307"/>
      <c r="L938" s="330"/>
      <c r="M938" s="263"/>
      <c r="N938" s="263"/>
      <c r="O938" s="327"/>
      <c r="P938" s="310"/>
      <c r="Q938" s="266"/>
      <c r="R938" s="260"/>
      <c r="S938" s="257"/>
      <c r="T938" s="254"/>
      <c r="U938" s="248"/>
      <c r="V938" s="254"/>
      <c r="W938" s="254"/>
      <c r="X938" s="254"/>
      <c r="Y938" s="276"/>
      <c r="Z938" s="91"/>
      <c r="AA938" s="92"/>
      <c r="AB938" s="92"/>
      <c r="AC938" s="92"/>
      <c r="AD938" s="93"/>
      <c r="AE938" s="94">
        <f t="shared" si="151"/>
        <v>0</v>
      </c>
      <c r="AF938" s="93"/>
      <c r="AG938" s="93"/>
      <c r="AH938" s="93"/>
      <c r="AI938" s="93"/>
      <c r="AJ938" s="93"/>
      <c r="AK938" s="93"/>
      <c r="AL938" s="94">
        <f>IFERROR(VLOOKUP(AF938,Criterios!$M$3:$N$6,2,FALSE),0) + IFERROR(VLOOKUP(AG938,Criterios!$O$3:$P$6,2,FALSE),0) + IFERROR(VLOOKUP(AH938,Criterios!$Q$3:$R$7,2,FALSE),0) + IFERROR(VLOOKUP(AI938,Criterios!$S$3:$T$6,2,FALSE),0) + IFERROR(VLOOKUP(AJ938,Criterios!$U$3:$V$5,2,FALSE),0) + IFERROR(VLOOKUP(AK938,Criterios!$W$3:$X$8,2,FALSE),0)</f>
        <v>0</v>
      </c>
      <c r="AM938" s="96" t="str">
        <f>IF(AND(AL938&gt;=Criterios!$AB$8,AL938&lt;Criterios!$AA$8),"Pobre",IF(AND(AL938&gt;=Criterios!$AB$7,AL938&lt;Criterios!$AA$7),"Insatisfactorio",IF(AND(AL938&gt;=Criterios!$AB$6,AL938&lt;Criterios!$AA$6),"Regular",IF(AND(AL938&gt;=Criterios!$AB$5,AL938&lt;Criterios!$AA$5),"Bueno",IF(AND(AL938&gt;=Criterios!$AB$4,AL938&lt;=Criterios!$AA$4),"Excelente",MID(Criterios!$Y$3,1,1))))))</f>
        <v/>
      </c>
      <c r="AN938" s="278"/>
      <c r="AO938" s="280"/>
      <c r="AP938" s="282"/>
      <c r="AQ938" s="273"/>
      <c r="AR938" s="273"/>
      <c r="AS938" s="273"/>
      <c r="AT938" s="273"/>
      <c r="AU938" s="284"/>
      <c r="AV938" s="88" t="s">
        <v>752</v>
      </c>
      <c r="AW938" s="106" t="str">
        <f>IF(AND(T934=1,V934=1),IF(AND(AQ934=1,AS934=1),"RiRr","Ri"),IF(AND(AQ934=1,AS934=1),"Rr",""))</f>
        <v/>
      </c>
      <c r="AX938" s="106" t="str">
        <f>IF(AND(T934=2,V934=1),IF(AND(AQ934=2,AS934=1),"RiRr","Ri"),IF(AND(AQ934=2,AS934=1),"Rr",""))</f>
        <v/>
      </c>
      <c r="AY938" s="101" t="str">
        <f>IF(AND(T934=3,V934=1),IF(AND(AQ934=3,AS934=1),"RiRr","Ri"),IF(AND(AQ934=3,AS934=1),"Rr",""))</f>
        <v/>
      </c>
      <c r="AZ938" s="102" t="str">
        <f>IF(AND(T934=4,V934=1),IF(AND(AQ934=4,AS934=1),"RiRr","Ri"),IF(AND(AQ934=4,AS934=1),"Rr",""))</f>
        <v/>
      </c>
      <c r="BA938" s="102" t="str">
        <f>IF(AND(T934=5,V934=1),IF(AND(AQ934=5,AS934=1),"RiRr","Ri"),IF(AND(AQ934=5,AS934=1),"Rr",""))</f>
        <v/>
      </c>
      <c r="BB938" s="105"/>
    </row>
    <row r="939" spans="1:54" ht="15.75" hidden="1" customHeight="1" thickBot="1" x14ac:dyDescent="0.25">
      <c r="A939" s="363"/>
      <c r="B939" s="291"/>
      <c r="C939" s="299"/>
      <c r="D939" s="302"/>
      <c r="E939" s="302"/>
      <c r="F939" s="302"/>
      <c r="G939" s="302"/>
      <c r="H939" s="302"/>
      <c r="I939" s="305"/>
      <c r="J939" s="308"/>
      <c r="K939" s="308"/>
      <c r="L939" s="331"/>
      <c r="M939" s="264"/>
      <c r="N939" s="264"/>
      <c r="O939" s="328"/>
      <c r="P939" s="311"/>
      <c r="Q939" s="267"/>
      <c r="R939" s="261"/>
      <c r="S939" s="258"/>
      <c r="T939" s="255"/>
      <c r="U939" s="249"/>
      <c r="V939" s="255"/>
      <c r="W939" s="255"/>
      <c r="X939" s="255"/>
      <c r="Y939" s="277"/>
      <c r="Z939" s="108"/>
      <c r="AA939" s="109"/>
      <c r="AB939" s="109"/>
      <c r="AC939" s="109"/>
      <c r="AD939" s="110"/>
      <c r="AE939" s="111">
        <f t="shared" si="151"/>
        <v>0</v>
      </c>
      <c r="AF939" s="110"/>
      <c r="AG939" s="110"/>
      <c r="AH939" s="110"/>
      <c r="AI939" s="110"/>
      <c r="AJ939" s="110"/>
      <c r="AK939" s="110"/>
      <c r="AL939" s="111">
        <f>IFERROR(VLOOKUP(AF939,Criterios!$M$3:$N$6,2,FALSE),0) + IFERROR(VLOOKUP(AG939,Criterios!$O$3:$P$6,2,FALSE),0) + IFERROR(VLOOKUP(AH939,Criterios!$Q$3:$R$7,2,FALSE),0) + IFERROR(VLOOKUP(AI939,Criterios!$S$3:$T$6,2,FALSE),0) + IFERROR(VLOOKUP(AJ939,Criterios!$U$3:$V$5,2,FALSE),0) + IFERROR(VLOOKUP(AK939,Criterios!$W$3:$X$8,2,FALSE),0)</f>
        <v>0</v>
      </c>
      <c r="AM939" s="112" t="str">
        <f>IF(AND(AL939&gt;=Criterios!$AB$8,AL939&lt;Criterios!$AA$8),"Pobre",IF(AND(AL939&gt;=Criterios!$AB$7,AL939&lt;Criterios!$AA$7),"Insatisfactorio",IF(AND(AL939&gt;=Criterios!$AB$6,AL939&lt;Criterios!$AA$6),"Regular",IF(AND(AL939&gt;=Criterios!$AB$5,AL939&lt;Criterios!$AA$5),"Bueno",IF(AND(AL939&gt;=Criterios!$AB$4,AL939&lt;=Criterios!$AA$4),"Excelente",MID(Criterios!$Y$3,1,1))))))</f>
        <v/>
      </c>
      <c r="AN939" s="279"/>
      <c r="AO939" s="281"/>
      <c r="AP939" s="283"/>
      <c r="AQ939" s="274"/>
      <c r="AR939" s="274"/>
      <c r="AS939" s="274"/>
      <c r="AT939" s="274"/>
      <c r="AU939" s="285"/>
      <c r="AW939" s="88" t="s">
        <v>123</v>
      </c>
      <c r="AX939" s="88" t="s">
        <v>124</v>
      </c>
      <c r="AY939" s="88" t="s">
        <v>125</v>
      </c>
      <c r="AZ939" s="88" t="s">
        <v>126</v>
      </c>
      <c r="BA939" s="88" t="s">
        <v>127</v>
      </c>
      <c r="BB939" s="113"/>
    </row>
    <row r="940" spans="1:54" ht="16.5" hidden="1" thickTop="1" x14ac:dyDescent="0.2">
      <c r="A940" s="361"/>
      <c r="B940" s="289"/>
      <c r="C940" s="297"/>
      <c r="D940" s="300"/>
      <c r="E940" s="300"/>
      <c r="F940" s="300"/>
      <c r="G940" s="300"/>
      <c r="H940" s="300"/>
      <c r="I940" s="303"/>
      <c r="J940" s="306"/>
      <c r="K940" s="306"/>
      <c r="L940" s="329"/>
      <c r="M940" s="262"/>
      <c r="N940" s="262"/>
      <c r="O940" s="326" t="s">
        <v>465</v>
      </c>
      <c r="P940" s="338"/>
      <c r="Q940" s="295"/>
      <c r="R940" s="259"/>
      <c r="S940" s="256"/>
      <c r="T940" s="253">
        <f>(IFERROR(VLOOKUP(S940,Criterios!$E$3:$F$8,2,FALSE),0))</f>
        <v>0</v>
      </c>
      <c r="U940" s="247"/>
      <c r="V940" s="253">
        <f>(IFERROR(VLOOKUP(U940,Criterios!$H$3:$I$8,2,FALSE),0))</f>
        <v>0</v>
      </c>
      <c r="W940" s="253">
        <f>(IFERROR(VLOOKUP(S940,Criterios!$E$3:$F$8,2,FALSE),0)) * (IFERROR(VLOOKUP(U940,Criterios!$H$3:$I$8,2,FALSE),0))</f>
        <v>0</v>
      </c>
      <c r="X940" s="253">
        <f>IFERROR(INDEX(Colorimetría!$D$4:$H$8,MATCH(V940,Colorimetría!$C$4:$C$8,0),MATCH(T940,Colorimetría!$D$3:$H$3,0)),0)</f>
        <v>0</v>
      </c>
      <c r="Y940" s="296"/>
      <c r="Z940" s="91"/>
      <c r="AA940" s="92"/>
      <c r="AB940" s="92"/>
      <c r="AC940" s="92"/>
      <c r="AD940" s="93"/>
      <c r="AE940" s="94">
        <f>IF(OR(AD940="Preventivo",AD940="Preventivo - Detectivo"),"Probabilidad",IF(OR(AD940="Detectivo - Correctivo",AD940="Correctivo"),"Impacto",0))</f>
        <v>0</v>
      </c>
      <c r="AF940" s="93"/>
      <c r="AG940" s="93"/>
      <c r="AH940" s="93"/>
      <c r="AI940" s="93"/>
      <c r="AJ940" s="93"/>
      <c r="AK940" s="93"/>
      <c r="AL940" s="95">
        <f>IFERROR(VLOOKUP(AF940,Criterios!$M$3:$N$6,2,FALSE),0) + IFERROR(VLOOKUP(AG940,Criterios!$O$3:$P$6,2,FALSE),0) + IFERROR(VLOOKUP(AH940,Criterios!$Q$3:$R$7,2,FALSE),0) + IFERROR(VLOOKUP(AI940,Criterios!$S$3:$T$6,2,FALSE),0) + IFERROR(VLOOKUP(AJ940,Criterios!$U$3:$V$5,2,FALSE),0) + IFERROR(VLOOKUP(AK940,Criterios!$W$3:$X$8,2,FALSE),0)</f>
        <v>0</v>
      </c>
      <c r="AM940" s="96" t="str">
        <f>IF(AND(AL940&gt;=Criterios!$AB$8,AL940&lt;Criterios!$AA$8),"Pobre",IF(AND(AL940&gt;=Criterios!$AB$7,AL940&lt;Criterios!$AA$7),"Insatisfactorio",IF(AND(AL940&gt;=Criterios!$AB$6,AL940&lt;Criterios!$AA$6),"Regular",IF(AND(AL940&gt;=Criterios!$AB$5,AL940&lt;Criterios!$AA$5),"Bueno",IF(AND(AL940&gt;=Criterios!$AB$4,AL940&lt;=Criterios!$AA$4),"Excelente",MID(Criterios!$Y$3,1,1))))))</f>
        <v/>
      </c>
      <c r="AN940" s="278">
        <f>(IFERROR(AVERAGEIFS(AL940:AL945,AE940:AE945,"Impacto"),0))/100</f>
        <v>0</v>
      </c>
      <c r="AO940" s="280">
        <f>(IFERROR(AVERAGEIFS(AL940:AL945,AE940:AE945,"Probabilidad"),0))/100</f>
        <v>0</v>
      </c>
      <c r="AP940" s="282" t="str">
        <f>IF(AN940=0,MID(S940,1,15),IF(T940 - AN940*T940&lt;1,VLOOKUP(1,Criterios!$D$4:$E$8,2,FALSE),IF(ROUND(T940 -( T940*AN940),0)=0,VLOOKUP(1,Criterios!$D$4:$E$8,2,FALSE),VLOOKUP(ROUND(T940 -( T940*AN940),0),Criterios!$D$4:$E$8,2,FALSE))))</f>
        <v/>
      </c>
      <c r="AQ940" s="273">
        <f>(IFERROR(VLOOKUP(AP940,Criterios!$E$3:$F$8,2,FALSE),0))</f>
        <v>0</v>
      </c>
      <c r="AR940" s="273" t="str">
        <f>IF(AO940=0,MID(U940,1,15),IF(V940 - AO940*V940&lt;1,VLOOKUP(1,Criterios!$G$4:$H$8,2,FALSE),IF(ROUND(V940 -(V940*AO940),0)=0,VLOOKUP(1,Criterios!$G$4:$H$8,2,FALSE),VLOOKUP(ROUND(V940 -( V940*AO940),0),Criterios!$G$4:$H$8,2,FALSE))))</f>
        <v/>
      </c>
      <c r="AS940" s="273">
        <f>(IFERROR(VLOOKUP(AR940,Criterios!$H$3:$I$8,2,FALSE),0))</f>
        <v>0</v>
      </c>
      <c r="AT940" s="273">
        <f>(IFERROR(VLOOKUP(AP940,Criterios!$E$3:$F$8,2,FALSE),0)) * (IFERROR(VLOOKUP(AR940,Criterios!$H$3:$I$8,2,FALSE),0))</f>
        <v>0</v>
      </c>
      <c r="AU940" s="284">
        <f>IFERROR(INDEX(Colorimetría!$D$4:$H$8,MATCH(AS940,Colorimetría!$C$4:$C$8,0),MATCH(AQ940,Colorimetría!$D$3:$H$3,0)),0)</f>
        <v>0</v>
      </c>
      <c r="AV940" s="88" t="s">
        <v>169</v>
      </c>
      <c r="AW940" s="97" t="str">
        <f>IF(AND(T940=1,V940=5),IF(AND(AQ940=1,AS940=5),"RiRr","Ri"),IF(AND(AQ940=1,AS940=5),"Rr",""))</f>
        <v/>
      </c>
      <c r="AX940" s="97" t="str">
        <f>IF(AND(T940=2,V940=5),IF(AND(AQ940=2,AS940=5),"RiRr","Ri"),IF(AND(AQ940=2,AS940=5),"Rr",""))</f>
        <v/>
      </c>
      <c r="AY940" s="98" t="str">
        <f>IF(AND(T940=3,V940=5),IF(AND(AQ940=3,AS940=5),"RiRr","Ri"),IF(AND(AQ940=3,AS940=5),"Rr",""))</f>
        <v/>
      </c>
      <c r="AZ940" s="98" t="str">
        <f>IF(AND(T940=4,V940=5),IF(AND(AQ940=4,AS940=5),"RiRr","Ri"),IF(AND(AQ940=4,AS940=5),"Rr",""))</f>
        <v/>
      </c>
      <c r="BA940" s="98" t="str">
        <f>IF(AND(T940=5,V940=5),IF(AND(AQ940=5,AS940=5),"RiRr","Ri"),IF(AND(AQ940=5,AS940=5),"Rr",""))</f>
        <v/>
      </c>
      <c r="BB940" s="100"/>
    </row>
    <row r="941" spans="1:54" hidden="1" x14ac:dyDescent="0.2">
      <c r="A941" s="362"/>
      <c r="B941" s="290"/>
      <c r="C941" s="298"/>
      <c r="D941" s="301"/>
      <c r="E941" s="301"/>
      <c r="F941" s="301"/>
      <c r="G941" s="301"/>
      <c r="H941" s="301"/>
      <c r="I941" s="304"/>
      <c r="J941" s="307"/>
      <c r="K941" s="307"/>
      <c r="L941" s="330"/>
      <c r="M941" s="263"/>
      <c r="N941" s="263"/>
      <c r="O941" s="327"/>
      <c r="P941" s="310"/>
      <c r="Q941" s="266"/>
      <c r="R941" s="260"/>
      <c r="S941" s="257"/>
      <c r="T941" s="254"/>
      <c r="U941" s="248"/>
      <c r="V941" s="254"/>
      <c r="W941" s="254"/>
      <c r="X941" s="254"/>
      <c r="Y941" s="276"/>
      <c r="Z941" s="91"/>
      <c r="AA941" s="92"/>
      <c r="AB941" s="92"/>
      <c r="AC941" s="92"/>
      <c r="AD941" s="93"/>
      <c r="AE941" s="94">
        <f t="shared" ref="AE941:AE945" si="152">IF(OR(AD941="Preventivo",AD941="Preventivo - Detectivo"),"Probabilidad",IF(OR(AD941="Detectivo - Correctivo",AD941="Correctivo"),"Impacto",0))</f>
        <v>0</v>
      </c>
      <c r="AF941" s="93"/>
      <c r="AG941" s="93"/>
      <c r="AH941" s="93"/>
      <c r="AI941" s="93"/>
      <c r="AJ941" s="93"/>
      <c r="AK941" s="93"/>
      <c r="AL941" s="95">
        <f>IFERROR(VLOOKUP(AF941,Criterios!$M$3:$N$6,2,FALSE),0) + IFERROR(VLOOKUP(AG941,Criterios!$O$3:$P$6,2,FALSE),0) + IFERROR(VLOOKUP(AH941,Criterios!$Q$3:$R$7,2,FALSE),0) + IFERROR(VLOOKUP(AI941,Criterios!$S$3:$T$6,2,FALSE),0) + IFERROR(VLOOKUP(AJ941,Criterios!$U$3:$V$5,2,FALSE),0) + IFERROR(VLOOKUP(AK941,Criterios!$W$3:$X$8,2,FALSE),0)</f>
        <v>0</v>
      </c>
      <c r="AM941" s="96" t="str">
        <f>IF(AND(AL941&gt;=Criterios!$AB$8,AL941&lt;Criterios!$AA$8),"Pobre",IF(AND(AL941&gt;=Criterios!$AB$7,AL941&lt;Criterios!$AA$7),"Insatisfactorio",IF(AND(AL941&gt;=Criterios!$AB$6,AL941&lt;Criterios!$AA$6),"Regular",IF(AND(AL941&gt;=Criterios!$AB$5,AL941&lt;Criterios!$AA$5),"Bueno",IF(AND(AL941&gt;=Criterios!$AB$4,AL941&lt;=Criterios!$AA$4),"Excelente",MID(Criterios!$Y$3,1,1))))))</f>
        <v/>
      </c>
      <c r="AN941" s="278"/>
      <c r="AO941" s="280"/>
      <c r="AP941" s="282"/>
      <c r="AQ941" s="273"/>
      <c r="AR941" s="273"/>
      <c r="AS941" s="273"/>
      <c r="AT941" s="273"/>
      <c r="AU941" s="284"/>
      <c r="AV941" s="88" t="s">
        <v>122</v>
      </c>
      <c r="AW941" s="101" t="str">
        <f>IF(AND(T940=1,V940=4),IF(AND(AQ940=1,AS940=4),"RiRr","Ri"),IF(AND(AQ940=1,AS940=4),"Rr",""))</f>
        <v/>
      </c>
      <c r="AX941" s="102" t="str">
        <f>IF(AND(T940=2,V940=4),IF(AND(AQ940=2,AS940=4),"RiRr","Ri"),IF(AND(AQ940=2,AS940=4),"Rr",""))</f>
        <v/>
      </c>
      <c r="AY941" s="102" t="str">
        <f>IF(AND(T940=3,V940=4),IF(AND(AQ940=3,AS940=4),"RiRr","Ri"),IF(AND(AQ940=3,AS940=4),"Rr",""))</f>
        <v/>
      </c>
      <c r="AZ941" s="103" t="str">
        <f>IF(AND(T940=4,V940=4),IF(AND(AQ940=4,AS940=4),"RiRr","Ri"),IF(AND(AQ940=4,AS940=4),"Rr",""))</f>
        <v/>
      </c>
      <c r="BA941" s="103" t="str">
        <f>IF(AND(T940=5,V940=4),IF(AND(AQ940=5,AS940=4),"RiRr","Ri"),IF(AND(AQ940=5,AS940=4),"Rr",""))</f>
        <v/>
      </c>
      <c r="BB941" s="105"/>
    </row>
    <row r="942" spans="1:54" hidden="1" x14ac:dyDescent="0.2">
      <c r="A942" s="362"/>
      <c r="B942" s="290"/>
      <c r="C942" s="298"/>
      <c r="D942" s="301"/>
      <c r="E942" s="301"/>
      <c r="F942" s="301"/>
      <c r="G942" s="301"/>
      <c r="H942" s="301"/>
      <c r="I942" s="304"/>
      <c r="J942" s="307"/>
      <c r="K942" s="307"/>
      <c r="L942" s="330"/>
      <c r="M942" s="263"/>
      <c r="N942" s="263"/>
      <c r="O942" s="327"/>
      <c r="P942" s="310"/>
      <c r="Q942" s="266"/>
      <c r="R942" s="260"/>
      <c r="S942" s="257"/>
      <c r="T942" s="254"/>
      <c r="U942" s="248"/>
      <c r="V942" s="254"/>
      <c r="W942" s="254"/>
      <c r="X942" s="254"/>
      <c r="Y942" s="276"/>
      <c r="Z942" s="91"/>
      <c r="AA942" s="92"/>
      <c r="AB942" s="92"/>
      <c r="AC942" s="92"/>
      <c r="AD942" s="93"/>
      <c r="AE942" s="94">
        <f t="shared" si="152"/>
        <v>0</v>
      </c>
      <c r="AF942" s="93"/>
      <c r="AG942" s="93"/>
      <c r="AH942" s="93"/>
      <c r="AI942" s="93"/>
      <c r="AJ942" s="93"/>
      <c r="AK942" s="93"/>
      <c r="AL942" s="95">
        <f>IFERROR(VLOOKUP(AF942,Criterios!$M$3:$N$6,2,FALSE),0) + IFERROR(VLOOKUP(AG942,Criterios!$O$3:$P$6,2,FALSE),0) + IFERROR(VLOOKUP(AH942,Criterios!$Q$3:$R$7,2,FALSE),0) + IFERROR(VLOOKUP(AI942,Criterios!$S$3:$T$6,2,FALSE),0) + IFERROR(VLOOKUP(AJ942,Criterios!$U$3:$V$5,2,FALSE),0) + IFERROR(VLOOKUP(AK942,Criterios!$W$3:$X$8,2,FALSE),0)</f>
        <v>0</v>
      </c>
      <c r="AM942" s="96" t="str">
        <f>IF(AND(AL942&gt;=Criterios!$AB$8,AL942&lt;Criterios!$AA$8),"Pobre",IF(AND(AL942&gt;=Criterios!$AB$7,AL942&lt;Criterios!$AA$7),"Insatisfactorio",IF(AND(AL942&gt;=Criterios!$AB$6,AL942&lt;Criterios!$AA$6),"Regular",IF(AND(AL942&gt;=Criterios!$AB$5,AL942&lt;Criterios!$AA$5),"Bueno",IF(AND(AL942&gt;=Criterios!$AB$4,AL942&lt;=Criterios!$AA$4),"Excelente",MID(Criterios!$Y$3,1,1))))))</f>
        <v/>
      </c>
      <c r="AN942" s="278"/>
      <c r="AO942" s="280"/>
      <c r="AP942" s="282"/>
      <c r="AQ942" s="273"/>
      <c r="AR942" s="273"/>
      <c r="AS942" s="273"/>
      <c r="AT942" s="273"/>
      <c r="AU942" s="284"/>
      <c r="AV942" s="88" t="s">
        <v>125</v>
      </c>
      <c r="AW942" s="106" t="str">
        <f>IF(AND(T940=1,V940=3),IF(AND(AQ940=1,AS940=3),"RiRr","Ri"),IF(AND(AQ940=1,AS940=3),"Rr",""))</f>
        <v/>
      </c>
      <c r="AX942" s="101" t="str">
        <f>IF(AND(T940=2,V940=3),IF(AND(AQ940=2,AS940=3),"RiRr","Ri"),IF(AND(AQ940=2,AS940=3),"Rr",""))</f>
        <v/>
      </c>
      <c r="AY942" s="102" t="str">
        <f>IF(AND(T940=3,V940=3),IF(AND(AQ940=3,AS940=3),"RiRr","Ri"),IF(AND(AQ940=3,AS940=3),"Rr",""))</f>
        <v/>
      </c>
      <c r="AZ942" s="103" t="str">
        <f>IF(AND(T940=4,V940=3),IF(AND(AQ940=4,AS940=3),"RiRr","Ri"),IF(AND(AQ940=4,AS940=3),"Rr",""))</f>
        <v/>
      </c>
      <c r="BA942" s="103" t="str">
        <f>IF(AND(T940=5,V940=3),IF(AND(AQ940=5,AS940=3),"RiRr","Ri"),IF(AND(AQ940=5,AS940=3),"Rr",""))</f>
        <v/>
      </c>
      <c r="BB942" s="105"/>
    </row>
    <row r="943" spans="1:54" hidden="1" x14ac:dyDescent="0.2">
      <c r="A943" s="362"/>
      <c r="B943" s="290"/>
      <c r="C943" s="298"/>
      <c r="D943" s="301"/>
      <c r="E943" s="301"/>
      <c r="F943" s="301"/>
      <c r="G943" s="301"/>
      <c r="H943" s="301"/>
      <c r="I943" s="304"/>
      <c r="J943" s="307"/>
      <c r="K943" s="307"/>
      <c r="L943" s="330"/>
      <c r="M943" s="263"/>
      <c r="N943" s="263"/>
      <c r="O943" s="327"/>
      <c r="P943" s="310"/>
      <c r="Q943" s="266"/>
      <c r="R943" s="260"/>
      <c r="S943" s="257"/>
      <c r="T943" s="254"/>
      <c r="U943" s="248"/>
      <c r="V943" s="254"/>
      <c r="W943" s="254"/>
      <c r="X943" s="254"/>
      <c r="Y943" s="276"/>
      <c r="Z943" s="91"/>
      <c r="AA943" s="92"/>
      <c r="AB943" s="92"/>
      <c r="AC943" s="92"/>
      <c r="AD943" s="93"/>
      <c r="AE943" s="94">
        <f t="shared" si="152"/>
        <v>0</v>
      </c>
      <c r="AF943" s="93"/>
      <c r="AG943" s="93"/>
      <c r="AH943" s="93"/>
      <c r="AI943" s="93"/>
      <c r="AJ943" s="93"/>
      <c r="AK943" s="93"/>
      <c r="AL943" s="94">
        <f>IFERROR(VLOOKUP(AF943,Criterios!$M$3:$N$6,2,FALSE),0) + IFERROR(VLOOKUP(AG943,Criterios!$O$3:$P$6,2,FALSE),0) + IFERROR(VLOOKUP(AH943,Criterios!$Q$3:$R$7,2,FALSE),0) + IFERROR(VLOOKUP(AI943,Criterios!$S$3:$T$6,2,FALSE),0) + IFERROR(VLOOKUP(AJ943,Criterios!$U$3:$V$5,2,FALSE),0) + IFERROR(VLOOKUP(AK943,Criterios!$W$3:$X$8,2,FALSE),0)</f>
        <v>0</v>
      </c>
      <c r="AM943" s="96" t="str">
        <f>IF(AND(AL943&gt;=Criterios!$AB$8,AL943&lt;Criterios!$AA$8),"Pobre",IF(AND(AL943&gt;=Criterios!$AB$7,AL943&lt;Criterios!$AA$7),"Insatisfactorio",IF(AND(AL943&gt;=Criterios!$AB$6,AL943&lt;Criterios!$AA$6),"Regular",IF(AND(AL943&gt;=Criterios!$AB$5,AL943&lt;Criterios!$AA$5),"Bueno",IF(AND(AL943&gt;=Criterios!$AB$4,AL943&lt;=Criterios!$AA$4),"Excelente",MID(Criterios!$Y$3,1,1))))))</f>
        <v/>
      </c>
      <c r="AN943" s="278"/>
      <c r="AO943" s="280"/>
      <c r="AP943" s="282"/>
      <c r="AQ943" s="273"/>
      <c r="AR943" s="273"/>
      <c r="AS943" s="273"/>
      <c r="AT943" s="273"/>
      <c r="AU943" s="284"/>
      <c r="AV943" s="88" t="s">
        <v>170</v>
      </c>
      <c r="AW943" s="106" t="str">
        <f>IF(AND(T940=1,V940=2),IF(AND(AQ940=1,AS940=2),"RiRr","Ri"),IF(AND(AQ940=1,AS940=2),"Rr",""))</f>
        <v/>
      </c>
      <c r="AX943" s="106" t="str">
        <f>IF(AND(T940=2,V940=2),IF(AND(AQ940=2,AS940=2),"RiRr","Ri"),IF(AND(AQ940=2,AS940=2),"Rr",""))</f>
        <v/>
      </c>
      <c r="AY943" s="101" t="str">
        <f>IF(AND(T940=3,V940=2),IF(AND(AQ940=3,AS940=2),"RiRr","Ri"),IF(AND(AQ940=3,AS940=2),"Rr",""))</f>
        <v/>
      </c>
      <c r="AZ943" s="102" t="str">
        <f>IF(AND(T940=4,V940=2),IF(AND(AQ940=4,AS940=2),"RiRr","Ri"),IF(AND(AQ940=4,AS940=2),"Rr",""))</f>
        <v/>
      </c>
      <c r="BA943" s="103" t="str">
        <f>IF(AND(T940=5,V940=2),IF(AND(AQ940=5,AS940=2),"RiRr","Ri"),IF(AND(AQ940=5,AS940=2),"Rr",""))</f>
        <v/>
      </c>
      <c r="BB943" s="105"/>
    </row>
    <row r="944" spans="1:54" hidden="1" x14ac:dyDescent="0.2">
      <c r="A944" s="362"/>
      <c r="B944" s="290"/>
      <c r="C944" s="298"/>
      <c r="D944" s="301"/>
      <c r="E944" s="301"/>
      <c r="F944" s="301"/>
      <c r="G944" s="301"/>
      <c r="H944" s="301"/>
      <c r="I944" s="304"/>
      <c r="J944" s="307"/>
      <c r="K944" s="307"/>
      <c r="L944" s="330"/>
      <c r="M944" s="263"/>
      <c r="N944" s="263"/>
      <c r="O944" s="327"/>
      <c r="P944" s="310"/>
      <c r="Q944" s="266"/>
      <c r="R944" s="260"/>
      <c r="S944" s="257"/>
      <c r="T944" s="254"/>
      <c r="U944" s="248"/>
      <c r="V944" s="254"/>
      <c r="W944" s="254"/>
      <c r="X944" s="254"/>
      <c r="Y944" s="276"/>
      <c r="Z944" s="91"/>
      <c r="AA944" s="92"/>
      <c r="AB944" s="92"/>
      <c r="AC944" s="92"/>
      <c r="AD944" s="93"/>
      <c r="AE944" s="94">
        <f t="shared" si="152"/>
        <v>0</v>
      </c>
      <c r="AF944" s="93"/>
      <c r="AG944" s="93"/>
      <c r="AH944" s="93"/>
      <c r="AI944" s="93"/>
      <c r="AJ944" s="93"/>
      <c r="AK944" s="93"/>
      <c r="AL944" s="94">
        <f>IFERROR(VLOOKUP(AF944,Criterios!$M$3:$N$6,2,FALSE),0) + IFERROR(VLOOKUP(AG944,Criterios!$O$3:$P$6,2,FALSE),0) + IFERROR(VLOOKUP(AH944,Criterios!$Q$3:$R$7,2,FALSE),0) + IFERROR(VLOOKUP(AI944,Criterios!$S$3:$T$6,2,FALSE),0) + IFERROR(VLOOKUP(AJ944,Criterios!$U$3:$V$5,2,FALSE),0) + IFERROR(VLOOKUP(AK944,Criterios!$W$3:$X$8,2,FALSE),0)</f>
        <v>0</v>
      </c>
      <c r="AM944" s="96" t="str">
        <f>IF(AND(AL944&gt;=Criterios!$AB$8,AL944&lt;Criterios!$AA$8),"Pobre",IF(AND(AL944&gt;=Criterios!$AB$7,AL944&lt;Criterios!$AA$7),"Insatisfactorio",IF(AND(AL944&gt;=Criterios!$AB$6,AL944&lt;Criterios!$AA$6),"Regular",IF(AND(AL944&gt;=Criterios!$AB$5,AL944&lt;Criterios!$AA$5),"Bueno",IF(AND(AL944&gt;=Criterios!$AB$4,AL944&lt;=Criterios!$AA$4),"Excelente",MID(Criterios!$Y$3,1,1))))))</f>
        <v/>
      </c>
      <c r="AN944" s="278"/>
      <c r="AO944" s="280"/>
      <c r="AP944" s="282"/>
      <c r="AQ944" s="273"/>
      <c r="AR944" s="273"/>
      <c r="AS944" s="273"/>
      <c r="AT944" s="273"/>
      <c r="AU944" s="284"/>
      <c r="AV944" s="88" t="s">
        <v>752</v>
      </c>
      <c r="AW944" s="106" t="str">
        <f>IF(AND(T940=1,V940=1),IF(AND(AQ940=1,AS940=1),"RiRr","Ri"),IF(AND(AQ940=1,AS940=1),"Rr",""))</f>
        <v/>
      </c>
      <c r="AX944" s="106" t="str">
        <f>IF(AND(T940=2,V940=1),IF(AND(AQ940=2,AS940=1),"RiRr","Ri"),IF(AND(AQ940=2,AS940=1),"Rr",""))</f>
        <v/>
      </c>
      <c r="AY944" s="101" t="str">
        <f>IF(AND(T940=3,V940=1),IF(AND(AQ940=3,AS940=1),"RiRr","Ri"),IF(AND(AQ940=3,AS940=1),"Rr",""))</f>
        <v/>
      </c>
      <c r="AZ944" s="102" t="str">
        <f>IF(AND(T940=4,V940=1),IF(AND(AQ940=4,AS940=1),"RiRr","Ri"),IF(AND(AQ940=4,AS940=1),"Rr",""))</f>
        <v/>
      </c>
      <c r="BA944" s="102" t="str">
        <f>IF(AND(T940=5,V940=1),IF(AND(AQ940=5,AS940=1),"RiRr","Ri"),IF(AND(AQ940=5,AS940=1),"Rr",""))</f>
        <v/>
      </c>
      <c r="BB944" s="105"/>
    </row>
    <row r="945" spans="1:54" ht="15.75" hidden="1" customHeight="1" thickBot="1" x14ac:dyDescent="0.25">
      <c r="A945" s="363"/>
      <c r="B945" s="291"/>
      <c r="C945" s="299"/>
      <c r="D945" s="302"/>
      <c r="E945" s="302"/>
      <c r="F945" s="302"/>
      <c r="G945" s="302"/>
      <c r="H945" s="302"/>
      <c r="I945" s="305"/>
      <c r="J945" s="308"/>
      <c r="K945" s="308"/>
      <c r="L945" s="331"/>
      <c r="M945" s="264"/>
      <c r="N945" s="264"/>
      <c r="O945" s="328"/>
      <c r="P945" s="311"/>
      <c r="Q945" s="267"/>
      <c r="R945" s="261"/>
      <c r="S945" s="258"/>
      <c r="T945" s="255"/>
      <c r="U945" s="249"/>
      <c r="V945" s="255"/>
      <c r="W945" s="255"/>
      <c r="X945" s="255"/>
      <c r="Y945" s="277"/>
      <c r="Z945" s="108"/>
      <c r="AA945" s="109"/>
      <c r="AB945" s="109"/>
      <c r="AC945" s="109"/>
      <c r="AD945" s="110"/>
      <c r="AE945" s="111">
        <f t="shared" si="152"/>
        <v>0</v>
      </c>
      <c r="AF945" s="110"/>
      <c r="AG945" s="110"/>
      <c r="AH945" s="110"/>
      <c r="AI945" s="110"/>
      <c r="AJ945" s="110"/>
      <c r="AK945" s="110"/>
      <c r="AL945" s="111">
        <f>IFERROR(VLOOKUP(AF945,Criterios!$M$3:$N$6,2,FALSE),0) + IFERROR(VLOOKUP(AG945,Criterios!$O$3:$P$6,2,FALSE),0) + IFERROR(VLOOKUP(AH945,Criterios!$Q$3:$R$7,2,FALSE),0) + IFERROR(VLOOKUP(AI945,Criterios!$S$3:$T$6,2,FALSE),0) + IFERROR(VLOOKUP(AJ945,Criterios!$U$3:$V$5,2,FALSE),0) + IFERROR(VLOOKUP(AK945,Criterios!$W$3:$X$8,2,FALSE),0)</f>
        <v>0</v>
      </c>
      <c r="AM945" s="112" t="str">
        <f>IF(AND(AL945&gt;=Criterios!$AB$8,AL945&lt;Criterios!$AA$8),"Pobre",IF(AND(AL945&gt;=Criterios!$AB$7,AL945&lt;Criterios!$AA$7),"Insatisfactorio",IF(AND(AL945&gt;=Criterios!$AB$6,AL945&lt;Criterios!$AA$6),"Regular",IF(AND(AL945&gt;=Criterios!$AB$5,AL945&lt;Criterios!$AA$5),"Bueno",IF(AND(AL945&gt;=Criterios!$AB$4,AL945&lt;=Criterios!$AA$4),"Excelente",MID(Criterios!$Y$3,1,1))))))</f>
        <v/>
      </c>
      <c r="AN945" s="279"/>
      <c r="AO945" s="281"/>
      <c r="AP945" s="283"/>
      <c r="AQ945" s="274"/>
      <c r="AR945" s="274"/>
      <c r="AS945" s="274"/>
      <c r="AT945" s="274"/>
      <c r="AU945" s="285"/>
      <c r="AW945" s="88" t="s">
        <v>123</v>
      </c>
      <c r="AX945" s="88" t="s">
        <v>124</v>
      </c>
      <c r="AY945" s="88" t="s">
        <v>125</v>
      </c>
      <c r="AZ945" s="88" t="s">
        <v>126</v>
      </c>
      <c r="BA945" s="88" t="s">
        <v>127</v>
      </c>
      <c r="BB945" s="113"/>
    </row>
    <row r="946" spans="1:54" ht="16.5" hidden="1" thickTop="1" x14ac:dyDescent="0.2">
      <c r="A946" s="361"/>
      <c r="B946" s="289"/>
      <c r="C946" s="297"/>
      <c r="D946" s="300"/>
      <c r="E946" s="300"/>
      <c r="F946" s="300"/>
      <c r="G946" s="300"/>
      <c r="H946" s="300"/>
      <c r="I946" s="303"/>
      <c r="J946" s="306"/>
      <c r="K946" s="306"/>
      <c r="L946" s="329"/>
      <c r="M946" s="262"/>
      <c r="N946" s="262"/>
      <c r="O946" s="326" t="s">
        <v>466</v>
      </c>
      <c r="P946" s="338"/>
      <c r="Q946" s="295"/>
      <c r="R946" s="259"/>
      <c r="S946" s="256"/>
      <c r="T946" s="253">
        <f>(IFERROR(VLOOKUP(S946,Criterios!$E$3:$F$8,2,FALSE),0))</f>
        <v>0</v>
      </c>
      <c r="U946" s="247"/>
      <c r="V946" s="253">
        <f>(IFERROR(VLOOKUP(U946,Criterios!$H$3:$I$8,2,FALSE),0))</f>
        <v>0</v>
      </c>
      <c r="W946" s="253">
        <f>(IFERROR(VLOOKUP(S946,Criterios!$E$3:$F$8,2,FALSE),0)) * (IFERROR(VLOOKUP(U946,Criterios!$H$3:$I$8,2,FALSE),0))</f>
        <v>0</v>
      </c>
      <c r="X946" s="253">
        <f>IFERROR(INDEX(Colorimetría!$D$4:$H$8,MATCH(V946,Colorimetría!$C$4:$C$8,0),MATCH(T946,Colorimetría!$D$3:$H$3,0)),0)</f>
        <v>0</v>
      </c>
      <c r="Y946" s="296"/>
      <c r="Z946" s="91"/>
      <c r="AA946" s="92"/>
      <c r="AB946" s="92"/>
      <c r="AC946" s="92"/>
      <c r="AD946" s="93"/>
      <c r="AE946" s="94">
        <f>IF(OR(AD946="Preventivo",AD946="Preventivo - Detectivo"),"Probabilidad",IF(OR(AD946="Detectivo - Correctivo",AD946="Correctivo"),"Impacto",0))</f>
        <v>0</v>
      </c>
      <c r="AF946" s="93"/>
      <c r="AG946" s="93"/>
      <c r="AH946" s="93"/>
      <c r="AI946" s="93"/>
      <c r="AJ946" s="93"/>
      <c r="AK946" s="93"/>
      <c r="AL946" s="95">
        <f>IFERROR(VLOOKUP(AF946,Criterios!$M$3:$N$6,2,FALSE),0) + IFERROR(VLOOKUP(AG946,Criterios!$O$3:$P$6,2,FALSE),0) + IFERROR(VLOOKUP(AH946,Criterios!$Q$3:$R$7,2,FALSE),0) + IFERROR(VLOOKUP(AI946,Criterios!$S$3:$T$6,2,FALSE),0) + IFERROR(VLOOKUP(AJ946,Criterios!$U$3:$V$5,2,FALSE),0) + IFERROR(VLOOKUP(AK946,Criterios!$W$3:$X$8,2,FALSE),0)</f>
        <v>0</v>
      </c>
      <c r="AM946" s="96" t="str">
        <f>IF(AND(AL946&gt;=Criterios!$AB$8,AL946&lt;Criterios!$AA$8),"Pobre",IF(AND(AL946&gt;=Criterios!$AB$7,AL946&lt;Criterios!$AA$7),"Insatisfactorio",IF(AND(AL946&gt;=Criterios!$AB$6,AL946&lt;Criterios!$AA$6),"Regular",IF(AND(AL946&gt;=Criterios!$AB$5,AL946&lt;Criterios!$AA$5),"Bueno",IF(AND(AL946&gt;=Criterios!$AB$4,AL946&lt;=Criterios!$AA$4),"Excelente",MID(Criterios!$Y$3,1,1))))))</f>
        <v/>
      </c>
      <c r="AN946" s="278">
        <f>(IFERROR(AVERAGEIFS(AL946:AL951,AE946:AE951,"Impacto"),0))/100</f>
        <v>0</v>
      </c>
      <c r="AO946" s="280">
        <f>(IFERROR(AVERAGEIFS(AL946:AL951,AE946:AE951,"Probabilidad"),0))/100</f>
        <v>0</v>
      </c>
      <c r="AP946" s="282" t="str">
        <f>IF(AN946=0,MID(S946,1,15),IF(T946 - AN946*T946&lt;1,VLOOKUP(1,Criterios!$D$4:$E$8,2,FALSE),IF(ROUND(T946 -( T946*AN946),0)=0,VLOOKUP(1,Criterios!$D$4:$E$8,2,FALSE),VLOOKUP(ROUND(T946 -( T946*AN946),0),Criterios!$D$4:$E$8,2,FALSE))))</f>
        <v/>
      </c>
      <c r="AQ946" s="273">
        <f>(IFERROR(VLOOKUP(AP946,Criterios!$E$3:$F$8,2,FALSE),0))</f>
        <v>0</v>
      </c>
      <c r="AR946" s="273" t="str">
        <f>IF(AO946=0,MID(U946,1,15),IF(V946 - AO946*V946&lt;1,VLOOKUP(1,Criterios!$G$4:$H$8,2,FALSE),IF(ROUND(V946 -(V946*AO946),0)=0,VLOOKUP(1,Criterios!$G$4:$H$8,2,FALSE),VLOOKUP(ROUND(V946 -( V946*AO946),0),Criterios!$G$4:$H$8,2,FALSE))))</f>
        <v/>
      </c>
      <c r="AS946" s="273">
        <f>(IFERROR(VLOOKUP(AR946,Criterios!$H$3:$I$8,2,FALSE),0))</f>
        <v>0</v>
      </c>
      <c r="AT946" s="273">
        <f>(IFERROR(VLOOKUP(AP946,Criterios!$E$3:$F$8,2,FALSE),0)) * (IFERROR(VLOOKUP(AR946,Criterios!$H$3:$I$8,2,FALSE),0))</f>
        <v>0</v>
      </c>
      <c r="AU946" s="284">
        <f>IFERROR(INDEX(Colorimetría!$D$4:$H$8,MATCH(AS946,Colorimetría!$C$4:$C$8,0),MATCH(AQ946,Colorimetría!$D$3:$H$3,0)),0)</f>
        <v>0</v>
      </c>
      <c r="AV946" s="88" t="s">
        <v>169</v>
      </c>
      <c r="AW946" s="97" t="str">
        <f>IF(AND(T946=1,V946=5),IF(AND(AQ946=1,AS946=5),"RiRr","Ri"),IF(AND(AQ946=1,AS946=5),"Rr",""))</f>
        <v/>
      </c>
      <c r="AX946" s="97" t="str">
        <f>IF(AND(T946=2,V946=5),IF(AND(AQ946=2,AS946=5),"RiRr","Ri"),IF(AND(AQ946=2,AS946=5),"Rr",""))</f>
        <v/>
      </c>
      <c r="AY946" s="98" t="str">
        <f>IF(AND(T946=3,V946=5),IF(AND(AQ946=3,AS946=5),"RiRr","Ri"),IF(AND(AQ946=3,AS946=5),"Rr",""))</f>
        <v/>
      </c>
      <c r="AZ946" s="98" t="str">
        <f>IF(AND(T946=4,V946=5),IF(AND(AQ946=4,AS946=5),"RiRr","Ri"),IF(AND(AQ946=4,AS946=5),"Rr",""))</f>
        <v/>
      </c>
      <c r="BA946" s="98" t="str">
        <f>IF(AND(T946=5,V946=5),IF(AND(AQ946=5,AS946=5),"RiRr","Ri"),IF(AND(AQ946=5,AS946=5),"Rr",""))</f>
        <v/>
      </c>
      <c r="BB946" s="100"/>
    </row>
    <row r="947" spans="1:54" hidden="1" x14ac:dyDescent="0.2">
      <c r="A947" s="362"/>
      <c r="B947" s="290"/>
      <c r="C947" s="298"/>
      <c r="D947" s="301"/>
      <c r="E947" s="301"/>
      <c r="F947" s="301"/>
      <c r="G947" s="301"/>
      <c r="H947" s="301"/>
      <c r="I947" s="304"/>
      <c r="J947" s="307"/>
      <c r="K947" s="307"/>
      <c r="L947" s="330"/>
      <c r="M947" s="263"/>
      <c r="N947" s="263"/>
      <c r="O947" s="327"/>
      <c r="P947" s="310"/>
      <c r="Q947" s="266"/>
      <c r="R947" s="260"/>
      <c r="S947" s="257"/>
      <c r="T947" s="254"/>
      <c r="U947" s="248"/>
      <c r="V947" s="254"/>
      <c r="W947" s="254"/>
      <c r="X947" s="254"/>
      <c r="Y947" s="276"/>
      <c r="Z947" s="91"/>
      <c r="AA947" s="92"/>
      <c r="AB947" s="92"/>
      <c r="AC947" s="92"/>
      <c r="AD947" s="93"/>
      <c r="AE947" s="94">
        <f t="shared" ref="AE947:AE951" si="153">IF(OR(AD947="Preventivo",AD947="Preventivo - Detectivo"),"Probabilidad",IF(OR(AD947="Detectivo - Correctivo",AD947="Correctivo"),"Impacto",0))</f>
        <v>0</v>
      </c>
      <c r="AF947" s="93"/>
      <c r="AG947" s="93"/>
      <c r="AH947" s="93"/>
      <c r="AI947" s="93"/>
      <c r="AJ947" s="93"/>
      <c r="AK947" s="93"/>
      <c r="AL947" s="95">
        <f>IFERROR(VLOOKUP(AF947,Criterios!$M$3:$N$6,2,FALSE),0) + IFERROR(VLOOKUP(AG947,Criterios!$O$3:$P$6,2,FALSE),0) + IFERROR(VLOOKUP(AH947,Criterios!$Q$3:$R$7,2,FALSE),0) + IFERROR(VLOOKUP(AI947,Criterios!$S$3:$T$6,2,FALSE),0) + IFERROR(VLOOKUP(AJ947,Criterios!$U$3:$V$5,2,FALSE),0) + IFERROR(VLOOKUP(AK947,Criterios!$W$3:$X$8,2,FALSE),0)</f>
        <v>0</v>
      </c>
      <c r="AM947" s="96" t="str">
        <f>IF(AND(AL947&gt;=Criterios!$AB$8,AL947&lt;Criterios!$AA$8),"Pobre",IF(AND(AL947&gt;=Criterios!$AB$7,AL947&lt;Criterios!$AA$7),"Insatisfactorio",IF(AND(AL947&gt;=Criterios!$AB$6,AL947&lt;Criterios!$AA$6),"Regular",IF(AND(AL947&gt;=Criterios!$AB$5,AL947&lt;Criterios!$AA$5),"Bueno",IF(AND(AL947&gt;=Criterios!$AB$4,AL947&lt;=Criterios!$AA$4),"Excelente",MID(Criterios!$Y$3,1,1))))))</f>
        <v/>
      </c>
      <c r="AN947" s="278"/>
      <c r="AO947" s="280"/>
      <c r="AP947" s="282"/>
      <c r="AQ947" s="273"/>
      <c r="AR947" s="273"/>
      <c r="AS947" s="273"/>
      <c r="AT947" s="273"/>
      <c r="AU947" s="284"/>
      <c r="AV947" s="88" t="s">
        <v>122</v>
      </c>
      <c r="AW947" s="101" t="str">
        <f>IF(AND(T946=1,V946=4),IF(AND(AQ946=1,AS946=4),"RiRr","Ri"),IF(AND(AQ946=1,AS946=4),"Rr",""))</f>
        <v/>
      </c>
      <c r="AX947" s="102" t="str">
        <f>IF(AND(T946=2,V946=4),IF(AND(AQ946=2,AS946=4),"RiRr","Ri"),IF(AND(AQ946=2,AS946=4),"Rr",""))</f>
        <v/>
      </c>
      <c r="AY947" s="102" t="str">
        <f>IF(AND(T946=3,V946=4),IF(AND(AQ946=3,AS946=4),"RiRr","Ri"),IF(AND(AQ946=3,AS946=4),"Rr",""))</f>
        <v/>
      </c>
      <c r="AZ947" s="103" t="str">
        <f>IF(AND(T946=4,V946=4),IF(AND(AQ946=4,AS946=4),"RiRr","Ri"),IF(AND(AQ946=4,AS946=4),"Rr",""))</f>
        <v/>
      </c>
      <c r="BA947" s="103" t="str">
        <f>IF(AND(T946=5,V946=4),IF(AND(AQ946=5,AS946=4),"RiRr","Ri"),IF(AND(AQ946=5,AS946=4),"Rr",""))</f>
        <v/>
      </c>
      <c r="BB947" s="105"/>
    </row>
    <row r="948" spans="1:54" hidden="1" x14ac:dyDescent="0.2">
      <c r="A948" s="362"/>
      <c r="B948" s="290"/>
      <c r="C948" s="298"/>
      <c r="D948" s="301"/>
      <c r="E948" s="301"/>
      <c r="F948" s="301"/>
      <c r="G948" s="301"/>
      <c r="H948" s="301"/>
      <c r="I948" s="304"/>
      <c r="J948" s="307"/>
      <c r="K948" s="307"/>
      <c r="L948" s="330"/>
      <c r="M948" s="263"/>
      <c r="N948" s="263"/>
      <c r="O948" s="327"/>
      <c r="P948" s="310"/>
      <c r="Q948" s="266"/>
      <c r="R948" s="260"/>
      <c r="S948" s="257"/>
      <c r="T948" s="254"/>
      <c r="U948" s="248"/>
      <c r="V948" s="254"/>
      <c r="W948" s="254"/>
      <c r="X948" s="254"/>
      <c r="Y948" s="276"/>
      <c r="Z948" s="91"/>
      <c r="AA948" s="92"/>
      <c r="AB948" s="92"/>
      <c r="AC948" s="92"/>
      <c r="AD948" s="93"/>
      <c r="AE948" s="94">
        <f t="shared" si="153"/>
        <v>0</v>
      </c>
      <c r="AF948" s="93"/>
      <c r="AG948" s="93"/>
      <c r="AH948" s="93"/>
      <c r="AI948" s="93"/>
      <c r="AJ948" s="93"/>
      <c r="AK948" s="93"/>
      <c r="AL948" s="95">
        <f>IFERROR(VLOOKUP(AF948,Criterios!$M$3:$N$6,2,FALSE),0) + IFERROR(VLOOKUP(AG948,Criterios!$O$3:$P$6,2,FALSE),0) + IFERROR(VLOOKUP(AH948,Criterios!$Q$3:$R$7,2,FALSE),0) + IFERROR(VLOOKUP(AI948,Criterios!$S$3:$T$6,2,FALSE),0) + IFERROR(VLOOKUP(AJ948,Criterios!$U$3:$V$5,2,FALSE),0) + IFERROR(VLOOKUP(AK948,Criterios!$W$3:$X$8,2,FALSE),0)</f>
        <v>0</v>
      </c>
      <c r="AM948" s="96" t="str">
        <f>IF(AND(AL948&gt;=Criterios!$AB$8,AL948&lt;Criterios!$AA$8),"Pobre",IF(AND(AL948&gt;=Criterios!$AB$7,AL948&lt;Criterios!$AA$7),"Insatisfactorio",IF(AND(AL948&gt;=Criterios!$AB$6,AL948&lt;Criterios!$AA$6),"Regular",IF(AND(AL948&gt;=Criterios!$AB$5,AL948&lt;Criterios!$AA$5),"Bueno",IF(AND(AL948&gt;=Criterios!$AB$4,AL948&lt;=Criterios!$AA$4),"Excelente",MID(Criterios!$Y$3,1,1))))))</f>
        <v/>
      </c>
      <c r="AN948" s="278"/>
      <c r="AO948" s="280"/>
      <c r="AP948" s="282"/>
      <c r="AQ948" s="273"/>
      <c r="AR948" s="273"/>
      <c r="AS948" s="273"/>
      <c r="AT948" s="273"/>
      <c r="AU948" s="284"/>
      <c r="AV948" s="88" t="s">
        <v>125</v>
      </c>
      <c r="AW948" s="106" t="str">
        <f>IF(AND(T946=1,V946=3),IF(AND(AQ946=1,AS946=3),"RiRr","Ri"),IF(AND(AQ946=1,AS946=3),"Rr",""))</f>
        <v/>
      </c>
      <c r="AX948" s="101" t="str">
        <f>IF(AND(T946=2,V946=3),IF(AND(AQ946=2,AS946=3),"RiRr","Ri"),IF(AND(AQ946=2,AS946=3),"Rr",""))</f>
        <v/>
      </c>
      <c r="AY948" s="102" t="str">
        <f>IF(AND(T946=3,V946=3),IF(AND(AQ946=3,AS946=3),"RiRr","Ri"),IF(AND(AQ946=3,AS946=3),"Rr",""))</f>
        <v/>
      </c>
      <c r="AZ948" s="103" t="str">
        <f>IF(AND(T946=4,V946=3),IF(AND(AQ946=4,AS946=3),"RiRr","Ri"),IF(AND(AQ946=4,AS946=3),"Rr",""))</f>
        <v/>
      </c>
      <c r="BA948" s="103" t="str">
        <f>IF(AND(T946=5,V946=3),IF(AND(AQ946=5,AS946=3),"RiRr","Ri"),IF(AND(AQ946=5,AS946=3),"Rr",""))</f>
        <v/>
      </c>
      <c r="BB948" s="105"/>
    </row>
    <row r="949" spans="1:54" hidden="1" x14ac:dyDescent="0.2">
      <c r="A949" s="362"/>
      <c r="B949" s="290"/>
      <c r="C949" s="298"/>
      <c r="D949" s="301"/>
      <c r="E949" s="301"/>
      <c r="F949" s="301"/>
      <c r="G949" s="301"/>
      <c r="H949" s="301"/>
      <c r="I949" s="304"/>
      <c r="J949" s="307"/>
      <c r="K949" s="307"/>
      <c r="L949" s="330"/>
      <c r="M949" s="263"/>
      <c r="N949" s="263"/>
      <c r="O949" s="327"/>
      <c r="P949" s="310"/>
      <c r="Q949" s="266"/>
      <c r="R949" s="260"/>
      <c r="S949" s="257"/>
      <c r="T949" s="254"/>
      <c r="U949" s="248"/>
      <c r="V949" s="254"/>
      <c r="W949" s="254"/>
      <c r="X949" s="254"/>
      <c r="Y949" s="276"/>
      <c r="Z949" s="91"/>
      <c r="AA949" s="92"/>
      <c r="AB949" s="92"/>
      <c r="AC949" s="92"/>
      <c r="AD949" s="93"/>
      <c r="AE949" s="94">
        <f t="shared" si="153"/>
        <v>0</v>
      </c>
      <c r="AF949" s="93"/>
      <c r="AG949" s="93"/>
      <c r="AH949" s="93"/>
      <c r="AI949" s="93"/>
      <c r="AJ949" s="93"/>
      <c r="AK949" s="93"/>
      <c r="AL949" s="94">
        <f>IFERROR(VLOOKUP(AF949,Criterios!$M$3:$N$6,2,FALSE),0) + IFERROR(VLOOKUP(AG949,Criterios!$O$3:$P$6,2,FALSE),0) + IFERROR(VLOOKUP(AH949,Criterios!$Q$3:$R$7,2,FALSE),0) + IFERROR(VLOOKUP(AI949,Criterios!$S$3:$T$6,2,FALSE),0) + IFERROR(VLOOKUP(AJ949,Criterios!$U$3:$V$5,2,FALSE),0) + IFERROR(VLOOKUP(AK949,Criterios!$W$3:$X$8,2,FALSE),0)</f>
        <v>0</v>
      </c>
      <c r="AM949" s="96" t="str">
        <f>IF(AND(AL949&gt;=Criterios!$AB$8,AL949&lt;Criterios!$AA$8),"Pobre",IF(AND(AL949&gt;=Criterios!$AB$7,AL949&lt;Criterios!$AA$7),"Insatisfactorio",IF(AND(AL949&gt;=Criterios!$AB$6,AL949&lt;Criterios!$AA$6),"Regular",IF(AND(AL949&gt;=Criterios!$AB$5,AL949&lt;Criterios!$AA$5),"Bueno",IF(AND(AL949&gt;=Criterios!$AB$4,AL949&lt;=Criterios!$AA$4),"Excelente",MID(Criterios!$Y$3,1,1))))))</f>
        <v/>
      </c>
      <c r="AN949" s="278"/>
      <c r="AO949" s="280"/>
      <c r="AP949" s="282"/>
      <c r="AQ949" s="273"/>
      <c r="AR949" s="273"/>
      <c r="AS949" s="273"/>
      <c r="AT949" s="273"/>
      <c r="AU949" s="284"/>
      <c r="AV949" s="88" t="s">
        <v>170</v>
      </c>
      <c r="AW949" s="106" t="str">
        <f>IF(AND(T946=1,V946=2),IF(AND(AQ946=1,AS946=2),"RiRr","Ri"),IF(AND(AQ946=1,AS946=2),"Rr",""))</f>
        <v/>
      </c>
      <c r="AX949" s="106" t="str">
        <f>IF(AND(T946=2,V946=2),IF(AND(AQ946=2,AS946=2),"RiRr","Ri"),IF(AND(AQ946=2,AS946=2),"Rr",""))</f>
        <v/>
      </c>
      <c r="AY949" s="101" t="str">
        <f>IF(AND(T946=3,V946=2),IF(AND(AQ946=3,AS946=2),"RiRr","Ri"),IF(AND(AQ946=3,AS946=2),"Rr",""))</f>
        <v/>
      </c>
      <c r="AZ949" s="102" t="str">
        <f>IF(AND(T946=4,V946=2),IF(AND(AQ946=4,AS946=2),"RiRr","Ri"),IF(AND(AQ946=4,AS946=2),"Rr",""))</f>
        <v/>
      </c>
      <c r="BA949" s="103" t="str">
        <f>IF(AND(T946=5,V946=2),IF(AND(AQ946=5,AS946=2),"RiRr","Ri"),IF(AND(AQ946=5,AS946=2),"Rr",""))</f>
        <v/>
      </c>
      <c r="BB949" s="105"/>
    </row>
    <row r="950" spans="1:54" hidden="1" x14ac:dyDescent="0.2">
      <c r="A950" s="362"/>
      <c r="B950" s="290"/>
      <c r="C950" s="298"/>
      <c r="D950" s="301"/>
      <c r="E950" s="301"/>
      <c r="F950" s="301"/>
      <c r="G950" s="301"/>
      <c r="H950" s="301"/>
      <c r="I950" s="304"/>
      <c r="J950" s="307"/>
      <c r="K950" s="307"/>
      <c r="L950" s="330"/>
      <c r="M950" s="263"/>
      <c r="N950" s="263"/>
      <c r="O950" s="327"/>
      <c r="P950" s="310"/>
      <c r="Q950" s="266"/>
      <c r="R950" s="260"/>
      <c r="S950" s="257"/>
      <c r="T950" s="254"/>
      <c r="U950" s="248"/>
      <c r="V950" s="254"/>
      <c r="W950" s="254"/>
      <c r="X950" s="254"/>
      <c r="Y950" s="276"/>
      <c r="Z950" s="91"/>
      <c r="AA950" s="92"/>
      <c r="AB950" s="92"/>
      <c r="AC950" s="92"/>
      <c r="AD950" s="93"/>
      <c r="AE950" s="94">
        <f t="shared" si="153"/>
        <v>0</v>
      </c>
      <c r="AF950" s="93"/>
      <c r="AG950" s="93"/>
      <c r="AH950" s="93"/>
      <c r="AI950" s="93"/>
      <c r="AJ950" s="93"/>
      <c r="AK950" s="93"/>
      <c r="AL950" s="94">
        <f>IFERROR(VLOOKUP(AF950,Criterios!$M$3:$N$6,2,FALSE),0) + IFERROR(VLOOKUP(AG950,Criterios!$O$3:$P$6,2,FALSE),0) + IFERROR(VLOOKUP(AH950,Criterios!$Q$3:$R$7,2,FALSE),0) + IFERROR(VLOOKUP(AI950,Criterios!$S$3:$T$6,2,FALSE),0) + IFERROR(VLOOKUP(AJ950,Criterios!$U$3:$V$5,2,FALSE),0) + IFERROR(VLOOKUP(AK950,Criterios!$W$3:$X$8,2,FALSE),0)</f>
        <v>0</v>
      </c>
      <c r="AM950" s="96" t="str">
        <f>IF(AND(AL950&gt;=Criterios!$AB$8,AL950&lt;Criterios!$AA$8),"Pobre",IF(AND(AL950&gt;=Criterios!$AB$7,AL950&lt;Criterios!$AA$7),"Insatisfactorio",IF(AND(AL950&gt;=Criterios!$AB$6,AL950&lt;Criterios!$AA$6),"Regular",IF(AND(AL950&gt;=Criterios!$AB$5,AL950&lt;Criterios!$AA$5),"Bueno",IF(AND(AL950&gt;=Criterios!$AB$4,AL950&lt;=Criterios!$AA$4),"Excelente",MID(Criterios!$Y$3,1,1))))))</f>
        <v/>
      </c>
      <c r="AN950" s="278"/>
      <c r="AO950" s="280"/>
      <c r="AP950" s="282"/>
      <c r="AQ950" s="273"/>
      <c r="AR950" s="273"/>
      <c r="AS950" s="273"/>
      <c r="AT950" s="273"/>
      <c r="AU950" s="284"/>
      <c r="AV950" s="88" t="s">
        <v>752</v>
      </c>
      <c r="AW950" s="106" t="str">
        <f>IF(AND(T946=1,V946=1),IF(AND(AQ946=1,AS946=1),"RiRr","Ri"),IF(AND(AQ946=1,AS946=1),"Rr",""))</f>
        <v/>
      </c>
      <c r="AX950" s="106" t="str">
        <f>IF(AND(T946=2,V946=1),IF(AND(AQ946=2,AS946=1),"RiRr","Ri"),IF(AND(AQ946=2,AS946=1),"Rr",""))</f>
        <v/>
      </c>
      <c r="AY950" s="101" t="str">
        <f>IF(AND(T946=3,V946=1),IF(AND(AQ946=3,AS946=1),"RiRr","Ri"),IF(AND(AQ946=3,AS946=1),"Rr",""))</f>
        <v/>
      </c>
      <c r="AZ950" s="102" t="str">
        <f>IF(AND(T946=4,V946=1),IF(AND(AQ946=4,AS946=1),"RiRr","Ri"),IF(AND(AQ946=4,AS946=1),"Rr",""))</f>
        <v/>
      </c>
      <c r="BA950" s="102" t="str">
        <f>IF(AND(T946=5,V946=1),IF(AND(AQ946=5,AS946=1),"RiRr","Ri"),IF(AND(AQ946=5,AS946=1),"Rr",""))</f>
        <v/>
      </c>
      <c r="BB950" s="105"/>
    </row>
    <row r="951" spans="1:54" ht="15.75" hidden="1" customHeight="1" thickBot="1" x14ac:dyDescent="0.25">
      <c r="A951" s="363"/>
      <c r="B951" s="291"/>
      <c r="C951" s="299"/>
      <c r="D951" s="302"/>
      <c r="E951" s="302"/>
      <c r="F951" s="302"/>
      <c r="G951" s="302"/>
      <c r="H951" s="302"/>
      <c r="I951" s="305"/>
      <c r="J951" s="308"/>
      <c r="K951" s="308"/>
      <c r="L951" s="331"/>
      <c r="M951" s="264"/>
      <c r="N951" s="264"/>
      <c r="O951" s="328"/>
      <c r="P951" s="311"/>
      <c r="Q951" s="267"/>
      <c r="R951" s="261"/>
      <c r="S951" s="258"/>
      <c r="T951" s="255"/>
      <c r="U951" s="249"/>
      <c r="V951" s="255"/>
      <c r="W951" s="255"/>
      <c r="X951" s="255"/>
      <c r="Y951" s="277"/>
      <c r="Z951" s="108"/>
      <c r="AA951" s="109"/>
      <c r="AB951" s="109"/>
      <c r="AC951" s="109"/>
      <c r="AD951" s="110"/>
      <c r="AE951" s="111">
        <f t="shared" si="153"/>
        <v>0</v>
      </c>
      <c r="AF951" s="110"/>
      <c r="AG951" s="110"/>
      <c r="AH951" s="110"/>
      <c r="AI951" s="110"/>
      <c r="AJ951" s="110"/>
      <c r="AK951" s="110"/>
      <c r="AL951" s="111">
        <f>IFERROR(VLOOKUP(AF951,Criterios!$M$3:$N$6,2,FALSE),0) + IFERROR(VLOOKUP(AG951,Criterios!$O$3:$P$6,2,FALSE),0) + IFERROR(VLOOKUP(AH951,Criterios!$Q$3:$R$7,2,FALSE),0) + IFERROR(VLOOKUP(AI951,Criterios!$S$3:$T$6,2,FALSE),0) + IFERROR(VLOOKUP(AJ951,Criterios!$U$3:$V$5,2,FALSE),0) + IFERROR(VLOOKUP(AK951,Criterios!$W$3:$X$8,2,FALSE),0)</f>
        <v>0</v>
      </c>
      <c r="AM951" s="112" t="str">
        <f>IF(AND(AL951&gt;=Criterios!$AB$8,AL951&lt;Criterios!$AA$8),"Pobre",IF(AND(AL951&gt;=Criterios!$AB$7,AL951&lt;Criterios!$AA$7),"Insatisfactorio",IF(AND(AL951&gt;=Criterios!$AB$6,AL951&lt;Criterios!$AA$6),"Regular",IF(AND(AL951&gt;=Criterios!$AB$5,AL951&lt;Criterios!$AA$5),"Bueno",IF(AND(AL951&gt;=Criterios!$AB$4,AL951&lt;=Criterios!$AA$4),"Excelente",MID(Criterios!$Y$3,1,1))))))</f>
        <v/>
      </c>
      <c r="AN951" s="279"/>
      <c r="AO951" s="281"/>
      <c r="AP951" s="283"/>
      <c r="AQ951" s="274"/>
      <c r="AR951" s="274"/>
      <c r="AS951" s="274"/>
      <c r="AT951" s="274"/>
      <c r="AU951" s="285"/>
      <c r="AW951" s="88" t="s">
        <v>123</v>
      </c>
      <c r="AX951" s="88" t="s">
        <v>124</v>
      </c>
      <c r="AY951" s="88" t="s">
        <v>125</v>
      </c>
      <c r="AZ951" s="88" t="s">
        <v>126</v>
      </c>
      <c r="BA951" s="88" t="s">
        <v>127</v>
      </c>
      <c r="BB951" s="113"/>
    </row>
    <row r="952" spans="1:54" ht="16.5" hidden="1" thickTop="1" x14ac:dyDescent="0.2">
      <c r="A952" s="361"/>
      <c r="B952" s="289"/>
      <c r="C952" s="297"/>
      <c r="D952" s="300"/>
      <c r="E952" s="300"/>
      <c r="F952" s="300"/>
      <c r="G952" s="300"/>
      <c r="H952" s="300"/>
      <c r="I952" s="303"/>
      <c r="J952" s="306"/>
      <c r="K952" s="306"/>
      <c r="L952" s="329"/>
      <c r="M952" s="262"/>
      <c r="N952" s="262"/>
      <c r="O952" s="326" t="s">
        <v>467</v>
      </c>
      <c r="P952" s="338"/>
      <c r="Q952" s="295"/>
      <c r="R952" s="259"/>
      <c r="S952" s="256"/>
      <c r="T952" s="253">
        <f>(IFERROR(VLOOKUP(S952,Criterios!$E$3:$F$8,2,FALSE),0))</f>
        <v>0</v>
      </c>
      <c r="U952" s="247"/>
      <c r="V952" s="253">
        <f>(IFERROR(VLOOKUP(U952,Criterios!$H$3:$I$8,2,FALSE),0))</f>
        <v>0</v>
      </c>
      <c r="W952" s="253">
        <f>(IFERROR(VLOOKUP(S952,Criterios!$E$3:$F$8,2,FALSE),0)) * (IFERROR(VLOOKUP(U952,Criterios!$H$3:$I$8,2,FALSE),0))</f>
        <v>0</v>
      </c>
      <c r="X952" s="253">
        <f>IFERROR(INDEX(Colorimetría!$D$4:$H$8,MATCH(V952,Colorimetría!$C$4:$C$8,0),MATCH(T952,Colorimetría!$D$3:$H$3,0)),0)</f>
        <v>0</v>
      </c>
      <c r="Y952" s="296"/>
      <c r="Z952" s="91"/>
      <c r="AA952" s="92"/>
      <c r="AB952" s="92"/>
      <c r="AC952" s="92"/>
      <c r="AD952" s="93"/>
      <c r="AE952" s="94">
        <f>IF(OR(AD952="Preventivo",AD952="Preventivo - Detectivo"),"Probabilidad",IF(OR(AD952="Detectivo - Correctivo",AD952="Correctivo"),"Impacto",0))</f>
        <v>0</v>
      </c>
      <c r="AF952" s="93"/>
      <c r="AG952" s="93"/>
      <c r="AH952" s="93"/>
      <c r="AI952" s="93"/>
      <c r="AJ952" s="93"/>
      <c r="AK952" s="93"/>
      <c r="AL952" s="95">
        <f>IFERROR(VLOOKUP(AF952,Criterios!$M$3:$N$6,2,FALSE),0) + IFERROR(VLOOKUP(AG952,Criterios!$O$3:$P$6,2,FALSE),0) + IFERROR(VLOOKUP(AH952,Criterios!$Q$3:$R$7,2,FALSE),0) + IFERROR(VLOOKUP(AI952,Criterios!$S$3:$T$6,2,FALSE),0) + IFERROR(VLOOKUP(AJ952,Criterios!$U$3:$V$5,2,FALSE),0) + IFERROR(VLOOKUP(AK952,Criterios!$W$3:$X$8,2,FALSE),0)</f>
        <v>0</v>
      </c>
      <c r="AM952" s="96" t="str">
        <f>IF(AND(AL952&gt;=Criterios!$AB$8,AL952&lt;Criterios!$AA$8),"Pobre",IF(AND(AL952&gt;=Criterios!$AB$7,AL952&lt;Criterios!$AA$7),"Insatisfactorio",IF(AND(AL952&gt;=Criterios!$AB$6,AL952&lt;Criterios!$AA$6),"Regular",IF(AND(AL952&gt;=Criterios!$AB$5,AL952&lt;Criterios!$AA$5),"Bueno",IF(AND(AL952&gt;=Criterios!$AB$4,AL952&lt;=Criterios!$AA$4),"Excelente",MID(Criterios!$Y$3,1,1))))))</f>
        <v/>
      </c>
      <c r="AN952" s="278">
        <f>(IFERROR(AVERAGEIFS(AL952:AL957,AE952:AE957,"Impacto"),0))/100</f>
        <v>0</v>
      </c>
      <c r="AO952" s="280">
        <f>(IFERROR(AVERAGEIFS(AL952:AL957,AE952:AE957,"Probabilidad"),0))/100</f>
        <v>0</v>
      </c>
      <c r="AP952" s="282" t="str">
        <f>IF(AN952=0,MID(S952,1,15),IF(T952 - AN952*T952&lt;1,VLOOKUP(1,Criterios!$D$4:$E$8,2,FALSE),IF(ROUND(T952 -( T952*AN952),0)=0,VLOOKUP(1,Criterios!$D$4:$E$8,2,FALSE),VLOOKUP(ROUND(T952 -( T952*AN952),0),Criterios!$D$4:$E$8,2,FALSE))))</f>
        <v/>
      </c>
      <c r="AQ952" s="273">
        <f>(IFERROR(VLOOKUP(AP952,Criterios!$E$3:$F$8,2,FALSE),0))</f>
        <v>0</v>
      </c>
      <c r="AR952" s="273" t="str">
        <f>IF(AO952=0,MID(U952,1,15),IF(V952 - AO952*V952&lt;1,VLOOKUP(1,Criterios!$G$4:$H$8,2,FALSE),IF(ROUND(V952 -(V952*AO952),0)=0,VLOOKUP(1,Criterios!$G$4:$H$8,2,FALSE),VLOOKUP(ROUND(V952 -( V952*AO952),0),Criterios!$G$4:$H$8,2,FALSE))))</f>
        <v/>
      </c>
      <c r="AS952" s="273">
        <f>(IFERROR(VLOOKUP(AR952,Criterios!$H$3:$I$8,2,FALSE),0))</f>
        <v>0</v>
      </c>
      <c r="AT952" s="273">
        <f>(IFERROR(VLOOKUP(AP952,Criterios!$E$3:$F$8,2,FALSE),0)) * (IFERROR(VLOOKUP(AR952,Criterios!$H$3:$I$8,2,FALSE),0))</f>
        <v>0</v>
      </c>
      <c r="AU952" s="284">
        <f>IFERROR(INDEX(Colorimetría!$D$4:$H$8,MATCH(AS952,Colorimetría!$C$4:$C$8,0),MATCH(AQ952,Colorimetría!$D$3:$H$3,0)),0)</f>
        <v>0</v>
      </c>
      <c r="AV952" s="88" t="s">
        <v>169</v>
      </c>
      <c r="AW952" s="97" t="str">
        <f>IF(AND(T952=1,V952=5),IF(AND(AQ952=1,AS952=5),"RiRr","Ri"),IF(AND(AQ952=1,AS952=5),"Rr",""))</f>
        <v/>
      </c>
      <c r="AX952" s="97" t="str">
        <f>IF(AND(T952=2,V952=5),IF(AND(AQ952=2,AS952=5),"RiRr","Ri"),IF(AND(AQ952=2,AS952=5),"Rr",""))</f>
        <v/>
      </c>
      <c r="AY952" s="98" t="str">
        <f>IF(AND(T952=3,V952=5),IF(AND(AQ952=3,AS952=5),"RiRr","Ri"),IF(AND(AQ952=3,AS952=5),"Rr",""))</f>
        <v/>
      </c>
      <c r="AZ952" s="98" t="str">
        <f>IF(AND(T952=4,V952=5),IF(AND(AQ952=4,AS952=5),"RiRr","Ri"),IF(AND(AQ952=4,AS952=5),"Rr",""))</f>
        <v/>
      </c>
      <c r="BA952" s="98" t="str">
        <f>IF(AND(T952=5,V952=5),IF(AND(AQ952=5,AS952=5),"RiRr","Ri"),IF(AND(AQ952=5,AS952=5),"Rr",""))</f>
        <v/>
      </c>
      <c r="BB952" s="100"/>
    </row>
    <row r="953" spans="1:54" hidden="1" x14ac:dyDescent="0.2">
      <c r="A953" s="362"/>
      <c r="B953" s="290"/>
      <c r="C953" s="298"/>
      <c r="D953" s="301"/>
      <c r="E953" s="301"/>
      <c r="F953" s="301"/>
      <c r="G953" s="301"/>
      <c r="H953" s="301"/>
      <c r="I953" s="304"/>
      <c r="J953" s="307"/>
      <c r="K953" s="307"/>
      <c r="L953" s="330"/>
      <c r="M953" s="263"/>
      <c r="N953" s="263"/>
      <c r="O953" s="327"/>
      <c r="P953" s="310"/>
      <c r="Q953" s="266"/>
      <c r="R953" s="260"/>
      <c r="S953" s="257"/>
      <c r="T953" s="254"/>
      <c r="U953" s="248"/>
      <c r="V953" s="254"/>
      <c r="W953" s="254"/>
      <c r="X953" s="254"/>
      <c r="Y953" s="276"/>
      <c r="Z953" s="91"/>
      <c r="AA953" s="92"/>
      <c r="AB953" s="92"/>
      <c r="AC953" s="92"/>
      <c r="AD953" s="93"/>
      <c r="AE953" s="94">
        <f t="shared" ref="AE953:AE957" si="154">IF(OR(AD953="Preventivo",AD953="Preventivo - Detectivo"),"Probabilidad",IF(OR(AD953="Detectivo - Correctivo",AD953="Correctivo"),"Impacto",0))</f>
        <v>0</v>
      </c>
      <c r="AF953" s="93"/>
      <c r="AG953" s="93"/>
      <c r="AH953" s="93"/>
      <c r="AI953" s="93"/>
      <c r="AJ953" s="93"/>
      <c r="AK953" s="93"/>
      <c r="AL953" s="95">
        <f>IFERROR(VLOOKUP(AF953,Criterios!$M$3:$N$6,2,FALSE),0) + IFERROR(VLOOKUP(AG953,Criterios!$O$3:$P$6,2,FALSE),0) + IFERROR(VLOOKUP(AH953,Criterios!$Q$3:$R$7,2,FALSE),0) + IFERROR(VLOOKUP(AI953,Criterios!$S$3:$T$6,2,FALSE),0) + IFERROR(VLOOKUP(AJ953,Criterios!$U$3:$V$5,2,FALSE),0) + IFERROR(VLOOKUP(AK953,Criterios!$W$3:$X$8,2,FALSE),0)</f>
        <v>0</v>
      </c>
      <c r="AM953" s="96" t="str">
        <f>IF(AND(AL953&gt;=Criterios!$AB$8,AL953&lt;Criterios!$AA$8),"Pobre",IF(AND(AL953&gt;=Criterios!$AB$7,AL953&lt;Criterios!$AA$7),"Insatisfactorio",IF(AND(AL953&gt;=Criterios!$AB$6,AL953&lt;Criterios!$AA$6),"Regular",IF(AND(AL953&gt;=Criterios!$AB$5,AL953&lt;Criterios!$AA$5),"Bueno",IF(AND(AL953&gt;=Criterios!$AB$4,AL953&lt;=Criterios!$AA$4),"Excelente",MID(Criterios!$Y$3,1,1))))))</f>
        <v/>
      </c>
      <c r="AN953" s="278"/>
      <c r="AO953" s="280"/>
      <c r="AP953" s="282"/>
      <c r="AQ953" s="273"/>
      <c r="AR953" s="273"/>
      <c r="AS953" s="273"/>
      <c r="AT953" s="273"/>
      <c r="AU953" s="284"/>
      <c r="AV953" s="88" t="s">
        <v>122</v>
      </c>
      <c r="AW953" s="101" t="str">
        <f>IF(AND(T952=1,V952=4),IF(AND(AQ952=1,AS952=4),"RiRr","Ri"),IF(AND(AQ952=1,AS952=4),"Rr",""))</f>
        <v/>
      </c>
      <c r="AX953" s="102" t="str">
        <f>IF(AND(T952=2,V952=4),IF(AND(AQ952=2,AS952=4),"RiRr","Ri"),IF(AND(AQ952=2,AS952=4),"Rr",""))</f>
        <v/>
      </c>
      <c r="AY953" s="102" t="str">
        <f>IF(AND(T952=3,V952=4),IF(AND(AQ952=3,AS952=4),"RiRr","Ri"),IF(AND(AQ952=3,AS952=4),"Rr",""))</f>
        <v/>
      </c>
      <c r="AZ953" s="103" t="str">
        <f>IF(AND(T952=4,V952=4),IF(AND(AQ952=4,AS952=4),"RiRr","Ri"),IF(AND(AQ952=4,AS952=4),"Rr",""))</f>
        <v/>
      </c>
      <c r="BA953" s="103" t="str">
        <f>IF(AND(T952=5,V952=4),IF(AND(AQ952=5,AS952=4),"RiRr","Ri"),IF(AND(AQ952=5,AS952=4),"Rr",""))</f>
        <v/>
      </c>
      <c r="BB953" s="105"/>
    </row>
    <row r="954" spans="1:54" hidden="1" x14ac:dyDescent="0.2">
      <c r="A954" s="362"/>
      <c r="B954" s="290"/>
      <c r="C954" s="298"/>
      <c r="D954" s="301"/>
      <c r="E954" s="301"/>
      <c r="F954" s="301"/>
      <c r="G954" s="301"/>
      <c r="H954" s="301"/>
      <c r="I954" s="304"/>
      <c r="J954" s="307"/>
      <c r="K954" s="307"/>
      <c r="L954" s="330"/>
      <c r="M954" s="263"/>
      <c r="N954" s="263"/>
      <c r="O954" s="327"/>
      <c r="P954" s="310"/>
      <c r="Q954" s="266"/>
      <c r="R954" s="260"/>
      <c r="S954" s="257"/>
      <c r="T954" s="254"/>
      <c r="U954" s="248"/>
      <c r="V954" s="254"/>
      <c r="W954" s="254"/>
      <c r="X954" s="254"/>
      <c r="Y954" s="276"/>
      <c r="Z954" s="91"/>
      <c r="AA954" s="92"/>
      <c r="AB954" s="92"/>
      <c r="AC954" s="92"/>
      <c r="AD954" s="93"/>
      <c r="AE954" s="94">
        <f t="shared" si="154"/>
        <v>0</v>
      </c>
      <c r="AF954" s="93"/>
      <c r="AG954" s="93"/>
      <c r="AH954" s="93"/>
      <c r="AI954" s="93"/>
      <c r="AJ954" s="93"/>
      <c r="AK954" s="93"/>
      <c r="AL954" s="95">
        <f>IFERROR(VLOOKUP(AF954,Criterios!$M$3:$N$6,2,FALSE),0) + IFERROR(VLOOKUP(AG954,Criterios!$O$3:$P$6,2,FALSE),0) + IFERROR(VLOOKUP(AH954,Criterios!$Q$3:$R$7,2,FALSE),0) + IFERROR(VLOOKUP(AI954,Criterios!$S$3:$T$6,2,FALSE),0) + IFERROR(VLOOKUP(AJ954,Criterios!$U$3:$V$5,2,FALSE),0) + IFERROR(VLOOKUP(AK954,Criterios!$W$3:$X$8,2,FALSE),0)</f>
        <v>0</v>
      </c>
      <c r="AM954" s="96" t="str">
        <f>IF(AND(AL954&gt;=Criterios!$AB$8,AL954&lt;Criterios!$AA$8),"Pobre",IF(AND(AL954&gt;=Criterios!$AB$7,AL954&lt;Criterios!$AA$7),"Insatisfactorio",IF(AND(AL954&gt;=Criterios!$AB$6,AL954&lt;Criterios!$AA$6),"Regular",IF(AND(AL954&gt;=Criterios!$AB$5,AL954&lt;Criterios!$AA$5),"Bueno",IF(AND(AL954&gt;=Criterios!$AB$4,AL954&lt;=Criterios!$AA$4),"Excelente",MID(Criterios!$Y$3,1,1))))))</f>
        <v/>
      </c>
      <c r="AN954" s="278"/>
      <c r="AO954" s="280"/>
      <c r="AP954" s="282"/>
      <c r="AQ954" s="273"/>
      <c r="AR954" s="273"/>
      <c r="AS954" s="273"/>
      <c r="AT954" s="273"/>
      <c r="AU954" s="284"/>
      <c r="AV954" s="88" t="s">
        <v>125</v>
      </c>
      <c r="AW954" s="106" t="str">
        <f>IF(AND(T952=1,V952=3),IF(AND(AQ952=1,AS952=3),"RiRr","Ri"),IF(AND(AQ952=1,AS952=3),"Rr",""))</f>
        <v/>
      </c>
      <c r="AX954" s="101" t="str">
        <f>IF(AND(T952=2,V952=3),IF(AND(AQ952=2,AS952=3),"RiRr","Ri"),IF(AND(AQ952=2,AS952=3),"Rr",""))</f>
        <v/>
      </c>
      <c r="AY954" s="102" t="str">
        <f>IF(AND(T952=3,V952=3),IF(AND(AQ952=3,AS952=3),"RiRr","Ri"),IF(AND(AQ952=3,AS952=3),"Rr",""))</f>
        <v/>
      </c>
      <c r="AZ954" s="103" t="str">
        <f>IF(AND(T952=4,V952=3),IF(AND(AQ952=4,AS952=3),"RiRr","Ri"),IF(AND(AQ952=4,AS952=3),"Rr",""))</f>
        <v/>
      </c>
      <c r="BA954" s="103" t="str">
        <f>IF(AND(T952=5,V952=3),IF(AND(AQ952=5,AS952=3),"RiRr","Ri"),IF(AND(AQ952=5,AS952=3),"Rr",""))</f>
        <v/>
      </c>
      <c r="BB954" s="105"/>
    </row>
    <row r="955" spans="1:54" hidden="1" x14ac:dyDescent="0.2">
      <c r="A955" s="362"/>
      <c r="B955" s="290"/>
      <c r="C955" s="298"/>
      <c r="D955" s="301"/>
      <c r="E955" s="301"/>
      <c r="F955" s="301"/>
      <c r="G955" s="301"/>
      <c r="H955" s="301"/>
      <c r="I955" s="304"/>
      <c r="J955" s="307"/>
      <c r="K955" s="307"/>
      <c r="L955" s="330"/>
      <c r="M955" s="263"/>
      <c r="N955" s="263"/>
      <c r="O955" s="327"/>
      <c r="P955" s="310"/>
      <c r="Q955" s="266"/>
      <c r="R955" s="260"/>
      <c r="S955" s="257"/>
      <c r="T955" s="254"/>
      <c r="U955" s="248"/>
      <c r="V955" s="254"/>
      <c r="W955" s="254"/>
      <c r="X955" s="254"/>
      <c r="Y955" s="276"/>
      <c r="Z955" s="91"/>
      <c r="AA955" s="92"/>
      <c r="AB955" s="92"/>
      <c r="AC955" s="92"/>
      <c r="AD955" s="93"/>
      <c r="AE955" s="94">
        <f t="shared" si="154"/>
        <v>0</v>
      </c>
      <c r="AF955" s="93"/>
      <c r="AG955" s="93"/>
      <c r="AH955" s="93"/>
      <c r="AI955" s="93"/>
      <c r="AJ955" s="93"/>
      <c r="AK955" s="93"/>
      <c r="AL955" s="94">
        <f>IFERROR(VLOOKUP(AF955,Criterios!$M$3:$N$6,2,FALSE),0) + IFERROR(VLOOKUP(AG955,Criterios!$O$3:$P$6,2,FALSE),0) + IFERROR(VLOOKUP(AH955,Criterios!$Q$3:$R$7,2,FALSE),0) + IFERROR(VLOOKUP(AI955,Criterios!$S$3:$T$6,2,FALSE),0) + IFERROR(VLOOKUP(AJ955,Criterios!$U$3:$V$5,2,FALSE),0) + IFERROR(VLOOKUP(AK955,Criterios!$W$3:$X$8,2,FALSE),0)</f>
        <v>0</v>
      </c>
      <c r="AM955" s="96" t="str">
        <f>IF(AND(AL955&gt;=Criterios!$AB$8,AL955&lt;Criterios!$AA$8),"Pobre",IF(AND(AL955&gt;=Criterios!$AB$7,AL955&lt;Criterios!$AA$7),"Insatisfactorio",IF(AND(AL955&gt;=Criterios!$AB$6,AL955&lt;Criterios!$AA$6),"Regular",IF(AND(AL955&gt;=Criterios!$AB$5,AL955&lt;Criterios!$AA$5),"Bueno",IF(AND(AL955&gt;=Criterios!$AB$4,AL955&lt;=Criterios!$AA$4),"Excelente",MID(Criterios!$Y$3,1,1))))))</f>
        <v/>
      </c>
      <c r="AN955" s="278"/>
      <c r="AO955" s="280"/>
      <c r="AP955" s="282"/>
      <c r="AQ955" s="273"/>
      <c r="AR955" s="273"/>
      <c r="AS955" s="273"/>
      <c r="AT955" s="273"/>
      <c r="AU955" s="284"/>
      <c r="AV955" s="88" t="s">
        <v>170</v>
      </c>
      <c r="AW955" s="106" t="str">
        <f>IF(AND(T952=1,V952=2),IF(AND(AQ952=1,AS952=2),"RiRr","Ri"),IF(AND(AQ952=1,AS952=2),"Rr",""))</f>
        <v/>
      </c>
      <c r="AX955" s="106" t="str">
        <f>IF(AND(T952=2,V952=2),IF(AND(AQ952=2,AS952=2),"RiRr","Ri"),IF(AND(AQ952=2,AS952=2),"Rr",""))</f>
        <v/>
      </c>
      <c r="AY955" s="101" t="str">
        <f>IF(AND(T952=3,V952=2),IF(AND(AQ952=3,AS952=2),"RiRr","Ri"),IF(AND(AQ952=3,AS952=2),"Rr",""))</f>
        <v/>
      </c>
      <c r="AZ955" s="102" t="str">
        <f>IF(AND(T952=4,V952=2),IF(AND(AQ952=4,AS952=2),"RiRr","Ri"),IF(AND(AQ952=4,AS952=2),"Rr",""))</f>
        <v/>
      </c>
      <c r="BA955" s="103" t="str">
        <f>IF(AND(T952=5,V952=2),IF(AND(AQ952=5,AS952=2),"RiRr","Ri"),IF(AND(AQ952=5,AS952=2),"Rr",""))</f>
        <v/>
      </c>
      <c r="BB955" s="105"/>
    </row>
    <row r="956" spans="1:54" hidden="1" x14ac:dyDescent="0.2">
      <c r="A956" s="362"/>
      <c r="B956" s="290"/>
      <c r="C956" s="298"/>
      <c r="D956" s="301"/>
      <c r="E956" s="301"/>
      <c r="F956" s="301"/>
      <c r="G956" s="301"/>
      <c r="H956" s="301"/>
      <c r="I956" s="304"/>
      <c r="J956" s="307"/>
      <c r="K956" s="307"/>
      <c r="L956" s="330"/>
      <c r="M956" s="263"/>
      <c r="N956" s="263"/>
      <c r="O956" s="327"/>
      <c r="P956" s="310"/>
      <c r="Q956" s="266"/>
      <c r="R956" s="260"/>
      <c r="S956" s="257"/>
      <c r="T956" s="254"/>
      <c r="U956" s="248"/>
      <c r="V956" s="254"/>
      <c r="W956" s="254"/>
      <c r="X956" s="254"/>
      <c r="Y956" s="276"/>
      <c r="Z956" s="91"/>
      <c r="AA956" s="92"/>
      <c r="AB956" s="92"/>
      <c r="AC956" s="92"/>
      <c r="AD956" s="93"/>
      <c r="AE956" s="94">
        <f t="shared" si="154"/>
        <v>0</v>
      </c>
      <c r="AF956" s="93"/>
      <c r="AG956" s="93"/>
      <c r="AH956" s="93"/>
      <c r="AI956" s="93"/>
      <c r="AJ956" s="93"/>
      <c r="AK956" s="93"/>
      <c r="AL956" s="94">
        <f>IFERROR(VLOOKUP(AF956,Criterios!$M$3:$N$6,2,FALSE),0) + IFERROR(VLOOKUP(AG956,Criterios!$O$3:$P$6,2,FALSE),0) + IFERROR(VLOOKUP(AH956,Criterios!$Q$3:$R$7,2,FALSE),0) + IFERROR(VLOOKUP(AI956,Criterios!$S$3:$T$6,2,FALSE),0) + IFERROR(VLOOKUP(AJ956,Criterios!$U$3:$V$5,2,FALSE),0) + IFERROR(VLOOKUP(AK956,Criterios!$W$3:$X$8,2,FALSE),0)</f>
        <v>0</v>
      </c>
      <c r="AM956" s="96" t="str">
        <f>IF(AND(AL956&gt;=Criterios!$AB$8,AL956&lt;Criterios!$AA$8),"Pobre",IF(AND(AL956&gt;=Criterios!$AB$7,AL956&lt;Criterios!$AA$7),"Insatisfactorio",IF(AND(AL956&gt;=Criterios!$AB$6,AL956&lt;Criterios!$AA$6),"Regular",IF(AND(AL956&gt;=Criterios!$AB$5,AL956&lt;Criterios!$AA$5),"Bueno",IF(AND(AL956&gt;=Criterios!$AB$4,AL956&lt;=Criterios!$AA$4),"Excelente",MID(Criterios!$Y$3,1,1))))))</f>
        <v/>
      </c>
      <c r="AN956" s="278"/>
      <c r="AO956" s="280"/>
      <c r="AP956" s="282"/>
      <c r="AQ956" s="273"/>
      <c r="AR956" s="273"/>
      <c r="AS956" s="273"/>
      <c r="AT956" s="273"/>
      <c r="AU956" s="284"/>
      <c r="AV956" s="88" t="s">
        <v>752</v>
      </c>
      <c r="AW956" s="106" t="str">
        <f>IF(AND(T952=1,V952=1),IF(AND(AQ952=1,AS952=1),"RiRr","Ri"),IF(AND(AQ952=1,AS952=1),"Rr",""))</f>
        <v/>
      </c>
      <c r="AX956" s="106" t="str">
        <f>IF(AND(T952=2,V952=1),IF(AND(AQ952=2,AS952=1),"RiRr","Ri"),IF(AND(AQ952=2,AS952=1),"Rr",""))</f>
        <v/>
      </c>
      <c r="AY956" s="101" t="str">
        <f>IF(AND(T952=3,V952=1),IF(AND(AQ952=3,AS952=1),"RiRr","Ri"),IF(AND(AQ952=3,AS952=1),"Rr",""))</f>
        <v/>
      </c>
      <c r="AZ956" s="102" t="str">
        <f>IF(AND(T952=4,V952=1),IF(AND(AQ952=4,AS952=1),"RiRr","Ri"),IF(AND(AQ952=4,AS952=1),"Rr",""))</f>
        <v/>
      </c>
      <c r="BA956" s="102" t="str">
        <f>IF(AND(T952=5,V952=1),IF(AND(AQ952=5,AS952=1),"RiRr","Ri"),IF(AND(AQ952=5,AS952=1),"Rr",""))</f>
        <v/>
      </c>
      <c r="BB956" s="105"/>
    </row>
    <row r="957" spans="1:54" ht="15.75" hidden="1" customHeight="1" thickBot="1" x14ac:dyDescent="0.25">
      <c r="A957" s="363"/>
      <c r="B957" s="291"/>
      <c r="C957" s="299"/>
      <c r="D957" s="302"/>
      <c r="E957" s="302"/>
      <c r="F957" s="302"/>
      <c r="G957" s="302"/>
      <c r="H957" s="302"/>
      <c r="I957" s="305"/>
      <c r="J957" s="308"/>
      <c r="K957" s="308"/>
      <c r="L957" s="331"/>
      <c r="M957" s="264"/>
      <c r="N957" s="264"/>
      <c r="O957" s="328"/>
      <c r="P957" s="311"/>
      <c r="Q957" s="267"/>
      <c r="R957" s="261"/>
      <c r="S957" s="258"/>
      <c r="T957" s="255"/>
      <c r="U957" s="249"/>
      <c r="V957" s="255"/>
      <c r="W957" s="255"/>
      <c r="X957" s="255"/>
      <c r="Y957" s="277"/>
      <c r="Z957" s="108"/>
      <c r="AA957" s="109"/>
      <c r="AB957" s="109"/>
      <c r="AC957" s="109"/>
      <c r="AD957" s="110"/>
      <c r="AE957" s="111">
        <f t="shared" si="154"/>
        <v>0</v>
      </c>
      <c r="AF957" s="110"/>
      <c r="AG957" s="110"/>
      <c r="AH957" s="110"/>
      <c r="AI957" s="110"/>
      <c r="AJ957" s="110"/>
      <c r="AK957" s="110"/>
      <c r="AL957" s="111">
        <f>IFERROR(VLOOKUP(AF957,Criterios!$M$3:$N$6,2,FALSE),0) + IFERROR(VLOOKUP(AG957,Criterios!$O$3:$P$6,2,FALSE),0) + IFERROR(VLOOKUP(AH957,Criterios!$Q$3:$R$7,2,FALSE),0) + IFERROR(VLOOKUP(AI957,Criterios!$S$3:$T$6,2,FALSE),0) + IFERROR(VLOOKUP(AJ957,Criterios!$U$3:$V$5,2,FALSE),0) + IFERROR(VLOOKUP(AK957,Criterios!$W$3:$X$8,2,FALSE),0)</f>
        <v>0</v>
      </c>
      <c r="AM957" s="112" t="str">
        <f>IF(AND(AL957&gt;=Criterios!$AB$8,AL957&lt;Criterios!$AA$8),"Pobre",IF(AND(AL957&gt;=Criterios!$AB$7,AL957&lt;Criterios!$AA$7),"Insatisfactorio",IF(AND(AL957&gt;=Criterios!$AB$6,AL957&lt;Criterios!$AA$6),"Regular",IF(AND(AL957&gt;=Criterios!$AB$5,AL957&lt;Criterios!$AA$5),"Bueno",IF(AND(AL957&gt;=Criterios!$AB$4,AL957&lt;=Criterios!$AA$4),"Excelente",MID(Criterios!$Y$3,1,1))))))</f>
        <v/>
      </c>
      <c r="AN957" s="279"/>
      <c r="AO957" s="281"/>
      <c r="AP957" s="283"/>
      <c r="AQ957" s="274"/>
      <c r="AR957" s="274"/>
      <c r="AS957" s="274"/>
      <c r="AT957" s="274"/>
      <c r="AU957" s="285"/>
      <c r="AW957" s="88" t="s">
        <v>123</v>
      </c>
      <c r="AX957" s="88" t="s">
        <v>124</v>
      </c>
      <c r="AY957" s="88" t="s">
        <v>125</v>
      </c>
      <c r="AZ957" s="88" t="s">
        <v>126</v>
      </c>
      <c r="BA957" s="88" t="s">
        <v>127</v>
      </c>
      <c r="BB957" s="113"/>
    </row>
    <row r="958" spans="1:54" ht="16.5" hidden="1" thickTop="1" x14ac:dyDescent="0.2">
      <c r="A958" s="361"/>
      <c r="B958" s="289"/>
      <c r="C958" s="297"/>
      <c r="D958" s="300"/>
      <c r="E958" s="300"/>
      <c r="F958" s="300"/>
      <c r="G958" s="300"/>
      <c r="H958" s="300"/>
      <c r="I958" s="303"/>
      <c r="J958" s="306"/>
      <c r="K958" s="306"/>
      <c r="L958" s="329"/>
      <c r="M958" s="262"/>
      <c r="N958" s="262"/>
      <c r="O958" s="326" t="s">
        <v>468</v>
      </c>
      <c r="P958" s="338"/>
      <c r="Q958" s="295"/>
      <c r="R958" s="259"/>
      <c r="S958" s="256"/>
      <c r="T958" s="253">
        <f>(IFERROR(VLOOKUP(S958,Criterios!$E$3:$F$8,2,FALSE),0))</f>
        <v>0</v>
      </c>
      <c r="U958" s="247"/>
      <c r="V958" s="253">
        <f>(IFERROR(VLOOKUP(U958,Criterios!$H$3:$I$8,2,FALSE),0))</f>
        <v>0</v>
      </c>
      <c r="W958" s="253">
        <f>(IFERROR(VLOOKUP(S958,Criterios!$E$3:$F$8,2,FALSE),0)) * (IFERROR(VLOOKUP(U958,Criterios!$H$3:$I$8,2,FALSE),0))</f>
        <v>0</v>
      </c>
      <c r="X958" s="253">
        <f>IFERROR(INDEX(Colorimetría!$D$4:$H$8,MATCH(V958,Colorimetría!$C$4:$C$8,0),MATCH(T958,Colorimetría!$D$3:$H$3,0)),0)</f>
        <v>0</v>
      </c>
      <c r="Y958" s="296"/>
      <c r="Z958" s="91"/>
      <c r="AA958" s="92"/>
      <c r="AB958" s="92"/>
      <c r="AC958" s="92"/>
      <c r="AD958" s="93"/>
      <c r="AE958" s="94">
        <f>IF(OR(AD958="Preventivo",AD958="Preventivo - Detectivo"),"Probabilidad",IF(OR(AD958="Detectivo - Correctivo",AD958="Correctivo"),"Impacto",0))</f>
        <v>0</v>
      </c>
      <c r="AF958" s="93"/>
      <c r="AG958" s="93"/>
      <c r="AH958" s="93"/>
      <c r="AI958" s="93"/>
      <c r="AJ958" s="93"/>
      <c r="AK958" s="93"/>
      <c r="AL958" s="95">
        <f>IFERROR(VLOOKUP(AF958,Criterios!$M$3:$N$6,2,FALSE),0) + IFERROR(VLOOKUP(AG958,Criterios!$O$3:$P$6,2,FALSE),0) + IFERROR(VLOOKUP(AH958,Criterios!$Q$3:$R$7,2,FALSE),0) + IFERROR(VLOOKUP(AI958,Criterios!$S$3:$T$6,2,FALSE),0) + IFERROR(VLOOKUP(AJ958,Criterios!$U$3:$V$5,2,FALSE),0) + IFERROR(VLOOKUP(AK958,Criterios!$W$3:$X$8,2,FALSE),0)</f>
        <v>0</v>
      </c>
      <c r="AM958" s="96" t="str">
        <f>IF(AND(AL958&gt;=Criterios!$AB$8,AL958&lt;Criterios!$AA$8),"Pobre",IF(AND(AL958&gt;=Criterios!$AB$7,AL958&lt;Criterios!$AA$7),"Insatisfactorio",IF(AND(AL958&gt;=Criterios!$AB$6,AL958&lt;Criterios!$AA$6),"Regular",IF(AND(AL958&gt;=Criterios!$AB$5,AL958&lt;Criterios!$AA$5),"Bueno",IF(AND(AL958&gt;=Criterios!$AB$4,AL958&lt;=Criterios!$AA$4),"Excelente",MID(Criterios!$Y$3,1,1))))))</f>
        <v/>
      </c>
      <c r="AN958" s="278">
        <f>(IFERROR(AVERAGEIFS(AL958:AL963,AE958:AE963,"Impacto"),0))/100</f>
        <v>0</v>
      </c>
      <c r="AO958" s="280">
        <f>(IFERROR(AVERAGEIFS(AL958:AL963,AE958:AE963,"Probabilidad"),0))/100</f>
        <v>0</v>
      </c>
      <c r="AP958" s="282" t="str">
        <f>IF(AN958=0,MID(S958,1,15),IF(T958 - AN958*T958&lt;1,VLOOKUP(1,Criterios!$D$4:$E$8,2,FALSE),IF(ROUND(T958 -( T958*AN958),0)=0,VLOOKUP(1,Criterios!$D$4:$E$8,2,FALSE),VLOOKUP(ROUND(T958 -( T958*AN958),0),Criterios!$D$4:$E$8,2,FALSE))))</f>
        <v/>
      </c>
      <c r="AQ958" s="273">
        <f>(IFERROR(VLOOKUP(AP958,Criterios!$E$3:$F$8,2,FALSE),0))</f>
        <v>0</v>
      </c>
      <c r="AR958" s="273" t="str">
        <f>IF(AO958=0,MID(U958,1,15),IF(V958 - AO958*V958&lt;1,VLOOKUP(1,Criterios!$G$4:$H$8,2,FALSE),IF(ROUND(V958 -(V958*AO958),0)=0,VLOOKUP(1,Criterios!$G$4:$H$8,2,FALSE),VLOOKUP(ROUND(V958 -( V958*AO958),0),Criterios!$G$4:$H$8,2,FALSE))))</f>
        <v/>
      </c>
      <c r="AS958" s="273">
        <f>(IFERROR(VLOOKUP(AR958,Criterios!$H$3:$I$8,2,FALSE),0))</f>
        <v>0</v>
      </c>
      <c r="AT958" s="273">
        <f>(IFERROR(VLOOKUP(AP958,Criterios!$E$3:$F$8,2,FALSE),0)) * (IFERROR(VLOOKUP(AR958,Criterios!$H$3:$I$8,2,FALSE),0))</f>
        <v>0</v>
      </c>
      <c r="AU958" s="284">
        <f>IFERROR(INDEX(Colorimetría!$D$4:$H$8,MATCH(AS958,Colorimetría!$C$4:$C$8,0),MATCH(AQ958,Colorimetría!$D$3:$H$3,0)),0)</f>
        <v>0</v>
      </c>
      <c r="AV958" s="88" t="s">
        <v>169</v>
      </c>
      <c r="AW958" s="97" t="str">
        <f>IF(AND(T958=1,V958=5),IF(AND(AQ958=1,AS958=5),"RiRr","Ri"),IF(AND(AQ958=1,AS958=5),"Rr",""))</f>
        <v/>
      </c>
      <c r="AX958" s="97" t="str">
        <f>IF(AND(T958=2,V958=5),IF(AND(AQ958=2,AS958=5),"RiRr","Ri"),IF(AND(AQ958=2,AS958=5),"Rr",""))</f>
        <v/>
      </c>
      <c r="AY958" s="98" t="str">
        <f>IF(AND(T958=3,V958=5),IF(AND(AQ958=3,AS958=5),"RiRr","Ri"),IF(AND(AQ958=3,AS958=5),"Rr",""))</f>
        <v/>
      </c>
      <c r="AZ958" s="98" t="str">
        <f>IF(AND(T958=4,V958=5),IF(AND(AQ958=4,AS958=5),"RiRr","Ri"),IF(AND(AQ958=4,AS958=5),"Rr",""))</f>
        <v/>
      </c>
      <c r="BA958" s="98" t="str">
        <f>IF(AND(T958=5,V958=5),IF(AND(AQ958=5,AS958=5),"RiRr","Ri"),IF(AND(AQ958=5,AS958=5),"Rr",""))</f>
        <v/>
      </c>
      <c r="BB958" s="100"/>
    </row>
    <row r="959" spans="1:54" hidden="1" x14ac:dyDescent="0.2">
      <c r="A959" s="362"/>
      <c r="B959" s="290"/>
      <c r="C959" s="298"/>
      <c r="D959" s="301"/>
      <c r="E959" s="301"/>
      <c r="F959" s="301"/>
      <c r="G959" s="301"/>
      <c r="H959" s="301"/>
      <c r="I959" s="304"/>
      <c r="J959" s="307"/>
      <c r="K959" s="307"/>
      <c r="L959" s="330"/>
      <c r="M959" s="263"/>
      <c r="N959" s="263"/>
      <c r="O959" s="327"/>
      <c r="P959" s="310"/>
      <c r="Q959" s="266"/>
      <c r="R959" s="260"/>
      <c r="S959" s="257"/>
      <c r="T959" s="254"/>
      <c r="U959" s="248"/>
      <c r="V959" s="254"/>
      <c r="W959" s="254"/>
      <c r="X959" s="254"/>
      <c r="Y959" s="276"/>
      <c r="Z959" s="91"/>
      <c r="AA959" s="92"/>
      <c r="AB959" s="92"/>
      <c r="AC959" s="92"/>
      <c r="AD959" s="93"/>
      <c r="AE959" s="94">
        <f t="shared" ref="AE959:AE963" si="155">IF(OR(AD959="Preventivo",AD959="Preventivo - Detectivo"),"Probabilidad",IF(OR(AD959="Detectivo - Correctivo",AD959="Correctivo"),"Impacto",0))</f>
        <v>0</v>
      </c>
      <c r="AF959" s="93"/>
      <c r="AG959" s="93"/>
      <c r="AH959" s="93"/>
      <c r="AI959" s="93"/>
      <c r="AJ959" s="93"/>
      <c r="AK959" s="93"/>
      <c r="AL959" s="95">
        <f>IFERROR(VLOOKUP(AF959,Criterios!$M$3:$N$6,2,FALSE),0) + IFERROR(VLOOKUP(AG959,Criterios!$O$3:$P$6,2,FALSE),0) + IFERROR(VLOOKUP(AH959,Criterios!$Q$3:$R$7,2,FALSE),0) + IFERROR(VLOOKUP(AI959,Criterios!$S$3:$T$6,2,FALSE),0) + IFERROR(VLOOKUP(AJ959,Criterios!$U$3:$V$5,2,FALSE),0) + IFERROR(VLOOKUP(AK959,Criterios!$W$3:$X$8,2,FALSE),0)</f>
        <v>0</v>
      </c>
      <c r="AM959" s="96" t="str">
        <f>IF(AND(AL959&gt;=Criterios!$AB$8,AL959&lt;Criterios!$AA$8),"Pobre",IF(AND(AL959&gt;=Criterios!$AB$7,AL959&lt;Criterios!$AA$7),"Insatisfactorio",IF(AND(AL959&gt;=Criterios!$AB$6,AL959&lt;Criterios!$AA$6),"Regular",IF(AND(AL959&gt;=Criterios!$AB$5,AL959&lt;Criterios!$AA$5),"Bueno",IF(AND(AL959&gt;=Criterios!$AB$4,AL959&lt;=Criterios!$AA$4),"Excelente",MID(Criterios!$Y$3,1,1))))))</f>
        <v/>
      </c>
      <c r="AN959" s="278"/>
      <c r="AO959" s="280"/>
      <c r="AP959" s="282"/>
      <c r="AQ959" s="273"/>
      <c r="AR959" s="273"/>
      <c r="AS959" s="273"/>
      <c r="AT959" s="273"/>
      <c r="AU959" s="284"/>
      <c r="AV959" s="88" t="s">
        <v>122</v>
      </c>
      <c r="AW959" s="101" t="str">
        <f>IF(AND(T958=1,V958=4),IF(AND(AQ958=1,AS958=4),"RiRr","Ri"),IF(AND(AQ958=1,AS958=4),"Rr",""))</f>
        <v/>
      </c>
      <c r="AX959" s="102" t="str">
        <f>IF(AND(T958=2,V958=4),IF(AND(AQ958=2,AS958=4),"RiRr","Ri"),IF(AND(AQ958=2,AS958=4),"Rr",""))</f>
        <v/>
      </c>
      <c r="AY959" s="102" t="str">
        <f>IF(AND(T958=3,V958=4),IF(AND(AQ958=3,AS958=4),"RiRr","Ri"),IF(AND(AQ958=3,AS958=4),"Rr",""))</f>
        <v/>
      </c>
      <c r="AZ959" s="103" t="str">
        <f>IF(AND(T958=4,V958=4),IF(AND(AQ958=4,AS958=4),"RiRr","Ri"),IF(AND(AQ958=4,AS958=4),"Rr",""))</f>
        <v/>
      </c>
      <c r="BA959" s="103" t="str">
        <f>IF(AND(T958=5,V958=4),IF(AND(AQ958=5,AS958=4),"RiRr","Ri"),IF(AND(AQ958=5,AS958=4),"Rr",""))</f>
        <v/>
      </c>
      <c r="BB959" s="105"/>
    </row>
    <row r="960" spans="1:54" hidden="1" x14ac:dyDescent="0.2">
      <c r="A960" s="362"/>
      <c r="B960" s="290"/>
      <c r="C960" s="298"/>
      <c r="D960" s="301"/>
      <c r="E960" s="301"/>
      <c r="F960" s="301"/>
      <c r="G960" s="301"/>
      <c r="H960" s="301"/>
      <c r="I960" s="304"/>
      <c r="J960" s="307"/>
      <c r="K960" s="307"/>
      <c r="L960" s="330"/>
      <c r="M960" s="263"/>
      <c r="N960" s="263"/>
      <c r="O960" s="327"/>
      <c r="P960" s="310"/>
      <c r="Q960" s="266"/>
      <c r="R960" s="260"/>
      <c r="S960" s="257"/>
      <c r="T960" s="254"/>
      <c r="U960" s="248"/>
      <c r="V960" s="254"/>
      <c r="W960" s="254"/>
      <c r="X960" s="254"/>
      <c r="Y960" s="276"/>
      <c r="Z960" s="91"/>
      <c r="AA960" s="92"/>
      <c r="AB960" s="92"/>
      <c r="AC960" s="92"/>
      <c r="AD960" s="93"/>
      <c r="AE960" s="94">
        <f t="shared" si="155"/>
        <v>0</v>
      </c>
      <c r="AF960" s="93"/>
      <c r="AG960" s="93"/>
      <c r="AH960" s="93"/>
      <c r="AI960" s="93"/>
      <c r="AJ960" s="93"/>
      <c r="AK960" s="93"/>
      <c r="AL960" s="95">
        <f>IFERROR(VLOOKUP(AF960,Criterios!$M$3:$N$6,2,FALSE),0) + IFERROR(VLOOKUP(AG960,Criterios!$O$3:$P$6,2,FALSE),0) + IFERROR(VLOOKUP(AH960,Criterios!$Q$3:$R$7,2,FALSE),0) + IFERROR(VLOOKUP(AI960,Criterios!$S$3:$T$6,2,FALSE),0) + IFERROR(VLOOKUP(AJ960,Criterios!$U$3:$V$5,2,FALSE),0) + IFERROR(VLOOKUP(AK960,Criterios!$W$3:$X$8,2,FALSE),0)</f>
        <v>0</v>
      </c>
      <c r="AM960" s="96" t="str">
        <f>IF(AND(AL960&gt;=Criterios!$AB$8,AL960&lt;Criterios!$AA$8),"Pobre",IF(AND(AL960&gt;=Criterios!$AB$7,AL960&lt;Criterios!$AA$7),"Insatisfactorio",IF(AND(AL960&gt;=Criterios!$AB$6,AL960&lt;Criterios!$AA$6),"Regular",IF(AND(AL960&gt;=Criterios!$AB$5,AL960&lt;Criterios!$AA$5),"Bueno",IF(AND(AL960&gt;=Criterios!$AB$4,AL960&lt;=Criterios!$AA$4),"Excelente",MID(Criterios!$Y$3,1,1))))))</f>
        <v/>
      </c>
      <c r="AN960" s="278"/>
      <c r="AO960" s="280"/>
      <c r="AP960" s="282"/>
      <c r="AQ960" s="273"/>
      <c r="AR960" s="273"/>
      <c r="AS960" s="273"/>
      <c r="AT960" s="273"/>
      <c r="AU960" s="284"/>
      <c r="AV960" s="88" t="s">
        <v>125</v>
      </c>
      <c r="AW960" s="106" t="str">
        <f>IF(AND(T958=1,V958=3),IF(AND(AQ958=1,AS958=3),"RiRr","Ri"),IF(AND(AQ958=1,AS958=3),"Rr",""))</f>
        <v/>
      </c>
      <c r="AX960" s="101" t="str">
        <f>IF(AND(T958=2,V958=3),IF(AND(AQ958=2,AS958=3),"RiRr","Ri"),IF(AND(AQ958=2,AS958=3),"Rr",""))</f>
        <v/>
      </c>
      <c r="AY960" s="102" t="str">
        <f>IF(AND(T958=3,V958=3),IF(AND(AQ958=3,AS958=3),"RiRr","Ri"),IF(AND(AQ958=3,AS958=3),"Rr",""))</f>
        <v/>
      </c>
      <c r="AZ960" s="103" t="str">
        <f>IF(AND(T958=4,V958=3),IF(AND(AQ958=4,AS958=3),"RiRr","Ri"),IF(AND(AQ958=4,AS958=3),"Rr",""))</f>
        <v/>
      </c>
      <c r="BA960" s="103" t="str">
        <f>IF(AND(T958=5,V958=3),IF(AND(AQ958=5,AS958=3),"RiRr","Ri"),IF(AND(AQ958=5,AS958=3),"Rr",""))</f>
        <v/>
      </c>
      <c r="BB960" s="105"/>
    </row>
    <row r="961" spans="1:54" hidden="1" x14ac:dyDescent="0.2">
      <c r="A961" s="362"/>
      <c r="B961" s="290"/>
      <c r="C961" s="298"/>
      <c r="D961" s="301"/>
      <c r="E961" s="301"/>
      <c r="F961" s="301"/>
      <c r="G961" s="301"/>
      <c r="H961" s="301"/>
      <c r="I961" s="304"/>
      <c r="J961" s="307"/>
      <c r="K961" s="307"/>
      <c r="L961" s="330"/>
      <c r="M961" s="263"/>
      <c r="N961" s="263"/>
      <c r="O961" s="327"/>
      <c r="P961" s="310"/>
      <c r="Q961" s="266"/>
      <c r="R961" s="260"/>
      <c r="S961" s="257"/>
      <c r="T961" s="254"/>
      <c r="U961" s="248"/>
      <c r="V961" s="254"/>
      <c r="W961" s="254"/>
      <c r="X961" s="254"/>
      <c r="Y961" s="276"/>
      <c r="Z961" s="91"/>
      <c r="AA961" s="92"/>
      <c r="AB961" s="92"/>
      <c r="AC961" s="92"/>
      <c r="AD961" s="93"/>
      <c r="AE961" s="94">
        <f t="shared" si="155"/>
        <v>0</v>
      </c>
      <c r="AF961" s="93"/>
      <c r="AG961" s="93"/>
      <c r="AH961" s="93"/>
      <c r="AI961" s="93"/>
      <c r="AJ961" s="93"/>
      <c r="AK961" s="93"/>
      <c r="AL961" s="94">
        <f>IFERROR(VLOOKUP(AF961,Criterios!$M$3:$N$6,2,FALSE),0) + IFERROR(VLOOKUP(AG961,Criterios!$O$3:$P$6,2,FALSE),0) + IFERROR(VLOOKUP(AH961,Criterios!$Q$3:$R$7,2,FALSE),0) + IFERROR(VLOOKUP(AI961,Criterios!$S$3:$T$6,2,FALSE),0) + IFERROR(VLOOKUP(AJ961,Criterios!$U$3:$V$5,2,FALSE),0) + IFERROR(VLOOKUP(AK961,Criterios!$W$3:$X$8,2,FALSE),0)</f>
        <v>0</v>
      </c>
      <c r="AM961" s="96" t="str">
        <f>IF(AND(AL961&gt;=Criterios!$AB$8,AL961&lt;Criterios!$AA$8),"Pobre",IF(AND(AL961&gt;=Criterios!$AB$7,AL961&lt;Criterios!$AA$7),"Insatisfactorio",IF(AND(AL961&gt;=Criterios!$AB$6,AL961&lt;Criterios!$AA$6),"Regular",IF(AND(AL961&gt;=Criterios!$AB$5,AL961&lt;Criterios!$AA$5),"Bueno",IF(AND(AL961&gt;=Criterios!$AB$4,AL961&lt;=Criterios!$AA$4),"Excelente",MID(Criterios!$Y$3,1,1))))))</f>
        <v/>
      </c>
      <c r="AN961" s="278"/>
      <c r="AO961" s="280"/>
      <c r="AP961" s="282"/>
      <c r="AQ961" s="273"/>
      <c r="AR961" s="273"/>
      <c r="AS961" s="273"/>
      <c r="AT961" s="273"/>
      <c r="AU961" s="284"/>
      <c r="AV961" s="88" t="s">
        <v>170</v>
      </c>
      <c r="AW961" s="106" t="str">
        <f>IF(AND(T958=1,V958=2),IF(AND(AQ958=1,AS958=2),"RiRr","Ri"),IF(AND(AQ958=1,AS958=2),"Rr",""))</f>
        <v/>
      </c>
      <c r="AX961" s="106" t="str">
        <f>IF(AND(T958=2,V958=2),IF(AND(AQ958=2,AS958=2),"RiRr","Ri"),IF(AND(AQ958=2,AS958=2),"Rr",""))</f>
        <v/>
      </c>
      <c r="AY961" s="101" t="str">
        <f>IF(AND(T958=3,V958=2),IF(AND(AQ958=3,AS958=2),"RiRr","Ri"),IF(AND(AQ958=3,AS958=2),"Rr",""))</f>
        <v/>
      </c>
      <c r="AZ961" s="102" t="str">
        <f>IF(AND(T958=4,V958=2),IF(AND(AQ958=4,AS958=2),"RiRr","Ri"),IF(AND(AQ958=4,AS958=2),"Rr",""))</f>
        <v/>
      </c>
      <c r="BA961" s="103" t="str">
        <f>IF(AND(T958=5,V958=2),IF(AND(AQ958=5,AS958=2),"RiRr","Ri"),IF(AND(AQ958=5,AS958=2),"Rr",""))</f>
        <v/>
      </c>
      <c r="BB961" s="105"/>
    </row>
    <row r="962" spans="1:54" hidden="1" x14ac:dyDescent="0.2">
      <c r="A962" s="362"/>
      <c r="B962" s="290"/>
      <c r="C962" s="298"/>
      <c r="D962" s="301"/>
      <c r="E962" s="301"/>
      <c r="F962" s="301"/>
      <c r="G962" s="301"/>
      <c r="H962" s="301"/>
      <c r="I962" s="304"/>
      <c r="J962" s="307"/>
      <c r="K962" s="307"/>
      <c r="L962" s="330"/>
      <c r="M962" s="263"/>
      <c r="N962" s="263"/>
      <c r="O962" s="327"/>
      <c r="P962" s="310"/>
      <c r="Q962" s="266"/>
      <c r="R962" s="260"/>
      <c r="S962" s="257"/>
      <c r="T962" s="254"/>
      <c r="U962" s="248"/>
      <c r="V962" s="254"/>
      <c r="W962" s="254"/>
      <c r="X962" s="254"/>
      <c r="Y962" s="276"/>
      <c r="Z962" s="91"/>
      <c r="AA962" s="92"/>
      <c r="AB962" s="92"/>
      <c r="AC962" s="92"/>
      <c r="AD962" s="93"/>
      <c r="AE962" s="94">
        <f t="shared" si="155"/>
        <v>0</v>
      </c>
      <c r="AF962" s="93"/>
      <c r="AG962" s="93"/>
      <c r="AH962" s="93"/>
      <c r="AI962" s="93"/>
      <c r="AJ962" s="93"/>
      <c r="AK962" s="93"/>
      <c r="AL962" s="94">
        <f>IFERROR(VLOOKUP(AF962,Criterios!$M$3:$N$6,2,FALSE),0) + IFERROR(VLOOKUP(AG962,Criterios!$O$3:$P$6,2,FALSE),0) + IFERROR(VLOOKUP(AH962,Criterios!$Q$3:$R$7,2,FALSE),0) + IFERROR(VLOOKUP(AI962,Criterios!$S$3:$T$6,2,FALSE),0) + IFERROR(VLOOKUP(AJ962,Criterios!$U$3:$V$5,2,FALSE),0) + IFERROR(VLOOKUP(AK962,Criterios!$W$3:$X$8,2,FALSE),0)</f>
        <v>0</v>
      </c>
      <c r="AM962" s="96" t="str">
        <f>IF(AND(AL962&gt;=Criterios!$AB$8,AL962&lt;Criterios!$AA$8),"Pobre",IF(AND(AL962&gt;=Criterios!$AB$7,AL962&lt;Criterios!$AA$7),"Insatisfactorio",IF(AND(AL962&gt;=Criterios!$AB$6,AL962&lt;Criterios!$AA$6),"Regular",IF(AND(AL962&gt;=Criterios!$AB$5,AL962&lt;Criterios!$AA$5),"Bueno",IF(AND(AL962&gt;=Criterios!$AB$4,AL962&lt;=Criterios!$AA$4),"Excelente",MID(Criterios!$Y$3,1,1))))))</f>
        <v/>
      </c>
      <c r="AN962" s="278"/>
      <c r="AO962" s="280"/>
      <c r="AP962" s="282"/>
      <c r="AQ962" s="273"/>
      <c r="AR962" s="273"/>
      <c r="AS962" s="273"/>
      <c r="AT962" s="273"/>
      <c r="AU962" s="284"/>
      <c r="AV962" s="88" t="s">
        <v>752</v>
      </c>
      <c r="AW962" s="106" t="str">
        <f>IF(AND(T958=1,V958=1),IF(AND(AQ958=1,AS958=1),"RiRr","Ri"),IF(AND(AQ958=1,AS958=1),"Rr",""))</f>
        <v/>
      </c>
      <c r="AX962" s="106" t="str">
        <f>IF(AND(T958=2,V958=1),IF(AND(AQ958=2,AS958=1),"RiRr","Ri"),IF(AND(AQ958=2,AS958=1),"Rr",""))</f>
        <v/>
      </c>
      <c r="AY962" s="101" t="str">
        <f>IF(AND(T958=3,V958=1),IF(AND(AQ958=3,AS958=1),"RiRr","Ri"),IF(AND(AQ958=3,AS958=1),"Rr",""))</f>
        <v/>
      </c>
      <c r="AZ962" s="102" t="str">
        <f>IF(AND(T958=4,V958=1),IF(AND(AQ958=4,AS958=1),"RiRr","Ri"),IF(AND(AQ958=4,AS958=1),"Rr",""))</f>
        <v/>
      </c>
      <c r="BA962" s="102" t="str">
        <f>IF(AND(T958=5,V958=1),IF(AND(AQ958=5,AS958=1),"RiRr","Ri"),IF(AND(AQ958=5,AS958=1),"Rr",""))</f>
        <v/>
      </c>
      <c r="BB962" s="105"/>
    </row>
    <row r="963" spans="1:54" ht="15.75" hidden="1" customHeight="1" thickBot="1" x14ac:dyDescent="0.25">
      <c r="A963" s="363"/>
      <c r="B963" s="291"/>
      <c r="C963" s="299"/>
      <c r="D963" s="302"/>
      <c r="E963" s="302"/>
      <c r="F963" s="302"/>
      <c r="G963" s="302"/>
      <c r="H963" s="302"/>
      <c r="I963" s="305"/>
      <c r="J963" s="308"/>
      <c r="K963" s="308"/>
      <c r="L963" s="331"/>
      <c r="M963" s="264"/>
      <c r="N963" s="264"/>
      <c r="O963" s="328"/>
      <c r="P963" s="311"/>
      <c r="Q963" s="267"/>
      <c r="R963" s="261"/>
      <c r="S963" s="258"/>
      <c r="T963" s="255"/>
      <c r="U963" s="249"/>
      <c r="V963" s="255"/>
      <c r="W963" s="255"/>
      <c r="X963" s="255"/>
      <c r="Y963" s="277"/>
      <c r="Z963" s="108"/>
      <c r="AA963" s="109"/>
      <c r="AB963" s="109"/>
      <c r="AC963" s="109"/>
      <c r="AD963" s="110"/>
      <c r="AE963" s="111">
        <f t="shared" si="155"/>
        <v>0</v>
      </c>
      <c r="AF963" s="110"/>
      <c r="AG963" s="110"/>
      <c r="AH963" s="110"/>
      <c r="AI963" s="110"/>
      <c r="AJ963" s="110"/>
      <c r="AK963" s="110"/>
      <c r="AL963" s="111">
        <f>IFERROR(VLOOKUP(AF963,Criterios!$M$3:$N$6,2,FALSE),0) + IFERROR(VLOOKUP(AG963,Criterios!$O$3:$P$6,2,FALSE),0) + IFERROR(VLOOKUP(AH963,Criterios!$Q$3:$R$7,2,FALSE),0) + IFERROR(VLOOKUP(AI963,Criterios!$S$3:$T$6,2,FALSE),0) + IFERROR(VLOOKUP(AJ963,Criterios!$U$3:$V$5,2,FALSE),0) + IFERROR(VLOOKUP(AK963,Criterios!$W$3:$X$8,2,FALSE),0)</f>
        <v>0</v>
      </c>
      <c r="AM963" s="112" t="str">
        <f>IF(AND(AL963&gt;=Criterios!$AB$8,AL963&lt;Criterios!$AA$8),"Pobre",IF(AND(AL963&gt;=Criterios!$AB$7,AL963&lt;Criterios!$AA$7),"Insatisfactorio",IF(AND(AL963&gt;=Criterios!$AB$6,AL963&lt;Criterios!$AA$6),"Regular",IF(AND(AL963&gt;=Criterios!$AB$5,AL963&lt;Criterios!$AA$5),"Bueno",IF(AND(AL963&gt;=Criterios!$AB$4,AL963&lt;=Criterios!$AA$4),"Excelente",MID(Criterios!$Y$3,1,1))))))</f>
        <v/>
      </c>
      <c r="AN963" s="279"/>
      <c r="AO963" s="281"/>
      <c r="AP963" s="283"/>
      <c r="AQ963" s="274"/>
      <c r="AR963" s="274"/>
      <c r="AS963" s="274"/>
      <c r="AT963" s="274"/>
      <c r="AU963" s="285"/>
      <c r="AW963" s="88" t="s">
        <v>123</v>
      </c>
      <c r="AX963" s="88" t="s">
        <v>124</v>
      </c>
      <c r="AY963" s="88" t="s">
        <v>125</v>
      </c>
      <c r="AZ963" s="88" t="s">
        <v>126</v>
      </c>
      <c r="BA963" s="88" t="s">
        <v>127</v>
      </c>
      <c r="BB963" s="113"/>
    </row>
    <row r="964" spans="1:54" ht="16.5" hidden="1" thickTop="1" x14ac:dyDescent="0.2">
      <c r="A964" s="361"/>
      <c r="B964" s="289"/>
      <c r="C964" s="297"/>
      <c r="D964" s="300"/>
      <c r="E964" s="300"/>
      <c r="F964" s="300"/>
      <c r="G964" s="300"/>
      <c r="H964" s="300"/>
      <c r="I964" s="303"/>
      <c r="J964" s="306"/>
      <c r="K964" s="306"/>
      <c r="L964" s="329"/>
      <c r="M964" s="262"/>
      <c r="N964" s="262"/>
      <c r="O964" s="326" t="s">
        <v>469</v>
      </c>
      <c r="P964" s="338"/>
      <c r="Q964" s="295"/>
      <c r="R964" s="259"/>
      <c r="S964" s="256"/>
      <c r="T964" s="253">
        <f>(IFERROR(VLOOKUP(S964,Criterios!$E$3:$F$8,2,FALSE),0))</f>
        <v>0</v>
      </c>
      <c r="U964" s="247"/>
      <c r="V964" s="253">
        <f>(IFERROR(VLOOKUP(U964,Criterios!$H$3:$I$8,2,FALSE),0))</f>
        <v>0</v>
      </c>
      <c r="W964" s="253">
        <f>(IFERROR(VLOOKUP(S964,Criterios!$E$3:$F$8,2,FALSE),0)) * (IFERROR(VLOOKUP(U964,Criterios!$H$3:$I$8,2,FALSE),0))</f>
        <v>0</v>
      </c>
      <c r="X964" s="253">
        <f>IFERROR(INDEX(Colorimetría!$D$4:$H$8,MATCH(V964,Colorimetría!$C$4:$C$8,0),MATCH(T964,Colorimetría!$D$3:$H$3,0)),0)</f>
        <v>0</v>
      </c>
      <c r="Y964" s="296"/>
      <c r="Z964" s="91"/>
      <c r="AA964" s="92"/>
      <c r="AB964" s="92"/>
      <c r="AC964" s="92"/>
      <c r="AD964" s="93"/>
      <c r="AE964" s="94">
        <f>IF(OR(AD964="Preventivo",AD964="Preventivo - Detectivo"),"Probabilidad",IF(OR(AD964="Detectivo - Correctivo",AD964="Correctivo"),"Impacto",0))</f>
        <v>0</v>
      </c>
      <c r="AF964" s="93"/>
      <c r="AG964" s="93"/>
      <c r="AH964" s="93"/>
      <c r="AI964" s="93"/>
      <c r="AJ964" s="93"/>
      <c r="AK964" s="93"/>
      <c r="AL964" s="95">
        <f>IFERROR(VLOOKUP(AF964,Criterios!$M$3:$N$6,2,FALSE),0) + IFERROR(VLOOKUP(AG964,Criterios!$O$3:$P$6,2,FALSE),0) + IFERROR(VLOOKUP(AH964,Criterios!$Q$3:$R$7,2,FALSE),0) + IFERROR(VLOOKUP(AI964,Criterios!$S$3:$T$6,2,FALSE),0) + IFERROR(VLOOKUP(AJ964,Criterios!$U$3:$V$5,2,FALSE),0) + IFERROR(VLOOKUP(AK964,Criterios!$W$3:$X$8,2,FALSE),0)</f>
        <v>0</v>
      </c>
      <c r="AM964" s="96" t="str">
        <f>IF(AND(AL964&gt;=Criterios!$AB$8,AL964&lt;Criterios!$AA$8),"Pobre",IF(AND(AL964&gt;=Criterios!$AB$7,AL964&lt;Criterios!$AA$7),"Insatisfactorio",IF(AND(AL964&gt;=Criterios!$AB$6,AL964&lt;Criterios!$AA$6),"Regular",IF(AND(AL964&gt;=Criterios!$AB$5,AL964&lt;Criterios!$AA$5),"Bueno",IF(AND(AL964&gt;=Criterios!$AB$4,AL964&lt;=Criterios!$AA$4),"Excelente",MID(Criterios!$Y$3,1,1))))))</f>
        <v/>
      </c>
      <c r="AN964" s="278">
        <f>(IFERROR(AVERAGEIFS(AL964:AL969,AE964:AE969,"Impacto"),0))/100</f>
        <v>0</v>
      </c>
      <c r="AO964" s="280">
        <f>(IFERROR(AVERAGEIFS(AL964:AL969,AE964:AE969,"Probabilidad"),0))/100</f>
        <v>0</v>
      </c>
      <c r="AP964" s="282" t="str">
        <f>IF(AN964=0,MID(S964,1,15),IF(T964 - AN964*T964&lt;1,VLOOKUP(1,Criterios!$D$4:$E$8,2,FALSE),IF(ROUND(T964 -( T964*AN964),0)=0,VLOOKUP(1,Criterios!$D$4:$E$8,2,FALSE),VLOOKUP(ROUND(T964 -( T964*AN964),0),Criterios!$D$4:$E$8,2,FALSE))))</f>
        <v/>
      </c>
      <c r="AQ964" s="273">
        <f>(IFERROR(VLOOKUP(AP964,Criterios!$E$3:$F$8,2,FALSE),0))</f>
        <v>0</v>
      </c>
      <c r="AR964" s="273" t="str">
        <f>IF(AO964=0,MID(U964,1,15),IF(V964 - AO964*V964&lt;1,VLOOKUP(1,Criterios!$G$4:$H$8,2,FALSE),IF(ROUND(V964 -(V964*AO964),0)=0,VLOOKUP(1,Criterios!$G$4:$H$8,2,FALSE),VLOOKUP(ROUND(V964 -( V964*AO964),0),Criterios!$G$4:$H$8,2,FALSE))))</f>
        <v/>
      </c>
      <c r="AS964" s="273">
        <f>(IFERROR(VLOOKUP(AR964,Criterios!$H$3:$I$8,2,FALSE),0))</f>
        <v>0</v>
      </c>
      <c r="AT964" s="273">
        <f>(IFERROR(VLOOKUP(AP964,Criterios!$E$3:$F$8,2,FALSE),0)) * (IFERROR(VLOOKUP(AR964,Criterios!$H$3:$I$8,2,FALSE),0))</f>
        <v>0</v>
      </c>
      <c r="AU964" s="284">
        <f>IFERROR(INDEX(Colorimetría!$D$4:$H$8,MATCH(AS964,Colorimetría!$C$4:$C$8,0),MATCH(AQ964,Colorimetría!$D$3:$H$3,0)),0)</f>
        <v>0</v>
      </c>
      <c r="AV964" s="88" t="s">
        <v>169</v>
      </c>
      <c r="AW964" s="97" t="str">
        <f>IF(AND(T964=1,V964=5),IF(AND(AQ964=1,AS964=5),"RiRr","Ri"),IF(AND(AQ964=1,AS964=5),"Rr",""))</f>
        <v/>
      </c>
      <c r="AX964" s="97" t="str">
        <f>IF(AND(T964=2,V964=5),IF(AND(AQ964=2,AS964=5),"RiRr","Ri"),IF(AND(AQ964=2,AS964=5),"Rr",""))</f>
        <v/>
      </c>
      <c r="AY964" s="98" t="str">
        <f>IF(AND(T964=3,V964=5),IF(AND(AQ964=3,AS964=5),"RiRr","Ri"),IF(AND(AQ964=3,AS964=5),"Rr",""))</f>
        <v/>
      </c>
      <c r="AZ964" s="98" t="str">
        <f>IF(AND(T964=4,V964=5),IF(AND(AQ964=4,AS964=5),"RiRr","Ri"),IF(AND(AQ964=4,AS964=5),"Rr",""))</f>
        <v/>
      </c>
      <c r="BA964" s="98" t="str">
        <f>IF(AND(T964=5,V964=5),IF(AND(AQ964=5,AS964=5),"RiRr","Ri"),IF(AND(AQ964=5,AS964=5),"Rr",""))</f>
        <v/>
      </c>
      <c r="BB964" s="100"/>
    </row>
    <row r="965" spans="1:54" hidden="1" x14ac:dyDescent="0.2">
      <c r="A965" s="362"/>
      <c r="B965" s="290"/>
      <c r="C965" s="298"/>
      <c r="D965" s="301"/>
      <c r="E965" s="301"/>
      <c r="F965" s="301"/>
      <c r="G965" s="301"/>
      <c r="H965" s="301"/>
      <c r="I965" s="304"/>
      <c r="J965" s="307"/>
      <c r="K965" s="307"/>
      <c r="L965" s="330"/>
      <c r="M965" s="263"/>
      <c r="N965" s="263"/>
      <c r="O965" s="327"/>
      <c r="P965" s="310"/>
      <c r="Q965" s="266"/>
      <c r="R965" s="260"/>
      <c r="S965" s="257"/>
      <c r="T965" s="254"/>
      <c r="U965" s="248"/>
      <c r="V965" s="254"/>
      <c r="W965" s="254"/>
      <c r="X965" s="254"/>
      <c r="Y965" s="276"/>
      <c r="Z965" s="91"/>
      <c r="AA965" s="92"/>
      <c r="AB965" s="92"/>
      <c r="AC965" s="92"/>
      <c r="AD965" s="93"/>
      <c r="AE965" s="94">
        <f t="shared" ref="AE965:AE969" si="156">IF(OR(AD965="Preventivo",AD965="Preventivo - Detectivo"),"Probabilidad",IF(OR(AD965="Detectivo - Correctivo",AD965="Correctivo"),"Impacto",0))</f>
        <v>0</v>
      </c>
      <c r="AF965" s="93"/>
      <c r="AG965" s="93"/>
      <c r="AH965" s="93"/>
      <c r="AI965" s="93"/>
      <c r="AJ965" s="93"/>
      <c r="AK965" s="93"/>
      <c r="AL965" s="95">
        <f>IFERROR(VLOOKUP(AF965,Criterios!$M$3:$N$6,2,FALSE),0) + IFERROR(VLOOKUP(AG965,Criterios!$O$3:$P$6,2,FALSE),0) + IFERROR(VLOOKUP(AH965,Criterios!$Q$3:$R$7,2,FALSE),0) + IFERROR(VLOOKUP(AI965,Criterios!$S$3:$T$6,2,FALSE),0) + IFERROR(VLOOKUP(AJ965,Criterios!$U$3:$V$5,2,FALSE),0) + IFERROR(VLOOKUP(AK965,Criterios!$W$3:$X$8,2,FALSE),0)</f>
        <v>0</v>
      </c>
      <c r="AM965" s="96" t="str">
        <f>IF(AND(AL965&gt;=Criterios!$AB$8,AL965&lt;Criterios!$AA$8),"Pobre",IF(AND(AL965&gt;=Criterios!$AB$7,AL965&lt;Criterios!$AA$7),"Insatisfactorio",IF(AND(AL965&gt;=Criterios!$AB$6,AL965&lt;Criterios!$AA$6),"Regular",IF(AND(AL965&gt;=Criterios!$AB$5,AL965&lt;Criterios!$AA$5),"Bueno",IF(AND(AL965&gt;=Criterios!$AB$4,AL965&lt;=Criterios!$AA$4),"Excelente",MID(Criterios!$Y$3,1,1))))))</f>
        <v/>
      </c>
      <c r="AN965" s="278"/>
      <c r="AO965" s="280"/>
      <c r="AP965" s="282"/>
      <c r="AQ965" s="273"/>
      <c r="AR965" s="273"/>
      <c r="AS965" s="273"/>
      <c r="AT965" s="273"/>
      <c r="AU965" s="284"/>
      <c r="AV965" s="88" t="s">
        <v>122</v>
      </c>
      <c r="AW965" s="101" t="str">
        <f>IF(AND(T964=1,V964=4),IF(AND(AQ964=1,AS964=4),"RiRr","Ri"),IF(AND(AQ964=1,AS964=4),"Rr",""))</f>
        <v/>
      </c>
      <c r="AX965" s="102" t="str">
        <f>IF(AND(T964=2,V964=4),IF(AND(AQ964=2,AS964=4),"RiRr","Ri"),IF(AND(AQ964=2,AS964=4),"Rr",""))</f>
        <v/>
      </c>
      <c r="AY965" s="102" t="str">
        <f>IF(AND(T964=3,V964=4),IF(AND(AQ964=3,AS964=4),"RiRr","Ri"),IF(AND(AQ964=3,AS964=4),"Rr",""))</f>
        <v/>
      </c>
      <c r="AZ965" s="103" t="str">
        <f>IF(AND(T964=4,V964=4),IF(AND(AQ964=4,AS964=4),"RiRr","Ri"),IF(AND(AQ964=4,AS964=4),"Rr",""))</f>
        <v/>
      </c>
      <c r="BA965" s="103" t="str">
        <f>IF(AND(T964=5,V964=4),IF(AND(AQ964=5,AS964=4),"RiRr","Ri"),IF(AND(AQ964=5,AS964=4),"Rr",""))</f>
        <v/>
      </c>
      <c r="BB965" s="105"/>
    </row>
    <row r="966" spans="1:54" hidden="1" x14ac:dyDescent="0.2">
      <c r="A966" s="362"/>
      <c r="B966" s="290"/>
      <c r="C966" s="298"/>
      <c r="D966" s="301"/>
      <c r="E966" s="301"/>
      <c r="F966" s="301"/>
      <c r="G966" s="301"/>
      <c r="H966" s="301"/>
      <c r="I966" s="304"/>
      <c r="J966" s="307"/>
      <c r="K966" s="307"/>
      <c r="L966" s="330"/>
      <c r="M966" s="263"/>
      <c r="N966" s="263"/>
      <c r="O966" s="327"/>
      <c r="P966" s="310"/>
      <c r="Q966" s="266"/>
      <c r="R966" s="260"/>
      <c r="S966" s="257"/>
      <c r="T966" s="254"/>
      <c r="U966" s="248"/>
      <c r="V966" s="254"/>
      <c r="W966" s="254"/>
      <c r="X966" s="254"/>
      <c r="Y966" s="276"/>
      <c r="Z966" s="91"/>
      <c r="AA966" s="92"/>
      <c r="AB966" s="92"/>
      <c r="AC966" s="92"/>
      <c r="AD966" s="93"/>
      <c r="AE966" s="94">
        <f t="shared" si="156"/>
        <v>0</v>
      </c>
      <c r="AF966" s="93"/>
      <c r="AG966" s="93"/>
      <c r="AH966" s="93"/>
      <c r="AI966" s="93"/>
      <c r="AJ966" s="93"/>
      <c r="AK966" s="93"/>
      <c r="AL966" s="95">
        <f>IFERROR(VLOOKUP(AF966,Criterios!$M$3:$N$6,2,FALSE),0) + IFERROR(VLOOKUP(AG966,Criterios!$O$3:$P$6,2,FALSE),0) + IFERROR(VLOOKUP(AH966,Criterios!$Q$3:$R$7,2,FALSE),0) + IFERROR(VLOOKUP(AI966,Criterios!$S$3:$T$6,2,FALSE),0) + IFERROR(VLOOKUP(AJ966,Criterios!$U$3:$V$5,2,FALSE),0) + IFERROR(VLOOKUP(AK966,Criterios!$W$3:$X$8,2,FALSE),0)</f>
        <v>0</v>
      </c>
      <c r="AM966" s="96" t="str">
        <f>IF(AND(AL966&gt;=Criterios!$AB$8,AL966&lt;Criterios!$AA$8),"Pobre",IF(AND(AL966&gt;=Criterios!$AB$7,AL966&lt;Criterios!$AA$7),"Insatisfactorio",IF(AND(AL966&gt;=Criterios!$AB$6,AL966&lt;Criterios!$AA$6),"Regular",IF(AND(AL966&gt;=Criterios!$AB$5,AL966&lt;Criterios!$AA$5),"Bueno",IF(AND(AL966&gt;=Criterios!$AB$4,AL966&lt;=Criterios!$AA$4),"Excelente",MID(Criterios!$Y$3,1,1))))))</f>
        <v/>
      </c>
      <c r="AN966" s="278"/>
      <c r="AO966" s="280"/>
      <c r="AP966" s="282"/>
      <c r="AQ966" s="273"/>
      <c r="AR966" s="273"/>
      <c r="AS966" s="273"/>
      <c r="AT966" s="273"/>
      <c r="AU966" s="284"/>
      <c r="AV966" s="88" t="s">
        <v>125</v>
      </c>
      <c r="AW966" s="106" t="str">
        <f>IF(AND(T964=1,V964=3),IF(AND(AQ964=1,AS964=3),"RiRr","Ri"),IF(AND(AQ964=1,AS964=3),"Rr",""))</f>
        <v/>
      </c>
      <c r="AX966" s="101" t="str">
        <f>IF(AND(T964=2,V964=3),IF(AND(AQ964=2,AS964=3),"RiRr","Ri"),IF(AND(AQ964=2,AS964=3),"Rr",""))</f>
        <v/>
      </c>
      <c r="AY966" s="102" t="str">
        <f>IF(AND(T964=3,V964=3),IF(AND(AQ964=3,AS964=3),"RiRr","Ri"),IF(AND(AQ964=3,AS964=3),"Rr",""))</f>
        <v/>
      </c>
      <c r="AZ966" s="103" t="str">
        <f>IF(AND(T964=4,V964=3),IF(AND(AQ964=4,AS964=3),"RiRr","Ri"),IF(AND(AQ964=4,AS964=3),"Rr",""))</f>
        <v/>
      </c>
      <c r="BA966" s="103" t="str">
        <f>IF(AND(T964=5,V964=3),IF(AND(AQ964=5,AS964=3),"RiRr","Ri"),IF(AND(AQ964=5,AS964=3),"Rr",""))</f>
        <v/>
      </c>
      <c r="BB966" s="105"/>
    </row>
    <row r="967" spans="1:54" hidden="1" x14ac:dyDescent="0.2">
      <c r="A967" s="362"/>
      <c r="B967" s="290"/>
      <c r="C967" s="298"/>
      <c r="D967" s="301"/>
      <c r="E967" s="301"/>
      <c r="F967" s="301"/>
      <c r="G967" s="301"/>
      <c r="H967" s="301"/>
      <c r="I967" s="304"/>
      <c r="J967" s="307"/>
      <c r="K967" s="307"/>
      <c r="L967" s="330"/>
      <c r="M967" s="263"/>
      <c r="N967" s="263"/>
      <c r="O967" s="327"/>
      <c r="P967" s="310"/>
      <c r="Q967" s="266"/>
      <c r="R967" s="260"/>
      <c r="S967" s="257"/>
      <c r="T967" s="254"/>
      <c r="U967" s="248"/>
      <c r="V967" s="254"/>
      <c r="W967" s="254"/>
      <c r="X967" s="254"/>
      <c r="Y967" s="276"/>
      <c r="Z967" s="91"/>
      <c r="AA967" s="92"/>
      <c r="AB967" s="92"/>
      <c r="AC967" s="92"/>
      <c r="AD967" s="93"/>
      <c r="AE967" s="94">
        <f t="shared" si="156"/>
        <v>0</v>
      </c>
      <c r="AF967" s="93"/>
      <c r="AG967" s="93"/>
      <c r="AH967" s="93"/>
      <c r="AI967" s="93"/>
      <c r="AJ967" s="93"/>
      <c r="AK967" s="93"/>
      <c r="AL967" s="94">
        <f>IFERROR(VLOOKUP(AF967,Criterios!$M$3:$N$6,2,FALSE),0) + IFERROR(VLOOKUP(AG967,Criterios!$O$3:$P$6,2,FALSE),0) + IFERROR(VLOOKUP(AH967,Criterios!$Q$3:$R$7,2,FALSE),0) + IFERROR(VLOOKUP(AI967,Criterios!$S$3:$T$6,2,FALSE),0) + IFERROR(VLOOKUP(AJ967,Criterios!$U$3:$V$5,2,FALSE),0) + IFERROR(VLOOKUP(AK967,Criterios!$W$3:$X$8,2,FALSE),0)</f>
        <v>0</v>
      </c>
      <c r="AM967" s="96" t="str">
        <f>IF(AND(AL967&gt;=Criterios!$AB$8,AL967&lt;Criterios!$AA$8),"Pobre",IF(AND(AL967&gt;=Criterios!$AB$7,AL967&lt;Criterios!$AA$7),"Insatisfactorio",IF(AND(AL967&gt;=Criterios!$AB$6,AL967&lt;Criterios!$AA$6),"Regular",IF(AND(AL967&gt;=Criterios!$AB$5,AL967&lt;Criterios!$AA$5),"Bueno",IF(AND(AL967&gt;=Criterios!$AB$4,AL967&lt;=Criterios!$AA$4),"Excelente",MID(Criterios!$Y$3,1,1))))))</f>
        <v/>
      </c>
      <c r="AN967" s="278"/>
      <c r="AO967" s="280"/>
      <c r="AP967" s="282"/>
      <c r="AQ967" s="273"/>
      <c r="AR967" s="273"/>
      <c r="AS967" s="273"/>
      <c r="AT967" s="273"/>
      <c r="AU967" s="284"/>
      <c r="AV967" s="88" t="s">
        <v>170</v>
      </c>
      <c r="AW967" s="106" t="str">
        <f>IF(AND(T964=1,V964=2),IF(AND(AQ964=1,AS964=2),"RiRr","Ri"),IF(AND(AQ964=1,AS964=2),"Rr",""))</f>
        <v/>
      </c>
      <c r="AX967" s="106" t="str">
        <f>IF(AND(T964=2,V964=2),IF(AND(AQ964=2,AS964=2),"RiRr","Ri"),IF(AND(AQ964=2,AS964=2),"Rr",""))</f>
        <v/>
      </c>
      <c r="AY967" s="101" t="str">
        <f>IF(AND(T964=3,V964=2),IF(AND(AQ964=3,AS964=2),"RiRr","Ri"),IF(AND(AQ964=3,AS964=2),"Rr",""))</f>
        <v/>
      </c>
      <c r="AZ967" s="102" t="str">
        <f>IF(AND(T964=4,V964=2),IF(AND(AQ964=4,AS964=2),"RiRr","Ri"),IF(AND(AQ964=4,AS964=2),"Rr",""))</f>
        <v/>
      </c>
      <c r="BA967" s="103" t="str">
        <f>IF(AND(T964=5,V964=2),IF(AND(AQ964=5,AS964=2),"RiRr","Ri"),IF(AND(AQ964=5,AS964=2),"Rr",""))</f>
        <v/>
      </c>
      <c r="BB967" s="105"/>
    </row>
    <row r="968" spans="1:54" hidden="1" x14ac:dyDescent="0.2">
      <c r="A968" s="362"/>
      <c r="B968" s="290"/>
      <c r="C968" s="298"/>
      <c r="D968" s="301"/>
      <c r="E968" s="301"/>
      <c r="F968" s="301"/>
      <c r="G968" s="301"/>
      <c r="H968" s="301"/>
      <c r="I968" s="304"/>
      <c r="J968" s="307"/>
      <c r="K968" s="307"/>
      <c r="L968" s="330"/>
      <c r="M968" s="263"/>
      <c r="N968" s="263"/>
      <c r="O968" s="327"/>
      <c r="P968" s="310"/>
      <c r="Q968" s="266"/>
      <c r="R968" s="260"/>
      <c r="S968" s="257"/>
      <c r="T968" s="254"/>
      <c r="U968" s="248"/>
      <c r="V968" s="254"/>
      <c r="W968" s="254"/>
      <c r="X968" s="254"/>
      <c r="Y968" s="276"/>
      <c r="Z968" s="91"/>
      <c r="AA968" s="92"/>
      <c r="AB968" s="92"/>
      <c r="AC968" s="92"/>
      <c r="AD968" s="93"/>
      <c r="AE968" s="94">
        <f t="shared" si="156"/>
        <v>0</v>
      </c>
      <c r="AF968" s="93"/>
      <c r="AG968" s="93"/>
      <c r="AH968" s="93"/>
      <c r="AI968" s="93"/>
      <c r="AJ968" s="93"/>
      <c r="AK968" s="93"/>
      <c r="AL968" s="94">
        <f>IFERROR(VLOOKUP(AF968,Criterios!$M$3:$N$6,2,FALSE),0) + IFERROR(VLOOKUP(AG968,Criterios!$O$3:$P$6,2,FALSE),0) + IFERROR(VLOOKUP(AH968,Criterios!$Q$3:$R$7,2,FALSE),0) + IFERROR(VLOOKUP(AI968,Criterios!$S$3:$T$6,2,FALSE),0) + IFERROR(VLOOKUP(AJ968,Criterios!$U$3:$V$5,2,FALSE),0) + IFERROR(VLOOKUP(AK968,Criterios!$W$3:$X$8,2,FALSE),0)</f>
        <v>0</v>
      </c>
      <c r="AM968" s="96" t="str">
        <f>IF(AND(AL968&gt;=Criterios!$AB$8,AL968&lt;Criterios!$AA$8),"Pobre",IF(AND(AL968&gt;=Criterios!$AB$7,AL968&lt;Criterios!$AA$7),"Insatisfactorio",IF(AND(AL968&gt;=Criterios!$AB$6,AL968&lt;Criterios!$AA$6),"Regular",IF(AND(AL968&gt;=Criterios!$AB$5,AL968&lt;Criterios!$AA$5),"Bueno",IF(AND(AL968&gt;=Criterios!$AB$4,AL968&lt;=Criterios!$AA$4),"Excelente",MID(Criterios!$Y$3,1,1))))))</f>
        <v/>
      </c>
      <c r="AN968" s="278"/>
      <c r="AO968" s="280"/>
      <c r="AP968" s="282"/>
      <c r="AQ968" s="273"/>
      <c r="AR968" s="273"/>
      <c r="AS968" s="273"/>
      <c r="AT968" s="273"/>
      <c r="AU968" s="284"/>
      <c r="AV968" s="88" t="s">
        <v>752</v>
      </c>
      <c r="AW968" s="106" t="str">
        <f>IF(AND(T964=1,V964=1),IF(AND(AQ964=1,AS964=1),"RiRr","Ri"),IF(AND(AQ964=1,AS964=1),"Rr",""))</f>
        <v/>
      </c>
      <c r="AX968" s="106" t="str">
        <f>IF(AND(T964=2,V964=1),IF(AND(AQ964=2,AS964=1),"RiRr","Ri"),IF(AND(AQ964=2,AS964=1),"Rr",""))</f>
        <v/>
      </c>
      <c r="AY968" s="101" t="str">
        <f>IF(AND(T964=3,V964=1),IF(AND(AQ964=3,AS964=1),"RiRr","Ri"),IF(AND(AQ964=3,AS964=1),"Rr",""))</f>
        <v/>
      </c>
      <c r="AZ968" s="102" t="str">
        <f>IF(AND(T964=4,V964=1),IF(AND(AQ964=4,AS964=1),"RiRr","Ri"),IF(AND(AQ964=4,AS964=1),"Rr",""))</f>
        <v/>
      </c>
      <c r="BA968" s="102" t="str">
        <f>IF(AND(T964=5,V964=1),IF(AND(AQ964=5,AS964=1),"RiRr","Ri"),IF(AND(AQ964=5,AS964=1),"Rr",""))</f>
        <v/>
      </c>
      <c r="BB968" s="105"/>
    </row>
    <row r="969" spans="1:54" ht="15.75" hidden="1" customHeight="1" thickBot="1" x14ac:dyDescent="0.25">
      <c r="A969" s="363"/>
      <c r="B969" s="291"/>
      <c r="C969" s="299"/>
      <c r="D969" s="302"/>
      <c r="E969" s="302"/>
      <c r="F969" s="302"/>
      <c r="G969" s="302"/>
      <c r="H969" s="302"/>
      <c r="I969" s="305"/>
      <c r="J969" s="308"/>
      <c r="K969" s="308"/>
      <c r="L969" s="331"/>
      <c r="M969" s="264"/>
      <c r="N969" s="264"/>
      <c r="O969" s="328"/>
      <c r="P969" s="311"/>
      <c r="Q969" s="267"/>
      <c r="R969" s="261"/>
      <c r="S969" s="258"/>
      <c r="T969" s="255"/>
      <c r="U969" s="249"/>
      <c r="V969" s="255"/>
      <c r="W969" s="255"/>
      <c r="X969" s="255"/>
      <c r="Y969" s="277"/>
      <c r="Z969" s="108"/>
      <c r="AA969" s="109"/>
      <c r="AB969" s="109"/>
      <c r="AC969" s="109"/>
      <c r="AD969" s="110"/>
      <c r="AE969" s="111">
        <f t="shared" si="156"/>
        <v>0</v>
      </c>
      <c r="AF969" s="110"/>
      <c r="AG969" s="110"/>
      <c r="AH969" s="110"/>
      <c r="AI969" s="110"/>
      <c r="AJ969" s="110"/>
      <c r="AK969" s="110"/>
      <c r="AL969" s="111">
        <f>IFERROR(VLOOKUP(AF969,Criterios!$M$3:$N$6,2,FALSE),0) + IFERROR(VLOOKUP(AG969,Criterios!$O$3:$P$6,2,FALSE),0) + IFERROR(VLOOKUP(AH969,Criterios!$Q$3:$R$7,2,FALSE),0) + IFERROR(VLOOKUP(AI969,Criterios!$S$3:$T$6,2,FALSE),0) + IFERROR(VLOOKUP(AJ969,Criterios!$U$3:$V$5,2,FALSE),0) + IFERROR(VLOOKUP(AK969,Criterios!$W$3:$X$8,2,FALSE),0)</f>
        <v>0</v>
      </c>
      <c r="AM969" s="112" t="str">
        <f>IF(AND(AL969&gt;=Criterios!$AB$8,AL969&lt;Criterios!$AA$8),"Pobre",IF(AND(AL969&gt;=Criterios!$AB$7,AL969&lt;Criterios!$AA$7),"Insatisfactorio",IF(AND(AL969&gt;=Criterios!$AB$6,AL969&lt;Criterios!$AA$6),"Regular",IF(AND(AL969&gt;=Criterios!$AB$5,AL969&lt;Criterios!$AA$5),"Bueno",IF(AND(AL969&gt;=Criterios!$AB$4,AL969&lt;=Criterios!$AA$4),"Excelente",MID(Criterios!$Y$3,1,1))))))</f>
        <v/>
      </c>
      <c r="AN969" s="279"/>
      <c r="AO969" s="281"/>
      <c r="AP969" s="283"/>
      <c r="AQ969" s="274"/>
      <c r="AR969" s="274"/>
      <c r="AS969" s="274"/>
      <c r="AT969" s="274"/>
      <c r="AU969" s="285"/>
      <c r="AW969" s="88" t="s">
        <v>123</v>
      </c>
      <c r="AX969" s="88" t="s">
        <v>124</v>
      </c>
      <c r="AY969" s="88" t="s">
        <v>125</v>
      </c>
      <c r="AZ969" s="88" t="s">
        <v>126</v>
      </c>
      <c r="BA969" s="88" t="s">
        <v>127</v>
      </c>
      <c r="BB969" s="113"/>
    </row>
    <row r="970" spans="1:54" ht="16.5" hidden="1" thickTop="1" x14ac:dyDescent="0.2">
      <c r="A970" s="361"/>
      <c r="B970" s="289"/>
      <c r="C970" s="297"/>
      <c r="D970" s="300"/>
      <c r="E970" s="300"/>
      <c r="F970" s="300"/>
      <c r="G970" s="300"/>
      <c r="H970" s="300"/>
      <c r="I970" s="303"/>
      <c r="J970" s="306"/>
      <c r="K970" s="306"/>
      <c r="L970" s="329"/>
      <c r="M970" s="262"/>
      <c r="N970" s="262"/>
      <c r="O970" s="326" t="s">
        <v>470</v>
      </c>
      <c r="P970" s="338"/>
      <c r="Q970" s="295"/>
      <c r="R970" s="259"/>
      <c r="S970" s="256"/>
      <c r="T970" s="253">
        <f>(IFERROR(VLOOKUP(S970,Criterios!$E$3:$F$8,2,FALSE),0))</f>
        <v>0</v>
      </c>
      <c r="U970" s="247"/>
      <c r="V970" s="253">
        <f>(IFERROR(VLOOKUP(U970,Criterios!$H$3:$I$8,2,FALSE),0))</f>
        <v>0</v>
      </c>
      <c r="W970" s="253">
        <f>(IFERROR(VLOOKUP(S970,Criterios!$E$3:$F$8,2,FALSE),0)) * (IFERROR(VLOOKUP(U970,Criterios!$H$3:$I$8,2,FALSE),0))</f>
        <v>0</v>
      </c>
      <c r="X970" s="253">
        <f>IFERROR(INDEX(Colorimetría!$D$4:$H$8,MATCH(V970,Colorimetría!$C$4:$C$8,0),MATCH(T970,Colorimetría!$D$3:$H$3,0)),0)</f>
        <v>0</v>
      </c>
      <c r="Y970" s="296"/>
      <c r="Z970" s="91"/>
      <c r="AA970" s="92"/>
      <c r="AB970" s="92"/>
      <c r="AC970" s="92"/>
      <c r="AD970" s="93"/>
      <c r="AE970" s="94">
        <f>IF(OR(AD970="Preventivo",AD970="Preventivo - Detectivo"),"Probabilidad",IF(OR(AD970="Detectivo - Correctivo",AD970="Correctivo"),"Impacto",0))</f>
        <v>0</v>
      </c>
      <c r="AF970" s="93"/>
      <c r="AG970" s="93"/>
      <c r="AH970" s="93"/>
      <c r="AI970" s="93"/>
      <c r="AJ970" s="93"/>
      <c r="AK970" s="93"/>
      <c r="AL970" s="95">
        <f>IFERROR(VLOOKUP(AF970,Criterios!$M$3:$N$6,2,FALSE),0) + IFERROR(VLOOKUP(AG970,Criterios!$O$3:$P$6,2,FALSE),0) + IFERROR(VLOOKUP(AH970,Criterios!$Q$3:$R$7,2,FALSE),0) + IFERROR(VLOOKUP(AI970,Criterios!$S$3:$T$6,2,FALSE),0) + IFERROR(VLOOKUP(AJ970,Criterios!$U$3:$V$5,2,FALSE),0) + IFERROR(VLOOKUP(AK970,Criterios!$W$3:$X$8,2,FALSE),0)</f>
        <v>0</v>
      </c>
      <c r="AM970" s="96" t="str">
        <f>IF(AND(AL970&gt;=Criterios!$AB$8,AL970&lt;Criterios!$AA$8),"Pobre",IF(AND(AL970&gt;=Criterios!$AB$7,AL970&lt;Criterios!$AA$7),"Insatisfactorio",IF(AND(AL970&gt;=Criterios!$AB$6,AL970&lt;Criterios!$AA$6),"Regular",IF(AND(AL970&gt;=Criterios!$AB$5,AL970&lt;Criterios!$AA$5),"Bueno",IF(AND(AL970&gt;=Criterios!$AB$4,AL970&lt;=Criterios!$AA$4),"Excelente",MID(Criterios!$Y$3,1,1))))))</f>
        <v/>
      </c>
      <c r="AN970" s="278">
        <f>(IFERROR(AVERAGEIFS(AL970:AL975,AE970:AE975,"Impacto"),0))/100</f>
        <v>0</v>
      </c>
      <c r="AO970" s="280">
        <f>(IFERROR(AVERAGEIFS(AL970:AL975,AE970:AE975,"Probabilidad"),0))/100</f>
        <v>0</v>
      </c>
      <c r="AP970" s="282" t="str">
        <f>IF(AN970=0,MID(S970,1,15),IF(T970 - AN970*T970&lt;1,VLOOKUP(1,Criterios!$D$4:$E$8,2,FALSE),IF(ROUND(T970 -( T970*AN970),0)=0,VLOOKUP(1,Criterios!$D$4:$E$8,2,FALSE),VLOOKUP(ROUND(T970 -( T970*AN970),0),Criterios!$D$4:$E$8,2,FALSE))))</f>
        <v/>
      </c>
      <c r="AQ970" s="273">
        <f>(IFERROR(VLOOKUP(AP970,Criterios!$E$3:$F$8,2,FALSE),0))</f>
        <v>0</v>
      </c>
      <c r="AR970" s="273" t="str">
        <f>IF(AO970=0,MID(U970,1,15),IF(V970 - AO970*V970&lt;1,VLOOKUP(1,Criterios!$G$4:$H$8,2,FALSE),IF(ROUND(V970 -(V970*AO970),0)=0,VLOOKUP(1,Criterios!$G$4:$H$8,2,FALSE),VLOOKUP(ROUND(V970 -( V970*AO970),0),Criterios!$G$4:$H$8,2,FALSE))))</f>
        <v/>
      </c>
      <c r="AS970" s="273">
        <f>(IFERROR(VLOOKUP(AR970,Criterios!$H$3:$I$8,2,FALSE),0))</f>
        <v>0</v>
      </c>
      <c r="AT970" s="273">
        <f>(IFERROR(VLOOKUP(AP970,Criterios!$E$3:$F$8,2,FALSE),0)) * (IFERROR(VLOOKUP(AR970,Criterios!$H$3:$I$8,2,FALSE),0))</f>
        <v>0</v>
      </c>
      <c r="AU970" s="284">
        <f>IFERROR(INDEX(Colorimetría!$D$4:$H$8,MATCH(AS970,Colorimetría!$C$4:$C$8,0),MATCH(AQ970,Colorimetría!$D$3:$H$3,0)),0)</f>
        <v>0</v>
      </c>
      <c r="AV970" s="88" t="s">
        <v>169</v>
      </c>
      <c r="AW970" s="97" t="str">
        <f>IF(AND(T970=1,V970=5),IF(AND(AQ970=1,AS970=5),"RiRr","Ri"),IF(AND(AQ970=1,AS970=5),"Rr",""))</f>
        <v/>
      </c>
      <c r="AX970" s="97" t="str">
        <f>IF(AND(T970=2,V970=5),IF(AND(AQ970=2,AS970=5),"RiRr","Ri"),IF(AND(AQ970=2,AS970=5),"Rr",""))</f>
        <v/>
      </c>
      <c r="AY970" s="98" t="str">
        <f>IF(AND(T970=3,V970=5),IF(AND(AQ970=3,AS970=5),"RiRr","Ri"),IF(AND(AQ970=3,AS970=5),"Rr",""))</f>
        <v/>
      </c>
      <c r="AZ970" s="98" t="str">
        <f>IF(AND(T970=4,V970=5),IF(AND(AQ970=4,AS970=5),"RiRr","Ri"),IF(AND(AQ970=4,AS970=5),"Rr",""))</f>
        <v/>
      </c>
      <c r="BA970" s="98" t="str">
        <f>IF(AND(T970=5,V970=5),IF(AND(AQ970=5,AS970=5),"RiRr","Ri"),IF(AND(AQ970=5,AS970=5),"Rr",""))</f>
        <v/>
      </c>
      <c r="BB970" s="100"/>
    </row>
    <row r="971" spans="1:54" hidden="1" x14ac:dyDescent="0.2">
      <c r="A971" s="362"/>
      <c r="B971" s="290"/>
      <c r="C971" s="298"/>
      <c r="D971" s="301"/>
      <c r="E971" s="301"/>
      <c r="F971" s="301"/>
      <c r="G971" s="301"/>
      <c r="H971" s="301"/>
      <c r="I971" s="304"/>
      <c r="J971" s="307"/>
      <c r="K971" s="307"/>
      <c r="L971" s="330"/>
      <c r="M971" s="263"/>
      <c r="N971" s="263"/>
      <c r="O971" s="327"/>
      <c r="P971" s="310"/>
      <c r="Q971" s="266"/>
      <c r="R971" s="260"/>
      <c r="S971" s="257"/>
      <c r="T971" s="254"/>
      <c r="U971" s="248"/>
      <c r="V971" s="254"/>
      <c r="W971" s="254"/>
      <c r="X971" s="254"/>
      <c r="Y971" s="276"/>
      <c r="Z971" s="91"/>
      <c r="AA971" s="92"/>
      <c r="AB971" s="92"/>
      <c r="AC971" s="92"/>
      <c r="AD971" s="93"/>
      <c r="AE971" s="94">
        <f t="shared" ref="AE971:AE975" si="157">IF(OR(AD971="Preventivo",AD971="Preventivo - Detectivo"),"Probabilidad",IF(OR(AD971="Detectivo - Correctivo",AD971="Correctivo"),"Impacto",0))</f>
        <v>0</v>
      </c>
      <c r="AF971" s="93"/>
      <c r="AG971" s="93"/>
      <c r="AH971" s="93"/>
      <c r="AI971" s="93"/>
      <c r="AJ971" s="93"/>
      <c r="AK971" s="93"/>
      <c r="AL971" s="95">
        <f>IFERROR(VLOOKUP(AF971,Criterios!$M$3:$N$6,2,FALSE),0) + IFERROR(VLOOKUP(AG971,Criterios!$O$3:$P$6,2,FALSE),0) + IFERROR(VLOOKUP(AH971,Criterios!$Q$3:$R$7,2,FALSE),0) + IFERROR(VLOOKUP(AI971,Criterios!$S$3:$T$6,2,FALSE),0) + IFERROR(VLOOKUP(AJ971,Criterios!$U$3:$V$5,2,FALSE),0) + IFERROR(VLOOKUP(AK971,Criterios!$W$3:$X$8,2,FALSE),0)</f>
        <v>0</v>
      </c>
      <c r="AM971" s="96" t="str">
        <f>IF(AND(AL971&gt;=Criterios!$AB$8,AL971&lt;Criterios!$AA$8),"Pobre",IF(AND(AL971&gt;=Criterios!$AB$7,AL971&lt;Criterios!$AA$7),"Insatisfactorio",IF(AND(AL971&gt;=Criterios!$AB$6,AL971&lt;Criterios!$AA$6),"Regular",IF(AND(AL971&gt;=Criterios!$AB$5,AL971&lt;Criterios!$AA$5),"Bueno",IF(AND(AL971&gt;=Criterios!$AB$4,AL971&lt;=Criterios!$AA$4),"Excelente",MID(Criterios!$Y$3,1,1))))))</f>
        <v/>
      </c>
      <c r="AN971" s="278"/>
      <c r="AO971" s="280"/>
      <c r="AP971" s="282"/>
      <c r="AQ971" s="273"/>
      <c r="AR971" s="273"/>
      <c r="AS971" s="273"/>
      <c r="AT971" s="273"/>
      <c r="AU971" s="284"/>
      <c r="AV971" s="88" t="s">
        <v>122</v>
      </c>
      <c r="AW971" s="101" t="str">
        <f>IF(AND(T970=1,V970=4),IF(AND(AQ970=1,AS970=4),"RiRr","Ri"),IF(AND(AQ970=1,AS970=4),"Rr",""))</f>
        <v/>
      </c>
      <c r="AX971" s="102" t="str">
        <f>IF(AND(T970=2,V970=4),IF(AND(AQ970=2,AS970=4),"RiRr","Ri"),IF(AND(AQ970=2,AS970=4),"Rr",""))</f>
        <v/>
      </c>
      <c r="AY971" s="102" t="str">
        <f>IF(AND(T970=3,V970=4),IF(AND(AQ970=3,AS970=4),"RiRr","Ri"),IF(AND(AQ970=3,AS970=4),"Rr",""))</f>
        <v/>
      </c>
      <c r="AZ971" s="103" t="str">
        <f>IF(AND(T970=4,V970=4),IF(AND(AQ970=4,AS970=4),"RiRr","Ri"),IF(AND(AQ970=4,AS970=4),"Rr",""))</f>
        <v/>
      </c>
      <c r="BA971" s="103" t="str">
        <f>IF(AND(T970=5,V970=4),IF(AND(AQ970=5,AS970=4),"RiRr","Ri"),IF(AND(AQ970=5,AS970=4),"Rr",""))</f>
        <v/>
      </c>
      <c r="BB971" s="105"/>
    </row>
    <row r="972" spans="1:54" hidden="1" x14ac:dyDescent="0.2">
      <c r="A972" s="362"/>
      <c r="B972" s="290"/>
      <c r="C972" s="298"/>
      <c r="D972" s="301"/>
      <c r="E972" s="301"/>
      <c r="F972" s="301"/>
      <c r="G972" s="301"/>
      <c r="H972" s="301"/>
      <c r="I972" s="304"/>
      <c r="J972" s="307"/>
      <c r="K972" s="307"/>
      <c r="L972" s="330"/>
      <c r="M972" s="263"/>
      <c r="N972" s="263"/>
      <c r="O972" s="327"/>
      <c r="P972" s="310"/>
      <c r="Q972" s="266"/>
      <c r="R972" s="260"/>
      <c r="S972" s="257"/>
      <c r="T972" s="254"/>
      <c r="U972" s="248"/>
      <c r="V972" s="254"/>
      <c r="W972" s="254"/>
      <c r="X972" s="254"/>
      <c r="Y972" s="276"/>
      <c r="Z972" s="91"/>
      <c r="AA972" s="92"/>
      <c r="AB972" s="92"/>
      <c r="AC972" s="92"/>
      <c r="AD972" s="93"/>
      <c r="AE972" s="94">
        <f t="shared" si="157"/>
        <v>0</v>
      </c>
      <c r="AF972" s="93"/>
      <c r="AG972" s="93"/>
      <c r="AH972" s="93"/>
      <c r="AI972" s="93"/>
      <c r="AJ972" s="93"/>
      <c r="AK972" s="93"/>
      <c r="AL972" s="95">
        <f>IFERROR(VLOOKUP(AF972,Criterios!$M$3:$N$6,2,FALSE),0) + IFERROR(VLOOKUP(AG972,Criterios!$O$3:$P$6,2,FALSE),0) + IFERROR(VLOOKUP(AH972,Criterios!$Q$3:$R$7,2,FALSE),0) + IFERROR(VLOOKUP(AI972,Criterios!$S$3:$T$6,2,FALSE),0) + IFERROR(VLOOKUP(AJ972,Criterios!$U$3:$V$5,2,FALSE),0) + IFERROR(VLOOKUP(AK972,Criterios!$W$3:$X$8,2,FALSE),0)</f>
        <v>0</v>
      </c>
      <c r="AM972" s="96" t="str">
        <f>IF(AND(AL972&gt;=Criterios!$AB$8,AL972&lt;Criterios!$AA$8),"Pobre",IF(AND(AL972&gt;=Criterios!$AB$7,AL972&lt;Criterios!$AA$7),"Insatisfactorio",IF(AND(AL972&gt;=Criterios!$AB$6,AL972&lt;Criterios!$AA$6),"Regular",IF(AND(AL972&gt;=Criterios!$AB$5,AL972&lt;Criterios!$AA$5),"Bueno",IF(AND(AL972&gt;=Criterios!$AB$4,AL972&lt;=Criterios!$AA$4),"Excelente",MID(Criterios!$Y$3,1,1))))))</f>
        <v/>
      </c>
      <c r="AN972" s="278"/>
      <c r="AO972" s="280"/>
      <c r="AP972" s="282"/>
      <c r="AQ972" s="273"/>
      <c r="AR972" s="273"/>
      <c r="AS972" s="273"/>
      <c r="AT972" s="273"/>
      <c r="AU972" s="284"/>
      <c r="AV972" s="88" t="s">
        <v>125</v>
      </c>
      <c r="AW972" s="106" t="str">
        <f>IF(AND(T970=1,V970=3),IF(AND(AQ970=1,AS970=3),"RiRr","Ri"),IF(AND(AQ970=1,AS970=3),"Rr",""))</f>
        <v/>
      </c>
      <c r="AX972" s="101" t="str">
        <f>IF(AND(T970=2,V970=3),IF(AND(AQ970=2,AS970=3),"RiRr","Ri"),IF(AND(AQ970=2,AS970=3),"Rr",""))</f>
        <v/>
      </c>
      <c r="AY972" s="102" t="str">
        <f>IF(AND(T970=3,V970=3),IF(AND(AQ970=3,AS970=3),"RiRr","Ri"),IF(AND(AQ970=3,AS970=3),"Rr",""))</f>
        <v/>
      </c>
      <c r="AZ972" s="103" t="str">
        <f>IF(AND(T970=4,V970=3),IF(AND(AQ970=4,AS970=3),"RiRr","Ri"),IF(AND(AQ970=4,AS970=3),"Rr",""))</f>
        <v/>
      </c>
      <c r="BA972" s="103" t="str">
        <f>IF(AND(T970=5,V970=3),IF(AND(AQ970=5,AS970=3),"RiRr","Ri"),IF(AND(AQ970=5,AS970=3),"Rr",""))</f>
        <v/>
      </c>
      <c r="BB972" s="105"/>
    </row>
    <row r="973" spans="1:54" hidden="1" x14ac:dyDescent="0.2">
      <c r="A973" s="362"/>
      <c r="B973" s="290"/>
      <c r="C973" s="298"/>
      <c r="D973" s="301"/>
      <c r="E973" s="301"/>
      <c r="F973" s="301"/>
      <c r="G973" s="301"/>
      <c r="H973" s="301"/>
      <c r="I973" s="304"/>
      <c r="J973" s="307"/>
      <c r="K973" s="307"/>
      <c r="L973" s="330"/>
      <c r="M973" s="263"/>
      <c r="N973" s="263"/>
      <c r="O973" s="327"/>
      <c r="P973" s="310"/>
      <c r="Q973" s="266"/>
      <c r="R973" s="260"/>
      <c r="S973" s="257"/>
      <c r="T973" s="254"/>
      <c r="U973" s="248"/>
      <c r="V973" s="254"/>
      <c r="W973" s="254"/>
      <c r="X973" s="254"/>
      <c r="Y973" s="276"/>
      <c r="Z973" s="91"/>
      <c r="AA973" s="92"/>
      <c r="AB973" s="92"/>
      <c r="AC973" s="92"/>
      <c r="AD973" s="93"/>
      <c r="AE973" s="94">
        <f t="shared" si="157"/>
        <v>0</v>
      </c>
      <c r="AF973" s="93"/>
      <c r="AG973" s="93"/>
      <c r="AH973" s="93"/>
      <c r="AI973" s="93"/>
      <c r="AJ973" s="93"/>
      <c r="AK973" s="93"/>
      <c r="AL973" s="94">
        <f>IFERROR(VLOOKUP(AF973,Criterios!$M$3:$N$6,2,FALSE),0) + IFERROR(VLOOKUP(AG973,Criterios!$O$3:$P$6,2,FALSE),0) + IFERROR(VLOOKUP(AH973,Criterios!$Q$3:$R$7,2,FALSE),0) + IFERROR(VLOOKUP(AI973,Criterios!$S$3:$T$6,2,FALSE),0) + IFERROR(VLOOKUP(AJ973,Criterios!$U$3:$V$5,2,FALSE),0) + IFERROR(VLOOKUP(AK973,Criterios!$W$3:$X$8,2,FALSE),0)</f>
        <v>0</v>
      </c>
      <c r="AM973" s="96" t="str">
        <f>IF(AND(AL973&gt;=Criterios!$AB$8,AL973&lt;Criterios!$AA$8),"Pobre",IF(AND(AL973&gt;=Criterios!$AB$7,AL973&lt;Criterios!$AA$7),"Insatisfactorio",IF(AND(AL973&gt;=Criterios!$AB$6,AL973&lt;Criterios!$AA$6),"Regular",IF(AND(AL973&gt;=Criterios!$AB$5,AL973&lt;Criterios!$AA$5),"Bueno",IF(AND(AL973&gt;=Criterios!$AB$4,AL973&lt;=Criterios!$AA$4),"Excelente",MID(Criterios!$Y$3,1,1))))))</f>
        <v/>
      </c>
      <c r="AN973" s="278"/>
      <c r="AO973" s="280"/>
      <c r="AP973" s="282"/>
      <c r="AQ973" s="273"/>
      <c r="AR973" s="273"/>
      <c r="AS973" s="273"/>
      <c r="AT973" s="273"/>
      <c r="AU973" s="284"/>
      <c r="AV973" s="88" t="s">
        <v>170</v>
      </c>
      <c r="AW973" s="106" t="str">
        <f>IF(AND(T970=1,V970=2),IF(AND(AQ970=1,AS970=2),"RiRr","Ri"),IF(AND(AQ970=1,AS970=2),"Rr",""))</f>
        <v/>
      </c>
      <c r="AX973" s="106" t="str">
        <f>IF(AND(T970=2,V970=2),IF(AND(AQ970=2,AS970=2),"RiRr","Ri"),IF(AND(AQ970=2,AS970=2),"Rr",""))</f>
        <v/>
      </c>
      <c r="AY973" s="101" t="str">
        <f>IF(AND(T970=3,V970=2),IF(AND(AQ970=3,AS970=2),"RiRr","Ri"),IF(AND(AQ970=3,AS970=2),"Rr",""))</f>
        <v/>
      </c>
      <c r="AZ973" s="102" t="str">
        <f>IF(AND(T970=4,V970=2),IF(AND(AQ970=4,AS970=2),"RiRr","Ri"),IF(AND(AQ970=4,AS970=2),"Rr",""))</f>
        <v/>
      </c>
      <c r="BA973" s="103" t="str">
        <f>IF(AND(T970=5,V970=2),IF(AND(AQ970=5,AS970=2),"RiRr","Ri"),IF(AND(AQ970=5,AS970=2),"Rr",""))</f>
        <v/>
      </c>
      <c r="BB973" s="105"/>
    </row>
    <row r="974" spans="1:54" hidden="1" x14ac:dyDescent="0.2">
      <c r="A974" s="362"/>
      <c r="B974" s="290"/>
      <c r="C974" s="298"/>
      <c r="D974" s="301"/>
      <c r="E974" s="301"/>
      <c r="F974" s="301"/>
      <c r="G974" s="301"/>
      <c r="H974" s="301"/>
      <c r="I974" s="304"/>
      <c r="J974" s="307"/>
      <c r="K974" s="307"/>
      <c r="L974" s="330"/>
      <c r="M974" s="263"/>
      <c r="N974" s="263"/>
      <c r="O974" s="327"/>
      <c r="P974" s="310"/>
      <c r="Q974" s="266"/>
      <c r="R974" s="260"/>
      <c r="S974" s="257"/>
      <c r="T974" s="254"/>
      <c r="U974" s="248"/>
      <c r="V974" s="254"/>
      <c r="W974" s="254"/>
      <c r="X974" s="254"/>
      <c r="Y974" s="276"/>
      <c r="Z974" s="91"/>
      <c r="AA974" s="92"/>
      <c r="AB974" s="92"/>
      <c r="AC974" s="92"/>
      <c r="AD974" s="93"/>
      <c r="AE974" s="94">
        <f t="shared" si="157"/>
        <v>0</v>
      </c>
      <c r="AF974" s="93"/>
      <c r="AG974" s="93"/>
      <c r="AH974" s="93"/>
      <c r="AI974" s="93"/>
      <c r="AJ974" s="93"/>
      <c r="AK974" s="93"/>
      <c r="AL974" s="94">
        <f>IFERROR(VLOOKUP(AF974,Criterios!$M$3:$N$6,2,FALSE),0) + IFERROR(VLOOKUP(AG974,Criterios!$O$3:$P$6,2,FALSE),0) + IFERROR(VLOOKUP(AH974,Criterios!$Q$3:$R$7,2,FALSE),0) + IFERROR(VLOOKUP(AI974,Criterios!$S$3:$T$6,2,FALSE),0) + IFERROR(VLOOKUP(AJ974,Criterios!$U$3:$V$5,2,FALSE),0) + IFERROR(VLOOKUP(AK974,Criterios!$W$3:$X$8,2,FALSE),0)</f>
        <v>0</v>
      </c>
      <c r="AM974" s="96" t="str">
        <f>IF(AND(AL974&gt;=Criterios!$AB$8,AL974&lt;Criterios!$AA$8),"Pobre",IF(AND(AL974&gt;=Criterios!$AB$7,AL974&lt;Criterios!$AA$7),"Insatisfactorio",IF(AND(AL974&gt;=Criterios!$AB$6,AL974&lt;Criterios!$AA$6),"Regular",IF(AND(AL974&gt;=Criterios!$AB$5,AL974&lt;Criterios!$AA$5),"Bueno",IF(AND(AL974&gt;=Criterios!$AB$4,AL974&lt;=Criterios!$AA$4),"Excelente",MID(Criterios!$Y$3,1,1))))))</f>
        <v/>
      </c>
      <c r="AN974" s="278"/>
      <c r="AO974" s="280"/>
      <c r="AP974" s="282"/>
      <c r="AQ974" s="273"/>
      <c r="AR974" s="273"/>
      <c r="AS974" s="273"/>
      <c r="AT974" s="273"/>
      <c r="AU974" s="284"/>
      <c r="AV974" s="88" t="s">
        <v>752</v>
      </c>
      <c r="AW974" s="106" t="str">
        <f>IF(AND(T970=1,V970=1),IF(AND(AQ970=1,AS970=1),"RiRr","Ri"),IF(AND(AQ970=1,AS970=1),"Rr",""))</f>
        <v/>
      </c>
      <c r="AX974" s="106" t="str">
        <f>IF(AND(T970=2,V970=1),IF(AND(AQ970=2,AS970=1),"RiRr","Ri"),IF(AND(AQ970=2,AS970=1),"Rr",""))</f>
        <v/>
      </c>
      <c r="AY974" s="101" t="str">
        <f>IF(AND(T970=3,V970=1),IF(AND(AQ970=3,AS970=1),"RiRr","Ri"),IF(AND(AQ970=3,AS970=1),"Rr",""))</f>
        <v/>
      </c>
      <c r="AZ974" s="102" t="str">
        <f>IF(AND(T970=4,V970=1),IF(AND(AQ970=4,AS970=1),"RiRr","Ri"),IF(AND(AQ970=4,AS970=1),"Rr",""))</f>
        <v/>
      </c>
      <c r="BA974" s="102" t="str">
        <f>IF(AND(T970=5,V970=1),IF(AND(AQ970=5,AS970=1),"RiRr","Ri"),IF(AND(AQ970=5,AS970=1),"Rr",""))</f>
        <v/>
      </c>
      <c r="BB974" s="105"/>
    </row>
    <row r="975" spans="1:54" ht="15.75" hidden="1" customHeight="1" thickBot="1" x14ac:dyDescent="0.25">
      <c r="A975" s="363"/>
      <c r="B975" s="291"/>
      <c r="C975" s="299"/>
      <c r="D975" s="302"/>
      <c r="E975" s="302"/>
      <c r="F975" s="302"/>
      <c r="G975" s="302"/>
      <c r="H975" s="302"/>
      <c r="I975" s="305"/>
      <c r="J975" s="308"/>
      <c r="K975" s="308"/>
      <c r="L975" s="331"/>
      <c r="M975" s="264"/>
      <c r="N975" s="264"/>
      <c r="O975" s="328"/>
      <c r="P975" s="311"/>
      <c r="Q975" s="267"/>
      <c r="R975" s="261"/>
      <c r="S975" s="258"/>
      <c r="T975" s="255"/>
      <c r="U975" s="249"/>
      <c r="V975" s="255"/>
      <c r="W975" s="255"/>
      <c r="X975" s="255"/>
      <c r="Y975" s="277"/>
      <c r="Z975" s="108"/>
      <c r="AA975" s="109"/>
      <c r="AB975" s="109"/>
      <c r="AC975" s="109"/>
      <c r="AD975" s="110"/>
      <c r="AE975" s="111">
        <f t="shared" si="157"/>
        <v>0</v>
      </c>
      <c r="AF975" s="110"/>
      <c r="AG975" s="110"/>
      <c r="AH975" s="110"/>
      <c r="AI975" s="110"/>
      <c r="AJ975" s="110"/>
      <c r="AK975" s="110"/>
      <c r="AL975" s="111">
        <f>IFERROR(VLOOKUP(AF975,Criterios!$M$3:$N$6,2,FALSE),0) + IFERROR(VLOOKUP(AG975,Criterios!$O$3:$P$6,2,FALSE),0) + IFERROR(VLOOKUP(AH975,Criterios!$Q$3:$R$7,2,FALSE),0) + IFERROR(VLOOKUP(AI975,Criterios!$S$3:$T$6,2,FALSE),0) + IFERROR(VLOOKUP(AJ975,Criterios!$U$3:$V$5,2,FALSE),0) + IFERROR(VLOOKUP(AK975,Criterios!$W$3:$X$8,2,FALSE),0)</f>
        <v>0</v>
      </c>
      <c r="AM975" s="112" t="str">
        <f>IF(AND(AL975&gt;=Criterios!$AB$8,AL975&lt;Criterios!$AA$8),"Pobre",IF(AND(AL975&gt;=Criterios!$AB$7,AL975&lt;Criterios!$AA$7),"Insatisfactorio",IF(AND(AL975&gt;=Criterios!$AB$6,AL975&lt;Criterios!$AA$6),"Regular",IF(AND(AL975&gt;=Criterios!$AB$5,AL975&lt;Criterios!$AA$5),"Bueno",IF(AND(AL975&gt;=Criterios!$AB$4,AL975&lt;=Criterios!$AA$4),"Excelente",MID(Criterios!$Y$3,1,1))))))</f>
        <v/>
      </c>
      <c r="AN975" s="279"/>
      <c r="AO975" s="281"/>
      <c r="AP975" s="283"/>
      <c r="AQ975" s="274"/>
      <c r="AR975" s="274"/>
      <c r="AS975" s="274"/>
      <c r="AT975" s="274"/>
      <c r="AU975" s="285"/>
      <c r="AW975" s="88" t="s">
        <v>123</v>
      </c>
      <c r="AX975" s="88" t="s">
        <v>124</v>
      </c>
      <c r="AY975" s="88" t="s">
        <v>125</v>
      </c>
      <c r="AZ975" s="88" t="s">
        <v>126</v>
      </c>
      <c r="BA975" s="88" t="s">
        <v>127</v>
      </c>
      <c r="BB975" s="113"/>
    </row>
    <row r="976" spans="1:54" ht="16.5" hidden="1" thickTop="1" x14ac:dyDescent="0.2">
      <c r="A976" s="361"/>
      <c r="B976" s="289"/>
      <c r="C976" s="297"/>
      <c r="D976" s="300"/>
      <c r="E976" s="300"/>
      <c r="F976" s="300"/>
      <c r="G976" s="300"/>
      <c r="H976" s="300"/>
      <c r="I976" s="303"/>
      <c r="J976" s="306"/>
      <c r="K976" s="306"/>
      <c r="L976" s="329"/>
      <c r="M976" s="262"/>
      <c r="N976" s="262"/>
      <c r="O976" s="326" t="s">
        <v>471</v>
      </c>
      <c r="P976" s="338"/>
      <c r="Q976" s="295"/>
      <c r="R976" s="259"/>
      <c r="S976" s="256"/>
      <c r="T976" s="253">
        <f>(IFERROR(VLOOKUP(S976,Criterios!$E$3:$F$8,2,FALSE),0))</f>
        <v>0</v>
      </c>
      <c r="U976" s="247"/>
      <c r="V976" s="253">
        <f>(IFERROR(VLOOKUP(U976,Criterios!$H$3:$I$8,2,FALSE),0))</f>
        <v>0</v>
      </c>
      <c r="W976" s="253">
        <f>(IFERROR(VLOOKUP(S976,Criterios!$E$3:$F$8,2,FALSE),0)) * (IFERROR(VLOOKUP(U976,Criterios!$H$3:$I$8,2,FALSE),0))</f>
        <v>0</v>
      </c>
      <c r="X976" s="253">
        <f>IFERROR(INDEX(Colorimetría!$D$4:$H$8,MATCH(V976,Colorimetría!$C$4:$C$8,0),MATCH(T976,Colorimetría!$D$3:$H$3,0)),0)</f>
        <v>0</v>
      </c>
      <c r="Y976" s="296"/>
      <c r="Z976" s="91"/>
      <c r="AA976" s="92"/>
      <c r="AB976" s="92"/>
      <c r="AC976" s="92"/>
      <c r="AD976" s="93"/>
      <c r="AE976" s="94">
        <f>IF(OR(AD976="Preventivo",AD976="Preventivo - Detectivo"),"Probabilidad",IF(OR(AD976="Detectivo - Correctivo",AD976="Correctivo"),"Impacto",0))</f>
        <v>0</v>
      </c>
      <c r="AF976" s="93"/>
      <c r="AG976" s="93"/>
      <c r="AH976" s="93"/>
      <c r="AI976" s="93"/>
      <c r="AJ976" s="93"/>
      <c r="AK976" s="93"/>
      <c r="AL976" s="95">
        <f>IFERROR(VLOOKUP(AF976,Criterios!$M$3:$N$6,2,FALSE),0) + IFERROR(VLOOKUP(AG976,Criterios!$O$3:$P$6,2,FALSE),0) + IFERROR(VLOOKUP(AH976,Criterios!$Q$3:$R$7,2,FALSE),0) + IFERROR(VLOOKUP(AI976,Criterios!$S$3:$T$6,2,FALSE),0) + IFERROR(VLOOKUP(AJ976,Criterios!$U$3:$V$5,2,FALSE),0) + IFERROR(VLOOKUP(AK976,Criterios!$W$3:$X$8,2,FALSE),0)</f>
        <v>0</v>
      </c>
      <c r="AM976" s="96" t="str">
        <f>IF(AND(AL976&gt;=Criterios!$AB$8,AL976&lt;Criterios!$AA$8),"Pobre",IF(AND(AL976&gt;=Criterios!$AB$7,AL976&lt;Criterios!$AA$7),"Insatisfactorio",IF(AND(AL976&gt;=Criterios!$AB$6,AL976&lt;Criterios!$AA$6),"Regular",IF(AND(AL976&gt;=Criterios!$AB$5,AL976&lt;Criterios!$AA$5),"Bueno",IF(AND(AL976&gt;=Criterios!$AB$4,AL976&lt;=Criterios!$AA$4),"Excelente",MID(Criterios!$Y$3,1,1))))))</f>
        <v/>
      </c>
      <c r="AN976" s="278">
        <f>(IFERROR(AVERAGEIFS(AL976:AL981,AE976:AE981,"Impacto"),0))/100</f>
        <v>0</v>
      </c>
      <c r="AO976" s="280">
        <f>(IFERROR(AVERAGEIFS(AL976:AL981,AE976:AE981,"Probabilidad"),0))/100</f>
        <v>0</v>
      </c>
      <c r="AP976" s="282" t="str">
        <f>IF(AN976=0,MID(S976,1,15),IF(T976 - AN976*T976&lt;1,VLOOKUP(1,Criterios!$D$4:$E$8,2,FALSE),IF(ROUND(T976 -( T976*AN976),0)=0,VLOOKUP(1,Criterios!$D$4:$E$8,2,FALSE),VLOOKUP(ROUND(T976 -( T976*AN976),0),Criterios!$D$4:$E$8,2,FALSE))))</f>
        <v/>
      </c>
      <c r="AQ976" s="273">
        <f>(IFERROR(VLOOKUP(AP976,Criterios!$E$3:$F$8,2,FALSE),0))</f>
        <v>0</v>
      </c>
      <c r="AR976" s="273" t="str">
        <f>IF(AO976=0,MID(U976,1,15),IF(V976 - AO976*V976&lt;1,VLOOKUP(1,Criterios!$G$4:$H$8,2,FALSE),IF(ROUND(V976 -(V976*AO976),0)=0,VLOOKUP(1,Criterios!$G$4:$H$8,2,FALSE),VLOOKUP(ROUND(V976 -( V976*AO976),0),Criterios!$G$4:$H$8,2,FALSE))))</f>
        <v/>
      </c>
      <c r="AS976" s="273">
        <f>(IFERROR(VLOOKUP(AR976,Criterios!$H$3:$I$8,2,FALSE),0))</f>
        <v>0</v>
      </c>
      <c r="AT976" s="273">
        <f>(IFERROR(VLOOKUP(AP976,Criterios!$E$3:$F$8,2,FALSE),0)) * (IFERROR(VLOOKUP(AR976,Criterios!$H$3:$I$8,2,FALSE),0))</f>
        <v>0</v>
      </c>
      <c r="AU976" s="284">
        <f>IFERROR(INDEX(Colorimetría!$D$4:$H$8,MATCH(AS976,Colorimetría!$C$4:$C$8,0),MATCH(AQ976,Colorimetría!$D$3:$H$3,0)),0)</f>
        <v>0</v>
      </c>
      <c r="AV976" s="88" t="s">
        <v>169</v>
      </c>
      <c r="AW976" s="97" t="str">
        <f>IF(AND(T976=1,V976=5),IF(AND(AQ976=1,AS976=5),"RiRr","Ri"),IF(AND(AQ976=1,AS976=5),"Rr",""))</f>
        <v/>
      </c>
      <c r="AX976" s="97" t="str">
        <f>IF(AND(T976=2,V976=5),IF(AND(AQ976=2,AS976=5),"RiRr","Ri"),IF(AND(AQ976=2,AS976=5),"Rr",""))</f>
        <v/>
      </c>
      <c r="AY976" s="98" t="str">
        <f>IF(AND(T976=3,V976=5),IF(AND(AQ976=3,AS976=5),"RiRr","Ri"),IF(AND(AQ976=3,AS976=5),"Rr",""))</f>
        <v/>
      </c>
      <c r="AZ976" s="98" t="str">
        <f>IF(AND(T976=4,V976=5),IF(AND(AQ976=4,AS976=5),"RiRr","Ri"),IF(AND(AQ976=4,AS976=5),"Rr",""))</f>
        <v/>
      </c>
      <c r="BA976" s="98" t="str">
        <f>IF(AND(T976=5,V976=5),IF(AND(AQ976=5,AS976=5),"RiRr","Ri"),IF(AND(AQ976=5,AS976=5),"Rr",""))</f>
        <v/>
      </c>
      <c r="BB976" s="100"/>
    </row>
    <row r="977" spans="1:54" hidden="1" x14ac:dyDescent="0.2">
      <c r="A977" s="362"/>
      <c r="B977" s="290"/>
      <c r="C977" s="298"/>
      <c r="D977" s="301"/>
      <c r="E977" s="301"/>
      <c r="F977" s="301"/>
      <c r="G977" s="301"/>
      <c r="H977" s="301"/>
      <c r="I977" s="304"/>
      <c r="J977" s="307"/>
      <c r="K977" s="307"/>
      <c r="L977" s="330"/>
      <c r="M977" s="263"/>
      <c r="N977" s="263"/>
      <c r="O977" s="327"/>
      <c r="P977" s="310"/>
      <c r="Q977" s="266"/>
      <c r="R977" s="260"/>
      <c r="S977" s="257"/>
      <c r="T977" s="254"/>
      <c r="U977" s="248"/>
      <c r="V977" s="254"/>
      <c r="W977" s="254"/>
      <c r="X977" s="254"/>
      <c r="Y977" s="276"/>
      <c r="Z977" s="91"/>
      <c r="AA977" s="92"/>
      <c r="AB977" s="92"/>
      <c r="AC977" s="92"/>
      <c r="AD977" s="93"/>
      <c r="AE977" s="94">
        <f t="shared" ref="AE977:AE981" si="158">IF(OR(AD977="Preventivo",AD977="Preventivo - Detectivo"),"Probabilidad",IF(OR(AD977="Detectivo - Correctivo",AD977="Correctivo"),"Impacto",0))</f>
        <v>0</v>
      </c>
      <c r="AF977" s="93"/>
      <c r="AG977" s="93"/>
      <c r="AH977" s="93"/>
      <c r="AI977" s="93"/>
      <c r="AJ977" s="93"/>
      <c r="AK977" s="93"/>
      <c r="AL977" s="95">
        <f>IFERROR(VLOOKUP(AF977,Criterios!$M$3:$N$6,2,FALSE),0) + IFERROR(VLOOKUP(AG977,Criterios!$O$3:$P$6,2,FALSE),0) + IFERROR(VLOOKUP(AH977,Criterios!$Q$3:$R$7,2,FALSE),0) + IFERROR(VLOOKUP(AI977,Criterios!$S$3:$T$6,2,FALSE),0) + IFERROR(VLOOKUP(AJ977,Criterios!$U$3:$V$5,2,FALSE),0) + IFERROR(VLOOKUP(AK977,Criterios!$W$3:$X$8,2,FALSE),0)</f>
        <v>0</v>
      </c>
      <c r="AM977" s="96" t="str">
        <f>IF(AND(AL977&gt;=Criterios!$AB$8,AL977&lt;Criterios!$AA$8),"Pobre",IF(AND(AL977&gt;=Criterios!$AB$7,AL977&lt;Criterios!$AA$7),"Insatisfactorio",IF(AND(AL977&gt;=Criterios!$AB$6,AL977&lt;Criterios!$AA$6),"Regular",IF(AND(AL977&gt;=Criterios!$AB$5,AL977&lt;Criterios!$AA$5),"Bueno",IF(AND(AL977&gt;=Criterios!$AB$4,AL977&lt;=Criterios!$AA$4),"Excelente",MID(Criterios!$Y$3,1,1))))))</f>
        <v/>
      </c>
      <c r="AN977" s="278"/>
      <c r="AO977" s="280"/>
      <c r="AP977" s="282"/>
      <c r="AQ977" s="273"/>
      <c r="AR977" s="273"/>
      <c r="AS977" s="273"/>
      <c r="AT977" s="273"/>
      <c r="AU977" s="284"/>
      <c r="AV977" s="88" t="s">
        <v>122</v>
      </c>
      <c r="AW977" s="101" t="str">
        <f>IF(AND(T976=1,V976=4),IF(AND(AQ976=1,AS976=4),"RiRr","Ri"),IF(AND(AQ976=1,AS976=4),"Rr",""))</f>
        <v/>
      </c>
      <c r="AX977" s="102" t="str">
        <f>IF(AND(T976=2,V976=4),IF(AND(AQ976=2,AS976=4),"RiRr","Ri"),IF(AND(AQ976=2,AS976=4),"Rr",""))</f>
        <v/>
      </c>
      <c r="AY977" s="102" t="str">
        <f>IF(AND(T976=3,V976=4),IF(AND(AQ976=3,AS976=4),"RiRr","Ri"),IF(AND(AQ976=3,AS976=4),"Rr",""))</f>
        <v/>
      </c>
      <c r="AZ977" s="103" t="str">
        <f>IF(AND(T976=4,V976=4),IF(AND(AQ976=4,AS976=4),"RiRr","Ri"),IF(AND(AQ976=4,AS976=4),"Rr",""))</f>
        <v/>
      </c>
      <c r="BA977" s="103" t="str">
        <f>IF(AND(T976=5,V976=4),IF(AND(AQ976=5,AS976=4),"RiRr","Ri"),IF(AND(AQ976=5,AS976=4),"Rr",""))</f>
        <v/>
      </c>
      <c r="BB977" s="105"/>
    </row>
    <row r="978" spans="1:54" hidden="1" x14ac:dyDescent="0.2">
      <c r="A978" s="362"/>
      <c r="B978" s="290"/>
      <c r="C978" s="298"/>
      <c r="D978" s="301"/>
      <c r="E978" s="301"/>
      <c r="F978" s="301"/>
      <c r="G978" s="301"/>
      <c r="H978" s="301"/>
      <c r="I978" s="304"/>
      <c r="J978" s="307"/>
      <c r="K978" s="307"/>
      <c r="L978" s="330"/>
      <c r="M978" s="263"/>
      <c r="N978" s="263"/>
      <c r="O978" s="327"/>
      <c r="P978" s="310"/>
      <c r="Q978" s="266"/>
      <c r="R978" s="260"/>
      <c r="S978" s="257"/>
      <c r="T978" s="254"/>
      <c r="U978" s="248"/>
      <c r="V978" s="254"/>
      <c r="W978" s="254"/>
      <c r="X978" s="254"/>
      <c r="Y978" s="276"/>
      <c r="Z978" s="91"/>
      <c r="AA978" s="92"/>
      <c r="AB978" s="92"/>
      <c r="AC978" s="92"/>
      <c r="AD978" s="93"/>
      <c r="AE978" s="94">
        <f t="shared" si="158"/>
        <v>0</v>
      </c>
      <c r="AF978" s="93"/>
      <c r="AG978" s="93"/>
      <c r="AH978" s="93"/>
      <c r="AI978" s="93"/>
      <c r="AJ978" s="93"/>
      <c r="AK978" s="93"/>
      <c r="AL978" s="95">
        <f>IFERROR(VLOOKUP(AF978,Criterios!$M$3:$N$6,2,FALSE),0) + IFERROR(VLOOKUP(AG978,Criterios!$O$3:$P$6,2,FALSE),0) + IFERROR(VLOOKUP(AH978,Criterios!$Q$3:$R$7,2,FALSE),0) + IFERROR(VLOOKUP(AI978,Criterios!$S$3:$T$6,2,FALSE),0) + IFERROR(VLOOKUP(AJ978,Criterios!$U$3:$V$5,2,FALSE),0) + IFERROR(VLOOKUP(AK978,Criterios!$W$3:$X$8,2,FALSE),0)</f>
        <v>0</v>
      </c>
      <c r="AM978" s="96" t="str">
        <f>IF(AND(AL978&gt;=Criterios!$AB$8,AL978&lt;Criterios!$AA$8),"Pobre",IF(AND(AL978&gt;=Criterios!$AB$7,AL978&lt;Criterios!$AA$7),"Insatisfactorio",IF(AND(AL978&gt;=Criterios!$AB$6,AL978&lt;Criterios!$AA$6),"Regular",IF(AND(AL978&gt;=Criterios!$AB$5,AL978&lt;Criterios!$AA$5),"Bueno",IF(AND(AL978&gt;=Criterios!$AB$4,AL978&lt;=Criterios!$AA$4),"Excelente",MID(Criterios!$Y$3,1,1))))))</f>
        <v/>
      </c>
      <c r="AN978" s="278"/>
      <c r="AO978" s="280"/>
      <c r="AP978" s="282"/>
      <c r="AQ978" s="273"/>
      <c r="AR978" s="273"/>
      <c r="AS978" s="273"/>
      <c r="AT978" s="273"/>
      <c r="AU978" s="284"/>
      <c r="AV978" s="88" t="s">
        <v>125</v>
      </c>
      <c r="AW978" s="106" t="str">
        <f>IF(AND(T976=1,V976=3),IF(AND(AQ976=1,AS976=3),"RiRr","Ri"),IF(AND(AQ976=1,AS976=3),"Rr",""))</f>
        <v/>
      </c>
      <c r="AX978" s="101" t="str">
        <f>IF(AND(T976=2,V976=3),IF(AND(AQ976=2,AS976=3),"RiRr","Ri"),IF(AND(AQ976=2,AS976=3),"Rr",""))</f>
        <v/>
      </c>
      <c r="AY978" s="102" t="str">
        <f>IF(AND(T976=3,V976=3),IF(AND(AQ976=3,AS976=3),"RiRr","Ri"),IF(AND(AQ976=3,AS976=3),"Rr",""))</f>
        <v/>
      </c>
      <c r="AZ978" s="103" t="str">
        <f>IF(AND(T976=4,V976=3),IF(AND(AQ976=4,AS976=3),"RiRr","Ri"),IF(AND(AQ976=4,AS976=3),"Rr",""))</f>
        <v/>
      </c>
      <c r="BA978" s="103" t="str">
        <f>IF(AND(T976=5,V976=3),IF(AND(AQ976=5,AS976=3),"RiRr","Ri"),IF(AND(AQ976=5,AS976=3),"Rr",""))</f>
        <v/>
      </c>
      <c r="BB978" s="105"/>
    </row>
    <row r="979" spans="1:54" hidden="1" x14ac:dyDescent="0.2">
      <c r="A979" s="362"/>
      <c r="B979" s="290"/>
      <c r="C979" s="298"/>
      <c r="D979" s="301"/>
      <c r="E979" s="301"/>
      <c r="F979" s="301"/>
      <c r="G979" s="301"/>
      <c r="H979" s="301"/>
      <c r="I979" s="304"/>
      <c r="J979" s="307"/>
      <c r="K979" s="307"/>
      <c r="L979" s="330"/>
      <c r="M979" s="263"/>
      <c r="N979" s="263"/>
      <c r="O979" s="327"/>
      <c r="P979" s="310"/>
      <c r="Q979" s="266"/>
      <c r="R979" s="260"/>
      <c r="S979" s="257"/>
      <c r="T979" s="254"/>
      <c r="U979" s="248"/>
      <c r="V979" s="254"/>
      <c r="W979" s="254"/>
      <c r="X979" s="254"/>
      <c r="Y979" s="276"/>
      <c r="Z979" s="91"/>
      <c r="AA979" s="92"/>
      <c r="AB979" s="92"/>
      <c r="AC979" s="92"/>
      <c r="AD979" s="93"/>
      <c r="AE979" s="94">
        <f t="shared" si="158"/>
        <v>0</v>
      </c>
      <c r="AF979" s="93"/>
      <c r="AG979" s="93"/>
      <c r="AH979" s="93"/>
      <c r="AI979" s="93"/>
      <c r="AJ979" s="93"/>
      <c r="AK979" s="93"/>
      <c r="AL979" s="94">
        <f>IFERROR(VLOOKUP(AF979,Criterios!$M$3:$N$6,2,FALSE),0) + IFERROR(VLOOKUP(AG979,Criterios!$O$3:$P$6,2,FALSE),0) + IFERROR(VLOOKUP(AH979,Criterios!$Q$3:$R$7,2,FALSE),0) + IFERROR(VLOOKUP(AI979,Criterios!$S$3:$T$6,2,FALSE),0) + IFERROR(VLOOKUP(AJ979,Criterios!$U$3:$V$5,2,FALSE),0) + IFERROR(VLOOKUP(AK979,Criterios!$W$3:$X$8,2,FALSE),0)</f>
        <v>0</v>
      </c>
      <c r="AM979" s="96" t="str">
        <f>IF(AND(AL979&gt;=Criterios!$AB$8,AL979&lt;Criterios!$AA$8),"Pobre",IF(AND(AL979&gt;=Criterios!$AB$7,AL979&lt;Criterios!$AA$7),"Insatisfactorio",IF(AND(AL979&gt;=Criterios!$AB$6,AL979&lt;Criterios!$AA$6),"Regular",IF(AND(AL979&gt;=Criterios!$AB$5,AL979&lt;Criterios!$AA$5),"Bueno",IF(AND(AL979&gt;=Criterios!$AB$4,AL979&lt;=Criterios!$AA$4),"Excelente",MID(Criterios!$Y$3,1,1))))))</f>
        <v/>
      </c>
      <c r="AN979" s="278"/>
      <c r="AO979" s="280"/>
      <c r="AP979" s="282"/>
      <c r="AQ979" s="273"/>
      <c r="AR979" s="273"/>
      <c r="AS979" s="273"/>
      <c r="AT979" s="273"/>
      <c r="AU979" s="284"/>
      <c r="AV979" s="88" t="s">
        <v>170</v>
      </c>
      <c r="AW979" s="106" t="str">
        <f>IF(AND(T976=1,V976=2),IF(AND(AQ976=1,AS976=2),"RiRr","Ri"),IF(AND(AQ976=1,AS976=2),"Rr",""))</f>
        <v/>
      </c>
      <c r="AX979" s="106" t="str">
        <f>IF(AND(T976=2,V976=2),IF(AND(AQ976=2,AS976=2),"RiRr","Ri"),IF(AND(AQ976=2,AS976=2),"Rr",""))</f>
        <v/>
      </c>
      <c r="AY979" s="101" t="str">
        <f>IF(AND(T976=3,V976=2),IF(AND(AQ976=3,AS976=2),"RiRr","Ri"),IF(AND(AQ976=3,AS976=2),"Rr",""))</f>
        <v/>
      </c>
      <c r="AZ979" s="102" t="str">
        <f>IF(AND(T976=4,V976=2),IF(AND(AQ976=4,AS976=2),"RiRr","Ri"),IF(AND(AQ976=4,AS976=2),"Rr",""))</f>
        <v/>
      </c>
      <c r="BA979" s="103" t="str">
        <f>IF(AND(T976=5,V976=2),IF(AND(AQ976=5,AS976=2),"RiRr","Ri"),IF(AND(AQ976=5,AS976=2),"Rr",""))</f>
        <v/>
      </c>
      <c r="BB979" s="105"/>
    </row>
    <row r="980" spans="1:54" hidden="1" x14ac:dyDescent="0.2">
      <c r="A980" s="362"/>
      <c r="B980" s="290"/>
      <c r="C980" s="298"/>
      <c r="D980" s="301"/>
      <c r="E980" s="301"/>
      <c r="F980" s="301"/>
      <c r="G980" s="301"/>
      <c r="H980" s="301"/>
      <c r="I980" s="304"/>
      <c r="J980" s="307"/>
      <c r="K980" s="307"/>
      <c r="L980" s="330"/>
      <c r="M980" s="263"/>
      <c r="N980" s="263"/>
      <c r="O980" s="327"/>
      <c r="P980" s="310"/>
      <c r="Q980" s="266"/>
      <c r="R980" s="260"/>
      <c r="S980" s="257"/>
      <c r="T980" s="254"/>
      <c r="U980" s="248"/>
      <c r="V980" s="254"/>
      <c r="W980" s="254"/>
      <c r="X980" s="254"/>
      <c r="Y980" s="276"/>
      <c r="Z980" s="91"/>
      <c r="AA980" s="92"/>
      <c r="AB980" s="92"/>
      <c r="AC980" s="92"/>
      <c r="AD980" s="93"/>
      <c r="AE980" s="94">
        <f t="shared" si="158"/>
        <v>0</v>
      </c>
      <c r="AF980" s="93"/>
      <c r="AG980" s="93"/>
      <c r="AH980" s="93"/>
      <c r="AI980" s="93"/>
      <c r="AJ980" s="93"/>
      <c r="AK980" s="93"/>
      <c r="AL980" s="94">
        <f>IFERROR(VLOOKUP(AF980,Criterios!$M$3:$N$6,2,FALSE),0) + IFERROR(VLOOKUP(AG980,Criterios!$O$3:$P$6,2,FALSE),0) + IFERROR(VLOOKUP(AH980,Criterios!$Q$3:$R$7,2,FALSE),0) + IFERROR(VLOOKUP(AI980,Criterios!$S$3:$T$6,2,FALSE),0) + IFERROR(VLOOKUP(AJ980,Criterios!$U$3:$V$5,2,FALSE),0) + IFERROR(VLOOKUP(AK980,Criterios!$W$3:$X$8,2,FALSE),0)</f>
        <v>0</v>
      </c>
      <c r="AM980" s="96" t="str">
        <f>IF(AND(AL980&gt;=Criterios!$AB$8,AL980&lt;Criterios!$AA$8),"Pobre",IF(AND(AL980&gt;=Criterios!$AB$7,AL980&lt;Criterios!$AA$7),"Insatisfactorio",IF(AND(AL980&gt;=Criterios!$AB$6,AL980&lt;Criterios!$AA$6),"Regular",IF(AND(AL980&gt;=Criterios!$AB$5,AL980&lt;Criterios!$AA$5),"Bueno",IF(AND(AL980&gt;=Criterios!$AB$4,AL980&lt;=Criterios!$AA$4),"Excelente",MID(Criterios!$Y$3,1,1))))))</f>
        <v/>
      </c>
      <c r="AN980" s="278"/>
      <c r="AO980" s="280"/>
      <c r="AP980" s="282"/>
      <c r="AQ980" s="273"/>
      <c r="AR980" s="273"/>
      <c r="AS980" s="273"/>
      <c r="AT980" s="273"/>
      <c r="AU980" s="284"/>
      <c r="AV980" s="88" t="s">
        <v>752</v>
      </c>
      <c r="AW980" s="106" t="str">
        <f>IF(AND(T976=1,V976=1),IF(AND(AQ976=1,AS976=1),"RiRr","Ri"),IF(AND(AQ976=1,AS976=1),"Rr",""))</f>
        <v/>
      </c>
      <c r="AX980" s="106" t="str">
        <f>IF(AND(T976=2,V976=1),IF(AND(AQ976=2,AS976=1),"RiRr","Ri"),IF(AND(AQ976=2,AS976=1),"Rr",""))</f>
        <v/>
      </c>
      <c r="AY980" s="101" t="str">
        <f>IF(AND(T976=3,V976=1),IF(AND(AQ976=3,AS976=1),"RiRr","Ri"),IF(AND(AQ976=3,AS976=1),"Rr",""))</f>
        <v/>
      </c>
      <c r="AZ980" s="102" t="str">
        <f>IF(AND(T976=4,V976=1),IF(AND(AQ976=4,AS976=1),"RiRr","Ri"),IF(AND(AQ976=4,AS976=1),"Rr",""))</f>
        <v/>
      </c>
      <c r="BA980" s="102" t="str">
        <f>IF(AND(T976=5,V976=1),IF(AND(AQ976=5,AS976=1),"RiRr","Ri"),IF(AND(AQ976=5,AS976=1),"Rr",""))</f>
        <v/>
      </c>
      <c r="BB980" s="105"/>
    </row>
    <row r="981" spans="1:54" ht="15.75" hidden="1" customHeight="1" thickBot="1" x14ac:dyDescent="0.25">
      <c r="A981" s="363"/>
      <c r="B981" s="291"/>
      <c r="C981" s="299"/>
      <c r="D981" s="302"/>
      <c r="E981" s="302"/>
      <c r="F981" s="302"/>
      <c r="G981" s="302"/>
      <c r="H981" s="302"/>
      <c r="I981" s="305"/>
      <c r="J981" s="308"/>
      <c r="K981" s="308"/>
      <c r="L981" s="331"/>
      <c r="M981" s="264"/>
      <c r="N981" s="264"/>
      <c r="O981" s="328"/>
      <c r="P981" s="311"/>
      <c r="Q981" s="267"/>
      <c r="R981" s="261"/>
      <c r="S981" s="258"/>
      <c r="T981" s="255"/>
      <c r="U981" s="249"/>
      <c r="V981" s="255"/>
      <c r="W981" s="255"/>
      <c r="X981" s="255"/>
      <c r="Y981" s="277"/>
      <c r="Z981" s="108"/>
      <c r="AA981" s="109"/>
      <c r="AB981" s="109"/>
      <c r="AC981" s="109"/>
      <c r="AD981" s="110"/>
      <c r="AE981" s="111">
        <f t="shared" si="158"/>
        <v>0</v>
      </c>
      <c r="AF981" s="110"/>
      <c r="AG981" s="110"/>
      <c r="AH981" s="110"/>
      <c r="AI981" s="110"/>
      <c r="AJ981" s="110"/>
      <c r="AK981" s="110"/>
      <c r="AL981" s="111">
        <f>IFERROR(VLOOKUP(AF981,Criterios!$M$3:$N$6,2,FALSE),0) + IFERROR(VLOOKUP(AG981,Criterios!$O$3:$P$6,2,FALSE),0) + IFERROR(VLOOKUP(AH981,Criterios!$Q$3:$R$7,2,FALSE),0) + IFERROR(VLOOKUP(AI981,Criterios!$S$3:$T$6,2,FALSE),0) + IFERROR(VLOOKUP(AJ981,Criterios!$U$3:$V$5,2,FALSE),0) + IFERROR(VLOOKUP(AK981,Criterios!$W$3:$X$8,2,FALSE),0)</f>
        <v>0</v>
      </c>
      <c r="AM981" s="112" t="str">
        <f>IF(AND(AL981&gt;=Criterios!$AB$8,AL981&lt;Criterios!$AA$8),"Pobre",IF(AND(AL981&gt;=Criterios!$AB$7,AL981&lt;Criterios!$AA$7),"Insatisfactorio",IF(AND(AL981&gt;=Criterios!$AB$6,AL981&lt;Criterios!$AA$6),"Regular",IF(AND(AL981&gt;=Criterios!$AB$5,AL981&lt;Criterios!$AA$5),"Bueno",IF(AND(AL981&gt;=Criterios!$AB$4,AL981&lt;=Criterios!$AA$4),"Excelente",MID(Criterios!$Y$3,1,1))))))</f>
        <v/>
      </c>
      <c r="AN981" s="279"/>
      <c r="AO981" s="281"/>
      <c r="AP981" s="283"/>
      <c r="AQ981" s="274"/>
      <c r="AR981" s="274"/>
      <c r="AS981" s="274"/>
      <c r="AT981" s="274"/>
      <c r="AU981" s="285"/>
      <c r="AW981" s="88" t="s">
        <v>123</v>
      </c>
      <c r="AX981" s="88" t="s">
        <v>124</v>
      </c>
      <c r="AY981" s="88" t="s">
        <v>125</v>
      </c>
      <c r="AZ981" s="88" t="s">
        <v>126</v>
      </c>
      <c r="BA981" s="88" t="s">
        <v>127</v>
      </c>
      <c r="BB981" s="113"/>
    </row>
    <row r="982" spans="1:54" ht="16.5" hidden="1" thickTop="1" x14ac:dyDescent="0.2">
      <c r="A982" s="361"/>
      <c r="B982" s="289"/>
      <c r="C982" s="297"/>
      <c r="D982" s="300"/>
      <c r="E982" s="300"/>
      <c r="F982" s="300"/>
      <c r="G982" s="300"/>
      <c r="H982" s="300"/>
      <c r="I982" s="303"/>
      <c r="J982" s="306"/>
      <c r="K982" s="306"/>
      <c r="L982" s="329"/>
      <c r="M982" s="262"/>
      <c r="N982" s="262"/>
      <c r="O982" s="326" t="s">
        <v>472</v>
      </c>
      <c r="Q982" s="295"/>
      <c r="R982" s="259"/>
      <c r="S982" s="256"/>
      <c r="T982" s="253">
        <f>(IFERROR(VLOOKUP(S982,Criterios!$E$3:$F$8,2,FALSE),0))</f>
        <v>0</v>
      </c>
      <c r="U982" s="247"/>
      <c r="V982" s="253">
        <f>(IFERROR(VLOOKUP(U982,Criterios!$H$3:$I$8,2,FALSE),0))</f>
        <v>0</v>
      </c>
      <c r="W982" s="253">
        <f>(IFERROR(VLOOKUP(S982,Criterios!$E$3:$F$8,2,FALSE),0)) * (IFERROR(VLOOKUP(U982,Criterios!$H$3:$I$8,2,FALSE),0))</f>
        <v>0</v>
      </c>
      <c r="X982" s="253">
        <f>IFERROR(INDEX(Colorimetría!$D$4:$H$8,MATCH(V982,Colorimetría!$C$4:$C$8,0),MATCH(T982,Colorimetría!$D$3:$H$3,0)),0)</f>
        <v>0</v>
      </c>
      <c r="Y982" s="296"/>
      <c r="Z982" s="91"/>
      <c r="AA982" s="92"/>
      <c r="AB982" s="92"/>
      <c r="AC982" s="92"/>
      <c r="AD982" s="93"/>
      <c r="AE982" s="94">
        <f>IF(OR(AD982="Preventivo",AD982="Preventivo - Detectivo"),"Probabilidad",IF(OR(AD982="Detectivo - Correctivo",AD982="Correctivo"),"Impacto",0))</f>
        <v>0</v>
      </c>
      <c r="AF982" s="93"/>
      <c r="AG982" s="93"/>
      <c r="AH982" s="93"/>
      <c r="AI982" s="93"/>
      <c r="AJ982" s="93"/>
      <c r="AK982" s="93"/>
      <c r="AL982" s="95">
        <f>IFERROR(VLOOKUP(AF982,Criterios!$M$3:$N$6,2,FALSE),0) + IFERROR(VLOOKUP(AG982,Criterios!$O$3:$P$6,2,FALSE),0) + IFERROR(VLOOKUP(AH982,Criterios!$Q$3:$R$7,2,FALSE),0) + IFERROR(VLOOKUP(AI982,Criterios!$S$3:$T$6,2,FALSE),0) + IFERROR(VLOOKUP(AJ982,Criterios!$U$3:$V$5,2,FALSE),0) + IFERROR(VLOOKUP(AK982,Criterios!$W$3:$X$8,2,FALSE),0)</f>
        <v>0</v>
      </c>
      <c r="AM982" s="96" t="str">
        <f>IF(AND(AL982&gt;=Criterios!$AB$8,AL982&lt;Criterios!$AA$8),"Pobre",IF(AND(AL982&gt;=Criterios!$AB$7,AL982&lt;Criterios!$AA$7),"Insatisfactorio",IF(AND(AL982&gt;=Criterios!$AB$6,AL982&lt;Criterios!$AA$6),"Regular",IF(AND(AL982&gt;=Criterios!$AB$5,AL982&lt;Criterios!$AA$5),"Bueno",IF(AND(AL982&gt;=Criterios!$AB$4,AL982&lt;=Criterios!$AA$4),"Excelente",MID(Criterios!$Y$3,1,1))))))</f>
        <v/>
      </c>
      <c r="AN982" s="278">
        <f>(IFERROR(AVERAGEIFS(AL982:AL987,AE982:AE987,"Impacto"),0))/100</f>
        <v>0</v>
      </c>
      <c r="AO982" s="280">
        <f>(IFERROR(AVERAGEIFS(AL982:AL987,AE982:AE987,"Probabilidad"),0))/100</f>
        <v>0</v>
      </c>
      <c r="AP982" s="282" t="str">
        <f>IF(AN982=0,MID(S982,1,15),IF(T982 - AN982*T982&lt;1,VLOOKUP(1,Criterios!$D$4:$E$8,2,FALSE),IF(ROUND(T982 -( T982*AN982),0)=0,VLOOKUP(1,Criterios!$D$4:$E$8,2,FALSE),VLOOKUP(ROUND(T982 -( T982*AN982),0),Criterios!$D$4:$E$8,2,FALSE))))</f>
        <v/>
      </c>
      <c r="AQ982" s="273">
        <f>(IFERROR(VLOOKUP(AP982,Criterios!$E$3:$F$8,2,FALSE),0))</f>
        <v>0</v>
      </c>
      <c r="AR982" s="273" t="str">
        <f>IF(AO982=0,MID(U982,1,15),IF(V982 - AO982*V982&lt;1,VLOOKUP(1,Criterios!$G$4:$H$8,2,FALSE),IF(ROUND(V982 -(V982*AO982),0)=0,VLOOKUP(1,Criterios!$G$4:$H$8,2,FALSE),VLOOKUP(ROUND(V982 -( V982*AO982),0),Criterios!$G$4:$H$8,2,FALSE))))</f>
        <v/>
      </c>
      <c r="AS982" s="273">
        <f>(IFERROR(VLOOKUP(AR982,Criterios!$H$3:$I$8,2,FALSE),0))</f>
        <v>0</v>
      </c>
      <c r="AT982" s="273">
        <f>(IFERROR(VLOOKUP(AP982,Criterios!$E$3:$F$8,2,FALSE),0)) * (IFERROR(VLOOKUP(AR982,Criterios!$H$3:$I$8,2,FALSE),0))</f>
        <v>0</v>
      </c>
      <c r="AU982" s="284">
        <f>IFERROR(INDEX(Colorimetría!$D$4:$H$8,MATCH(AS982,Colorimetría!$C$4:$C$8,0),MATCH(AQ982,Colorimetría!$D$3:$H$3,0)),0)</f>
        <v>0</v>
      </c>
      <c r="AV982" s="88" t="s">
        <v>169</v>
      </c>
      <c r="AW982" s="97" t="str">
        <f>IF(AND(T982=1,V982=5),IF(AND(AQ982=1,AS982=5),"RiRr","Ri"),IF(AND(AQ982=1,AS982=5),"Rr",""))</f>
        <v/>
      </c>
      <c r="AX982" s="97" t="str">
        <f>IF(AND(T982=2,V982=5),IF(AND(AQ982=2,AS982=5),"RiRr","Ri"),IF(AND(AQ982=2,AS982=5),"Rr",""))</f>
        <v/>
      </c>
      <c r="AY982" s="98" t="str">
        <f>IF(AND(T982=3,V982=5),IF(AND(AQ982=3,AS982=5),"RiRr","Ri"),IF(AND(AQ982=3,AS982=5),"Rr",""))</f>
        <v/>
      </c>
      <c r="AZ982" s="98" t="str">
        <f>IF(AND(T982=4,V982=5),IF(AND(AQ982=4,AS982=5),"RiRr","Ri"),IF(AND(AQ982=4,AS982=5),"Rr",""))</f>
        <v/>
      </c>
      <c r="BA982" s="98" t="str">
        <f>IF(AND(T982=5,V982=5),IF(AND(AQ982=5,AS982=5),"RiRr","Ri"),IF(AND(AQ982=5,AS982=5),"Rr",""))</f>
        <v/>
      </c>
      <c r="BB982" s="100"/>
    </row>
    <row r="983" spans="1:54" hidden="1" x14ac:dyDescent="0.2">
      <c r="A983" s="362"/>
      <c r="B983" s="290"/>
      <c r="C983" s="298"/>
      <c r="D983" s="301"/>
      <c r="E983" s="301"/>
      <c r="F983" s="301"/>
      <c r="G983" s="301"/>
      <c r="H983" s="301"/>
      <c r="I983" s="304"/>
      <c r="J983" s="307"/>
      <c r="K983" s="307"/>
      <c r="L983" s="330"/>
      <c r="M983" s="263"/>
      <c r="N983" s="263"/>
      <c r="O983" s="327"/>
      <c r="Q983" s="266"/>
      <c r="R983" s="260"/>
      <c r="S983" s="257"/>
      <c r="T983" s="254"/>
      <c r="U983" s="248"/>
      <c r="V983" s="254"/>
      <c r="W983" s="254"/>
      <c r="X983" s="254"/>
      <c r="Y983" s="276"/>
      <c r="Z983" s="91"/>
      <c r="AA983" s="92"/>
      <c r="AB983" s="92"/>
      <c r="AC983" s="92"/>
      <c r="AD983" s="93"/>
      <c r="AE983" s="94">
        <f t="shared" ref="AE983:AE987" si="159">IF(OR(AD983="Preventivo",AD983="Preventivo - Detectivo"),"Probabilidad",IF(OR(AD983="Detectivo - Correctivo",AD983="Correctivo"),"Impacto",0))</f>
        <v>0</v>
      </c>
      <c r="AF983" s="93"/>
      <c r="AG983" s="93"/>
      <c r="AH983" s="93"/>
      <c r="AI983" s="93"/>
      <c r="AJ983" s="93"/>
      <c r="AK983" s="93"/>
      <c r="AL983" s="95">
        <f>IFERROR(VLOOKUP(AF983,Criterios!$M$3:$N$6,2,FALSE),0) + IFERROR(VLOOKUP(AG983,Criterios!$O$3:$P$6,2,FALSE),0) + IFERROR(VLOOKUP(AH983,Criterios!$Q$3:$R$7,2,FALSE),0) + IFERROR(VLOOKUP(AI983,Criterios!$S$3:$T$6,2,FALSE),0) + IFERROR(VLOOKUP(AJ983,Criterios!$U$3:$V$5,2,FALSE),0) + IFERROR(VLOOKUP(AK983,Criterios!$W$3:$X$8,2,FALSE),0)</f>
        <v>0</v>
      </c>
      <c r="AM983" s="96" t="str">
        <f>IF(AND(AL983&gt;=Criterios!$AB$8,AL983&lt;Criterios!$AA$8),"Pobre",IF(AND(AL983&gt;=Criterios!$AB$7,AL983&lt;Criterios!$AA$7),"Insatisfactorio",IF(AND(AL983&gt;=Criterios!$AB$6,AL983&lt;Criterios!$AA$6),"Regular",IF(AND(AL983&gt;=Criterios!$AB$5,AL983&lt;Criterios!$AA$5),"Bueno",IF(AND(AL983&gt;=Criterios!$AB$4,AL983&lt;=Criterios!$AA$4),"Excelente",MID(Criterios!$Y$3,1,1))))))</f>
        <v/>
      </c>
      <c r="AN983" s="278"/>
      <c r="AO983" s="280"/>
      <c r="AP983" s="282"/>
      <c r="AQ983" s="273"/>
      <c r="AR983" s="273"/>
      <c r="AS983" s="273"/>
      <c r="AT983" s="273"/>
      <c r="AU983" s="284"/>
      <c r="AV983" s="88" t="s">
        <v>122</v>
      </c>
      <c r="AW983" s="101" t="str">
        <f>IF(AND(T982=1,V982=4),IF(AND(AQ982=1,AS982=4),"RiRr","Ri"),IF(AND(AQ982=1,AS982=4),"Rr",""))</f>
        <v/>
      </c>
      <c r="AX983" s="102" t="str">
        <f>IF(AND(T982=2,V982=4),IF(AND(AQ982=2,AS982=4),"RiRr","Ri"),IF(AND(AQ982=2,AS982=4),"Rr",""))</f>
        <v/>
      </c>
      <c r="AY983" s="102" t="str">
        <f>IF(AND(T982=3,V982=4),IF(AND(AQ982=3,AS982=4),"RiRr","Ri"),IF(AND(AQ982=3,AS982=4),"Rr",""))</f>
        <v/>
      </c>
      <c r="AZ983" s="103" t="str">
        <f>IF(AND(T982=4,V982=4),IF(AND(AQ982=4,AS982=4),"RiRr","Ri"),IF(AND(AQ982=4,AS982=4),"Rr",""))</f>
        <v/>
      </c>
      <c r="BA983" s="103" t="str">
        <f>IF(AND(T982=5,V982=4),IF(AND(AQ982=5,AS982=4),"RiRr","Ri"),IF(AND(AQ982=5,AS982=4),"Rr",""))</f>
        <v/>
      </c>
      <c r="BB983" s="105"/>
    </row>
    <row r="984" spans="1:54" hidden="1" x14ac:dyDescent="0.2">
      <c r="A984" s="362"/>
      <c r="B984" s="290"/>
      <c r="C984" s="298"/>
      <c r="D984" s="301"/>
      <c r="E984" s="301"/>
      <c r="F984" s="301"/>
      <c r="G984" s="301"/>
      <c r="H984" s="301"/>
      <c r="I984" s="304"/>
      <c r="J984" s="307"/>
      <c r="K984" s="307"/>
      <c r="L984" s="330"/>
      <c r="M984" s="263"/>
      <c r="N984" s="263"/>
      <c r="O984" s="327"/>
      <c r="Q984" s="266"/>
      <c r="R984" s="260"/>
      <c r="S984" s="257"/>
      <c r="T984" s="254"/>
      <c r="U984" s="248"/>
      <c r="V984" s="254"/>
      <c r="W984" s="254"/>
      <c r="X984" s="254"/>
      <c r="Y984" s="276"/>
      <c r="Z984" s="91"/>
      <c r="AA984" s="92"/>
      <c r="AB984" s="92"/>
      <c r="AC984" s="92"/>
      <c r="AD984" s="93"/>
      <c r="AE984" s="94">
        <f t="shared" si="159"/>
        <v>0</v>
      </c>
      <c r="AF984" s="93"/>
      <c r="AG984" s="93"/>
      <c r="AH984" s="93"/>
      <c r="AI984" s="93"/>
      <c r="AJ984" s="93"/>
      <c r="AK984" s="93"/>
      <c r="AL984" s="95">
        <f>IFERROR(VLOOKUP(AF984,Criterios!$M$3:$N$6,2,FALSE),0) + IFERROR(VLOOKUP(AG984,Criterios!$O$3:$P$6,2,FALSE),0) + IFERROR(VLOOKUP(AH984,Criterios!$Q$3:$R$7,2,FALSE),0) + IFERROR(VLOOKUP(AI984,Criterios!$S$3:$T$6,2,FALSE),0) + IFERROR(VLOOKUP(AJ984,Criterios!$U$3:$V$5,2,FALSE),0) + IFERROR(VLOOKUP(AK984,Criterios!$W$3:$X$8,2,FALSE),0)</f>
        <v>0</v>
      </c>
      <c r="AM984" s="96" t="str">
        <f>IF(AND(AL984&gt;=Criterios!$AB$8,AL984&lt;Criterios!$AA$8),"Pobre",IF(AND(AL984&gt;=Criterios!$AB$7,AL984&lt;Criterios!$AA$7),"Insatisfactorio",IF(AND(AL984&gt;=Criterios!$AB$6,AL984&lt;Criterios!$AA$6),"Regular",IF(AND(AL984&gt;=Criterios!$AB$5,AL984&lt;Criterios!$AA$5),"Bueno",IF(AND(AL984&gt;=Criterios!$AB$4,AL984&lt;=Criterios!$AA$4),"Excelente",MID(Criterios!$Y$3,1,1))))))</f>
        <v/>
      </c>
      <c r="AN984" s="278"/>
      <c r="AO984" s="280"/>
      <c r="AP984" s="282"/>
      <c r="AQ984" s="273"/>
      <c r="AR984" s="273"/>
      <c r="AS984" s="273"/>
      <c r="AT984" s="273"/>
      <c r="AU984" s="284"/>
      <c r="AV984" s="88" t="s">
        <v>125</v>
      </c>
      <c r="AW984" s="106" t="str">
        <f>IF(AND(T982=1,V982=3),IF(AND(AQ982=1,AS982=3),"RiRr","Ri"),IF(AND(AQ982=1,AS982=3),"Rr",""))</f>
        <v/>
      </c>
      <c r="AX984" s="101" t="str">
        <f>IF(AND(T982=2,V982=3),IF(AND(AQ982=2,AS982=3),"RiRr","Ri"),IF(AND(AQ982=2,AS982=3),"Rr",""))</f>
        <v/>
      </c>
      <c r="AY984" s="102" t="str">
        <f>IF(AND(T982=3,V982=3),IF(AND(AQ982=3,AS982=3),"RiRr","Ri"),IF(AND(AQ982=3,AS982=3),"Rr",""))</f>
        <v/>
      </c>
      <c r="AZ984" s="103" t="str">
        <f>IF(AND(T982=4,V982=3),IF(AND(AQ982=4,AS982=3),"RiRr","Ri"),IF(AND(AQ982=4,AS982=3),"Rr",""))</f>
        <v/>
      </c>
      <c r="BA984" s="103" t="str">
        <f>IF(AND(T982=5,V982=3),IF(AND(AQ982=5,AS982=3),"RiRr","Ri"),IF(AND(AQ982=5,AS982=3),"Rr",""))</f>
        <v/>
      </c>
      <c r="BB984" s="105"/>
    </row>
    <row r="985" spans="1:54" hidden="1" x14ac:dyDescent="0.2">
      <c r="A985" s="362"/>
      <c r="B985" s="290"/>
      <c r="C985" s="298"/>
      <c r="D985" s="301"/>
      <c r="E985" s="301"/>
      <c r="F985" s="301"/>
      <c r="G985" s="301"/>
      <c r="H985" s="301"/>
      <c r="I985" s="304"/>
      <c r="J985" s="307"/>
      <c r="K985" s="307"/>
      <c r="L985" s="330"/>
      <c r="M985" s="263"/>
      <c r="N985" s="263"/>
      <c r="O985" s="327"/>
      <c r="Q985" s="266"/>
      <c r="R985" s="260"/>
      <c r="S985" s="257"/>
      <c r="T985" s="254"/>
      <c r="U985" s="248"/>
      <c r="V985" s="254"/>
      <c r="W985" s="254"/>
      <c r="X985" s="254"/>
      <c r="Y985" s="276"/>
      <c r="Z985" s="91"/>
      <c r="AA985" s="92"/>
      <c r="AB985" s="92"/>
      <c r="AC985" s="92"/>
      <c r="AD985" s="93"/>
      <c r="AE985" s="94">
        <f t="shared" si="159"/>
        <v>0</v>
      </c>
      <c r="AF985" s="93"/>
      <c r="AG985" s="93"/>
      <c r="AH985" s="93"/>
      <c r="AI985" s="93"/>
      <c r="AJ985" s="93"/>
      <c r="AK985" s="93"/>
      <c r="AL985" s="94">
        <f>IFERROR(VLOOKUP(AF985,Criterios!$M$3:$N$6,2,FALSE),0) + IFERROR(VLOOKUP(AG985,Criterios!$O$3:$P$6,2,FALSE),0) + IFERROR(VLOOKUP(AH985,Criterios!$Q$3:$R$7,2,FALSE),0) + IFERROR(VLOOKUP(AI985,Criterios!$S$3:$T$6,2,FALSE),0) + IFERROR(VLOOKUP(AJ985,Criterios!$U$3:$V$5,2,FALSE),0) + IFERROR(VLOOKUP(AK985,Criterios!$W$3:$X$8,2,FALSE),0)</f>
        <v>0</v>
      </c>
      <c r="AM985" s="96" t="str">
        <f>IF(AND(AL985&gt;=Criterios!$AB$8,AL985&lt;Criterios!$AA$8),"Pobre",IF(AND(AL985&gt;=Criterios!$AB$7,AL985&lt;Criterios!$AA$7),"Insatisfactorio",IF(AND(AL985&gt;=Criterios!$AB$6,AL985&lt;Criterios!$AA$6),"Regular",IF(AND(AL985&gt;=Criterios!$AB$5,AL985&lt;Criterios!$AA$5),"Bueno",IF(AND(AL985&gt;=Criterios!$AB$4,AL985&lt;=Criterios!$AA$4),"Excelente",MID(Criterios!$Y$3,1,1))))))</f>
        <v/>
      </c>
      <c r="AN985" s="278"/>
      <c r="AO985" s="280"/>
      <c r="AP985" s="282"/>
      <c r="AQ985" s="273"/>
      <c r="AR985" s="273"/>
      <c r="AS985" s="273"/>
      <c r="AT985" s="273"/>
      <c r="AU985" s="284"/>
      <c r="AV985" s="88" t="s">
        <v>170</v>
      </c>
      <c r="AW985" s="106" t="str">
        <f>IF(AND(T982=1,V982=2),IF(AND(AQ982=1,AS982=2),"RiRr","Ri"),IF(AND(AQ982=1,AS982=2),"Rr",""))</f>
        <v/>
      </c>
      <c r="AX985" s="106" t="str">
        <f>IF(AND(T982=2,V982=2),IF(AND(AQ982=2,AS982=2),"RiRr","Ri"),IF(AND(AQ982=2,AS982=2),"Rr",""))</f>
        <v/>
      </c>
      <c r="AY985" s="101" t="str">
        <f>IF(AND(T982=3,V982=2),IF(AND(AQ982=3,AS982=2),"RiRr","Ri"),IF(AND(AQ982=3,AS982=2),"Rr",""))</f>
        <v/>
      </c>
      <c r="AZ985" s="102" t="str">
        <f>IF(AND(T982=4,V982=2),IF(AND(AQ982=4,AS982=2),"RiRr","Ri"),IF(AND(AQ982=4,AS982=2),"Rr",""))</f>
        <v/>
      </c>
      <c r="BA985" s="103" t="str">
        <f>IF(AND(T982=5,V982=2),IF(AND(AQ982=5,AS982=2),"RiRr","Ri"),IF(AND(AQ982=5,AS982=2),"Rr",""))</f>
        <v/>
      </c>
      <c r="BB985" s="105"/>
    </row>
    <row r="986" spans="1:54" hidden="1" x14ac:dyDescent="0.2">
      <c r="A986" s="362"/>
      <c r="B986" s="290"/>
      <c r="C986" s="298"/>
      <c r="D986" s="301"/>
      <c r="E986" s="301"/>
      <c r="F986" s="301"/>
      <c r="G986" s="301"/>
      <c r="H986" s="301"/>
      <c r="I986" s="304"/>
      <c r="J986" s="307"/>
      <c r="K986" s="307"/>
      <c r="L986" s="330"/>
      <c r="M986" s="263"/>
      <c r="N986" s="263"/>
      <c r="O986" s="327"/>
      <c r="Q986" s="266"/>
      <c r="R986" s="260"/>
      <c r="S986" s="257"/>
      <c r="T986" s="254"/>
      <c r="U986" s="248"/>
      <c r="V986" s="254"/>
      <c r="W986" s="254"/>
      <c r="X986" s="254"/>
      <c r="Y986" s="276"/>
      <c r="Z986" s="91"/>
      <c r="AA986" s="92"/>
      <c r="AB986" s="92"/>
      <c r="AC986" s="92"/>
      <c r="AD986" s="93"/>
      <c r="AE986" s="94">
        <f t="shared" si="159"/>
        <v>0</v>
      </c>
      <c r="AF986" s="93"/>
      <c r="AG986" s="93"/>
      <c r="AH986" s="93"/>
      <c r="AI986" s="93"/>
      <c r="AJ986" s="93"/>
      <c r="AK986" s="93"/>
      <c r="AL986" s="94">
        <f>IFERROR(VLOOKUP(AF986,Criterios!$M$3:$N$6,2,FALSE),0) + IFERROR(VLOOKUP(AG986,Criterios!$O$3:$P$6,2,FALSE),0) + IFERROR(VLOOKUP(AH986,Criterios!$Q$3:$R$7,2,FALSE),0) + IFERROR(VLOOKUP(AI986,Criterios!$S$3:$T$6,2,FALSE),0) + IFERROR(VLOOKUP(AJ986,Criterios!$U$3:$V$5,2,FALSE),0) + IFERROR(VLOOKUP(AK986,Criterios!$W$3:$X$8,2,FALSE),0)</f>
        <v>0</v>
      </c>
      <c r="AM986" s="96" t="str">
        <f>IF(AND(AL986&gt;=Criterios!$AB$8,AL986&lt;Criterios!$AA$8),"Pobre",IF(AND(AL986&gt;=Criterios!$AB$7,AL986&lt;Criterios!$AA$7),"Insatisfactorio",IF(AND(AL986&gt;=Criterios!$AB$6,AL986&lt;Criterios!$AA$6),"Regular",IF(AND(AL986&gt;=Criterios!$AB$5,AL986&lt;Criterios!$AA$5),"Bueno",IF(AND(AL986&gt;=Criterios!$AB$4,AL986&lt;=Criterios!$AA$4),"Excelente",MID(Criterios!$Y$3,1,1))))))</f>
        <v/>
      </c>
      <c r="AN986" s="278"/>
      <c r="AO986" s="280"/>
      <c r="AP986" s="282"/>
      <c r="AQ986" s="273"/>
      <c r="AR986" s="273"/>
      <c r="AS986" s="273"/>
      <c r="AT986" s="273"/>
      <c r="AU986" s="284"/>
      <c r="AV986" s="88" t="s">
        <v>752</v>
      </c>
      <c r="AW986" s="106" t="str">
        <f>IF(AND(T982=1,V982=1),IF(AND(AQ982=1,AS982=1),"RiRr","Ri"),IF(AND(AQ982=1,AS982=1),"Rr",""))</f>
        <v/>
      </c>
      <c r="AX986" s="106" t="str">
        <f>IF(AND(T982=2,V982=1),IF(AND(AQ982=2,AS982=1),"RiRr","Ri"),IF(AND(AQ982=2,AS982=1),"Rr",""))</f>
        <v/>
      </c>
      <c r="AY986" s="101" t="str">
        <f>IF(AND(T982=3,V982=1),IF(AND(AQ982=3,AS982=1),"RiRr","Ri"),IF(AND(AQ982=3,AS982=1),"Rr",""))</f>
        <v/>
      </c>
      <c r="AZ986" s="102" t="str">
        <f>IF(AND(T982=4,V982=1),IF(AND(AQ982=4,AS982=1),"RiRr","Ri"),IF(AND(AQ982=4,AS982=1),"Rr",""))</f>
        <v/>
      </c>
      <c r="BA986" s="102" t="str">
        <f>IF(AND(T982=5,V982=1),IF(AND(AQ982=5,AS982=1),"RiRr","Ri"),IF(AND(AQ982=5,AS982=1),"Rr",""))</f>
        <v/>
      </c>
      <c r="BB986" s="105"/>
    </row>
    <row r="987" spans="1:54" ht="15.75" hidden="1" customHeight="1" thickBot="1" x14ac:dyDescent="0.25">
      <c r="A987" s="363"/>
      <c r="B987" s="291"/>
      <c r="C987" s="299"/>
      <c r="D987" s="302"/>
      <c r="E987" s="302"/>
      <c r="F987" s="302"/>
      <c r="G987" s="302"/>
      <c r="H987" s="302"/>
      <c r="I987" s="305"/>
      <c r="J987" s="308"/>
      <c r="K987" s="308"/>
      <c r="L987" s="331"/>
      <c r="M987" s="264"/>
      <c r="N987" s="264"/>
      <c r="O987" s="328"/>
      <c r="Q987" s="267"/>
      <c r="R987" s="261"/>
      <c r="S987" s="258"/>
      <c r="T987" s="255"/>
      <c r="U987" s="249"/>
      <c r="V987" s="255"/>
      <c r="W987" s="255"/>
      <c r="X987" s="255"/>
      <c r="Y987" s="277"/>
      <c r="Z987" s="108"/>
      <c r="AA987" s="109"/>
      <c r="AB987" s="109"/>
      <c r="AC987" s="109"/>
      <c r="AD987" s="110"/>
      <c r="AE987" s="111">
        <f t="shared" si="159"/>
        <v>0</v>
      </c>
      <c r="AF987" s="110"/>
      <c r="AG987" s="110"/>
      <c r="AH987" s="110"/>
      <c r="AI987" s="110"/>
      <c r="AJ987" s="110"/>
      <c r="AK987" s="110"/>
      <c r="AL987" s="111">
        <f>IFERROR(VLOOKUP(AF987,Criterios!$M$3:$N$6,2,FALSE),0) + IFERROR(VLOOKUP(AG987,Criterios!$O$3:$P$6,2,FALSE),0) + IFERROR(VLOOKUP(AH987,Criterios!$Q$3:$R$7,2,FALSE),0) + IFERROR(VLOOKUP(AI987,Criterios!$S$3:$T$6,2,FALSE),0) + IFERROR(VLOOKUP(AJ987,Criterios!$U$3:$V$5,2,FALSE),0) + IFERROR(VLOOKUP(AK987,Criterios!$W$3:$X$8,2,FALSE),0)</f>
        <v>0</v>
      </c>
      <c r="AM987" s="112" t="str">
        <f>IF(AND(AL987&gt;=Criterios!$AB$8,AL987&lt;Criterios!$AA$8),"Pobre",IF(AND(AL987&gt;=Criterios!$AB$7,AL987&lt;Criterios!$AA$7),"Insatisfactorio",IF(AND(AL987&gt;=Criterios!$AB$6,AL987&lt;Criterios!$AA$6),"Regular",IF(AND(AL987&gt;=Criterios!$AB$5,AL987&lt;Criterios!$AA$5),"Bueno",IF(AND(AL987&gt;=Criterios!$AB$4,AL987&lt;=Criterios!$AA$4),"Excelente",MID(Criterios!$Y$3,1,1))))))</f>
        <v/>
      </c>
      <c r="AN987" s="279"/>
      <c r="AO987" s="281"/>
      <c r="AP987" s="283"/>
      <c r="AQ987" s="274"/>
      <c r="AR987" s="274"/>
      <c r="AS987" s="274"/>
      <c r="AT987" s="274"/>
      <c r="AU987" s="285"/>
      <c r="AW987" s="88" t="s">
        <v>123</v>
      </c>
      <c r="AX987" s="88" t="s">
        <v>124</v>
      </c>
      <c r="AY987" s="88" t="s">
        <v>125</v>
      </c>
      <c r="AZ987" s="88" t="s">
        <v>126</v>
      </c>
      <c r="BA987" s="88" t="s">
        <v>127</v>
      </c>
      <c r="BB987" s="113"/>
    </row>
    <row r="988" spans="1:54" ht="16.5" hidden="1" thickTop="1" x14ac:dyDescent="0.2">
      <c r="A988" s="361"/>
      <c r="B988" s="289"/>
      <c r="C988" s="297"/>
      <c r="D988" s="300"/>
      <c r="E988" s="300"/>
      <c r="F988" s="300"/>
      <c r="G988" s="300"/>
      <c r="H988" s="300"/>
      <c r="I988" s="303"/>
      <c r="J988" s="306"/>
      <c r="K988" s="306"/>
      <c r="L988" s="329"/>
      <c r="M988" s="262"/>
      <c r="N988" s="262"/>
      <c r="O988" s="326" t="s">
        <v>473</v>
      </c>
      <c r="Q988" s="295"/>
      <c r="R988" s="259"/>
      <c r="S988" s="256"/>
      <c r="T988" s="253">
        <f>(IFERROR(VLOOKUP(S988,Criterios!$E$3:$F$8,2,FALSE),0))</f>
        <v>0</v>
      </c>
      <c r="U988" s="247"/>
      <c r="V988" s="253">
        <f>(IFERROR(VLOOKUP(U988,Criterios!$H$3:$I$8,2,FALSE),0))</f>
        <v>0</v>
      </c>
      <c r="W988" s="253">
        <f>(IFERROR(VLOOKUP(S988,Criterios!$E$3:$F$8,2,FALSE),0)) * (IFERROR(VLOOKUP(U988,Criterios!$H$3:$I$8,2,FALSE),0))</f>
        <v>0</v>
      </c>
      <c r="X988" s="253">
        <f>IFERROR(INDEX(Colorimetría!$D$4:$H$8,MATCH(V988,Colorimetría!$C$4:$C$8,0),MATCH(T988,Colorimetría!$D$3:$H$3,0)),0)</f>
        <v>0</v>
      </c>
      <c r="Y988" s="296"/>
      <c r="Z988" s="91"/>
      <c r="AA988" s="92"/>
      <c r="AB988" s="92"/>
      <c r="AC988" s="92"/>
      <c r="AD988" s="93"/>
      <c r="AE988" s="94">
        <f>IF(OR(AD988="Preventivo",AD988="Preventivo - Detectivo"),"Probabilidad",IF(OR(AD988="Detectivo - Correctivo",AD988="Correctivo"),"Impacto",0))</f>
        <v>0</v>
      </c>
      <c r="AF988" s="93"/>
      <c r="AG988" s="93"/>
      <c r="AH988" s="93"/>
      <c r="AI988" s="93"/>
      <c r="AJ988" s="93"/>
      <c r="AK988" s="93"/>
      <c r="AL988" s="95">
        <f>IFERROR(VLOOKUP(AF988,Criterios!$M$3:$N$6,2,FALSE),0) + IFERROR(VLOOKUP(AG988,Criterios!$O$3:$P$6,2,FALSE),0) + IFERROR(VLOOKUP(AH988,Criterios!$Q$3:$R$7,2,FALSE),0) + IFERROR(VLOOKUP(AI988,Criterios!$S$3:$T$6,2,FALSE),0) + IFERROR(VLOOKUP(AJ988,Criterios!$U$3:$V$5,2,FALSE),0) + IFERROR(VLOOKUP(AK988,Criterios!$W$3:$X$8,2,FALSE),0)</f>
        <v>0</v>
      </c>
      <c r="AM988" s="96" t="str">
        <f>IF(AND(AL988&gt;=Criterios!$AB$8,AL988&lt;Criterios!$AA$8),"Pobre",IF(AND(AL988&gt;=Criterios!$AB$7,AL988&lt;Criterios!$AA$7),"Insatisfactorio",IF(AND(AL988&gt;=Criterios!$AB$6,AL988&lt;Criterios!$AA$6),"Regular",IF(AND(AL988&gt;=Criterios!$AB$5,AL988&lt;Criterios!$AA$5),"Bueno",IF(AND(AL988&gt;=Criterios!$AB$4,AL988&lt;=Criterios!$AA$4),"Excelente",MID(Criterios!$Y$3,1,1))))))</f>
        <v/>
      </c>
      <c r="AN988" s="278">
        <f>(IFERROR(AVERAGEIFS(AL988:AL993,AE988:AE993,"Impacto"),0))/100</f>
        <v>0</v>
      </c>
      <c r="AO988" s="280">
        <f>(IFERROR(AVERAGEIFS(AL988:AL993,AE988:AE993,"Probabilidad"),0))/100</f>
        <v>0</v>
      </c>
      <c r="AP988" s="282" t="str">
        <f>IF(AN988=0,MID(S988,1,15),IF(T988 - AN988*T988&lt;1,VLOOKUP(1,Criterios!$D$4:$E$8,2,FALSE),IF(ROUND(T988 -( T988*AN988),0)=0,VLOOKUP(1,Criterios!$D$4:$E$8,2,FALSE),VLOOKUP(ROUND(T988 -( T988*AN988),0),Criterios!$D$4:$E$8,2,FALSE))))</f>
        <v/>
      </c>
      <c r="AQ988" s="273">
        <f>(IFERROR(VLOOKUP(AP988,Criterios!$E$3:$F$8,2,FALSE),0))</f>
        <v>0</v>
      </c>
      <c r="AR988" s="273" t="str">
        <f>IF(AO988=0,MID(U988,1,15),IF(V988 - AO988*V988&lt;1,VLOOKUP(1,Criterios!$G$4:$H$8,2,FALSE),IF(ROUND(V988 -(V988*AO988),0)=0,VLOOKUP(1,Criterios!$G$4:$H$8,2,FALSE),VLOOKUP(ROUND(V988 -( V988*AO988),0),Criterios!$G$4:$H$8,2,FALSE))))</f>
        <v/>
      </c>
      <c r="AS988" s="273">
        <f>(IFERROR(VLOOKUP(AR988,Criterios!$H$3:$I$8,2,FALSE),0))</f>
        <v>0</v>
      </c>
      <c r="AT988" s="273">
        <f>(IFERROR(VLOOKUP(AP988,Criterios!$E$3:$F$8,2,FALSE),0)) * (IFERROR(VLOOKUP(AR988,Criterios!$H$3:$I$8,2,FALSE),0))</f>
        <v>0</v>
      </c>
      <c r="AU988" s="284">
        <f>IFERROR(INDEX(Colorimetría!$D$4:$H$8,MATCH(AS988,Colorimetría!$C$4:$C$8,0),MATCH(AQ988,Colorimetría!$D$3:$H$3,0)),0)</f>
        <v>0</v>
      </c>
      <c r="AV988" s="88" t="s">
        <v>169</v>
      </c>
      <c r="AW988" s="97" t="str">
        <f>IF(AND(T988=1,V988=5),IF(AND(AQ988=1,AS988=5),"RiRr","Ri"),IF(AND(AQ988=1,AS988=5),"Rr",""))</f>
        <v/>
      </c>
      <c r="AX988" s="97" t="str">
        <f>IF(AND(T988=2,V988=5),IF(AND(AQ988=2,AS988=5),"RiRr","Ri"),IF(AND(AQ988=2,AS988=5),"Rr",""))</f>
        <v/>
      </c>
      <c r="AY988" s="98" t="str">
        <f>IF(AND(T988=3,V988=5),IF(AND(AQ988=3,AS988=5),"RiRr","Ri"),IF(AND(AQ988=3,AS988=5),"Rr",""))</f>
        <v/>
      </c>
      <c r="AZ988" s="98" t="str">
        <f>IF(AND(T988=4,V988=5),IF(AND(AQ988=4,AS988=5),"RiRr","Ri"),IF(AND(AQ988=4,AS988=5),"Rr",""))</f>
        <v/>
      </c>
      <c r="BA988" s="98" t="str">
        <f>IF(AND(T988=5,V988=5),IF(AND(AQ988=5,AS988=5),"RiRr","Ri"),IF(AND(AQ988=5,AS988=5),"Rr",""))</f>
        <v/>
      </c>
      <c r="BB988" s="100"/>
    </row>
    <row r="989" spans="1:54" hidden="1" x14ac:dyDescent="0.2">
      <c r="A989" s="362"/>
      <c r="B989" s="290"/>
      <c r="C989" s="298"/>
      <c r="D989" s="301"/>
      <c r="E989" s="301"/>
      <c r="F989" s="301"/>
      <c r="G989" s="301"/>
      <c r="H989" s="301"/>
      <c r="I989" s="304"/>
      <c r="J989" s="307"/>
      <c r="K989" s="307"/>
      <c r="L989" s="330"/>
      <c r="M989" s="263"/>
      <c r="N989" s="263"/>
      <c r="O989" s="327"/>
      <c r="Q989" s="266"/>
      <c r="R989" s="260"/>
      <c r="S989" s="257"/>
      <c r="T989" s="254"/>
      <c r="U989" s="248"/>
      <c r="V989" s="254"/>
      <c r="W989" s="254"/>
      <c r="X989" s="254"/>
      <c r="Y989" s="276"/>
      <c r="Z989" s="91"/>
      <c r="AA989" s="92"/>
      <c r="AB989" s="92"/>
      <c r="AC989" s="92"/>
      <c r="AD989" s="93"/>
      <c r="AE989" s="94">
        <f t="shared" ref="AE989:AE993" si="160">IF(OR(AD989="Preventivo",AD989="Preventivo - Detectivo"),"Probabilidad",IF(OR(AD989="Detectivo - Correctivo",AD989="Correctivo"),"Impacto",0))</f>
        <v>0</v>
      </c>
      <c r="AF989" s="93"/>
      <c r="AG989" s="93"/>
      <c r="AH989" s="93"/>
      <c r="AI989" s="93"/>
      <c r="AJ989" s="93"/>
      <c r="AK989" s="93"/>
      <c r="AL989" s="95">
        <f>IFERROR(VLOOKUP(AF989,Criterios!$M$3:$N$6,2,FALSE),0) + IFERROR(VLOOKUP(AG989,Criterios!$O$3:$P$6,2,FALSE),0) + IFERROR(VLOOKUP(AH989,Criterios!$Q$3:$R$7,2,FALSE),0) + IFERROR(VLOOKUP(AI989,Criterios!$S$3:$T$6,2,FALSE),0) + IFERROR(VLOOKUP(AJ989,Criterios!$U$3:$V$5,2,FALSE),0) + IFERROR(VLOOKUP(AK989,Criterios!$W$3:$X$8,2,FALSE),0)</f>
        <v>0</v>
      </c>
      <c r="AM989" s="96" t="str">
        <f>IF(AND(AL989&gt;=Criterios!$AB$8,AL989&lt;Criterios!$AA$8),"Pobre",IF(AND(AL989&gt;=Criterios!$AB$7,AL989&lt;Criterios!$AA$7),"Insatisfactorio",IF(AND(AL989&gt;=Criterios!$AB$6,AL989&lt;Criterios!$AA$6),"Regular",IF(AND(AL989&gt;=Criterios!$AB$5,AL989&lt;Criterios!$AA$5),"Bueno",IF(AND(AL989&gt;=Criterios!$AB$4,AL989&lt;=Criterios!$AA$4),"Excelente",MID(Criterios!$Y$3,1,1))))))</f>
        <v/>
      </c>
      <c r="AN989" s="278"/>
      <c r="AO989" s="280"/>
      <c r="AP989" s="282"/>
      <c r="AQ989" s="273"/>
      <c r="AR989" s="273"/>
      <c r="AS989" s="273"/>
      <c r="AT989" s="273"/>
      <c r="AU989" s="284"/>
      <c r="AV989" s="88" t="s">
        <v>122</v>
      </c>
      <c r="AW989" s="101" t="str">
        <f>IF(AND(T988=1,V988=4),IF(AND(AQ988=1,AS988=4),"RiRr","Ri"),IF(AND(AQ988=1,AS988=4),"Rr",""))</f>
        <v/>
      </c>
      <c r="AX989" s="102" t="str">
        <f>IF(AND(T988=2,V988=4),IF(AND(AQ988=2,AS988=4),"RiRr","Ri"),IF(AND(AQ988=2,AS988=4),"Rr",""))</f>
        <v/>
      </c>
      <c r="AY989" s="102" t="str">
        <f>IF(AND(T988=3,V988=4),IF(AND(AQ988=3,AS988=4),"RiRr","Ri"),IF(AND(AQ988=3,AS988=4),"Rr",""))</f>
        <v/>
      </c>
      <c r="AZ989" s="103" t="str">
        <f>IF(AND(T988=4,V988=4),IF(AND(AQ988=4,AS988=4),"RiRr","Ri"),IF(AND(AQ988=4,AS988=4),"Rr",""))</f>
        <v/>
      </c>
      <c r="BA989" s="103" t="str">
        <f>IF(AND(T988=5,V988=4),IF(AND(AQ988=5,AS988=4),"RiRr","Ri"),IF(AND(AQ988=5,AS988=4),"Rr",""))</f>
        <v/>
      </c>
      <c r="BB989" s="105"/>
    </row>
    <row r="990" spans="1:54" hidden="1" x14ac:dyDescent="0.2">
      <c r="A990" s="362"/>
      <c r="B990" s="290"/>
      <c r="C990" s="298"/>
      <c r="D990" s="301"/>
      <c r="E990" s="301"/>
      <c r="F990" s="301"/>
      <c r="G990" s="301"/>
      <c r="H990" s="301"/>
      <c r="I990" s="304"/>
      <c r="J990" s="307"/>
      <c r="K990" s="307"/>
      <c r="L990" s="330"/>
      <c r="M990" s="263"/>
      <c r="N990" s="263"/>
      <c r="O990" s="327"/>
      <c r="Q990" s="266"/>
      <c r="R990" s="260"/>
      <c r="S990" s="257"/>
      <c r="T990" s="254"/>
      <c r="U990" s="248"/>
      <c r="V990" s="254"/>
      <c r="W990" s="254"/>
      <c r="X990" s="254"/>
      <c r="Y990" s="276"/>
      <c r="Z990" s="91"/>
      <c r="AA990" s="92"/>
      <c r="AB990" s="92"/>
      <c r="AC990" s="92"/>
      <c r="AD990" s="93"/>
      <c r="AE990" s="94">
        <f t="shared" si="160"/>
        <v>0</v>
      </c>
      <c r="AF990" s="93"/>
      <c r="AG990" s="93"/>
      <c r="AH990" s="93"/>
      <c r="AI990" s="93"/>
      <c r="AJ990" s="93"/>
      <c r="AK990" s="93"/>
      <c r="AL990" s="95">
        <f>IFERROR(VLOOKUP(AF990,Criterios!$M$3:$N$6,2,FALSE),0) + IFERROR(VLOOKUP(AG990,Criterios!$O$3:$P$6,2,FALSE),0) + IFERROR(VLOOKUP(AH990,Criterios!$Q$3:$R$7,2,FALSE),0) + IFERROR(VLOOKUP(AI990,Criterios!$S$3:$T$6,2,FALSE),0) + IFERROR(VLOOKUP(AJ990,Criterios!$U$3:$V$5,2,FALSE),0) + IFERROR(VLOOKUP(AK990,Criterios!$W$3:$X$8,2,FALSE),0)</f>
        <v>0</v>
      </c>
      <c r="AM990" s="96" t="str">
        <f>IF(AND(AL990&gt;=Criterios!$AB$8,AL990&lt;Criterios!$AA$8),"Pobre",IF(AND(AL990&gt;=Criterios!$AB$7,AL990&lt;Criterios!$AA$7),"Insatisfactorio",IF(AND(AL990&gt;=Criterios!$AB$6,AL990&lt;Criterios!$AA$6),"Regular",IF(AND(AL990&gt;=Criterios!$AB$5,AL990&lt;Criterios!$AA$5),"Bueno",IF(AND(AL990&gt;=Criterios!$AB$4,AL990&lt;=Criterios!$AA$4),"Excelente",MID(Criterios!$Y$3,1,1))))))</f>
        <v/>
      </c>
      <c r="AN990" s="278"/>
      <c r="AO990" s="280"/>
      <c r="AP990" s="282"/>
      <c r="AQ990" s="273"/>
      <c r="AR990" s="273"/>
      <c r="AS990" s="273"/>
      <c r="AT990" s="273"/>
      <c r="AU990" s="284"/>
      <c r="AV990" s="88" t="s">
        <v>125</v>
      </c>
      <c r="AW990" s="106" t="str">
        <f>IF(AND(T988=1,V988=3),IF(AND(AQ988=1,AS988=3),"RiRr","Ri"),IF(AND(AQ988=1,AS988=3),"Rr",""))</f>
        <v/>
      </c>
      <c r="AX990" s="101" t="str">
        <f>IF(AND(T988=2,V988=3),IF(AND(AQ988=2,AS988=3),"RiRr","Ri"),IF(AND(AQ988=2,AS988=3),"Rr",""))</f>
        <v/>
      </c>
      <c r="AY990" s="102" t="str">
        <f>IF(AND(T988=3,V988=3),IF(AND(AQ988=3,AS988=3),"RiRr","Ri"),IF(AND(AQ988=3,AS988=3),"Rr",""))</f>
        <v/>
      </c>
      <c r="AZ990" s="103" t="str">
        <f>IF(AND(T988=4,V988=3),IF(AND(AQ988=4,AS988=3),"RiRr","Ri"),IF(AND(AQ988=4,AS988=3),"Rr",""))</f>
        <v/>
      </c>
      <c r="BA990" s="103" t="str">
        <f>IF(AND(T988=5,V988=3),IF(AND(AQ988=5,AS988=3),"RiRr","Ri"),IF(AND(AQ988=5,AS988=3),"Rr",""))</f>
        <v/>
      </c>
      <c r="BB990" s="105"/>
    </row>
    <row r="991" spans="1:54" hidden="1" x14ac:dyDescent="0.2">
      <c r="A991" s="362"/>
      <c r="B991" s="290"/>
      <c r="C991" s="298"/>
      <c r="D991" s="301"/>
      <c r="E991" s="301"/>
      <c r="F991" s="301"/>
      <c r="G991" s="301"/>
      <c r="H991" s="301"/>
      <c r="I991" s="304"/>
      <c r="J991" s="307"/>
      <c r="K991" s="307"/>
      <c r="L991" s="330"/>
      <c r="M991" s="263"/>
      <c r="N991" s="263"/>
      <c r="O991" s="327"/>
      <c r="Q991" s="266"/>
      <c r="R991" s="260"/>
      <c r="S991" s="257"/>
      <c r="T991" s="254"/>
      <c r="U991" s="248"/>
      <c r="V991" s="254"/>
      <c r="W991" s="254"/>
      <c r="X991" s="254"/>
      <c r="Y991" s="276"/>
      <c r="Z991" s="91"/>
      <c r="AA991" s="92"/>
      <c r="AB991" s="92"/>
      <c r="AC991" s="92"/>
      <c r="AD991" s="93"/>
      <c r="AE991" s="94">
        <f t="shared" si="160"/>
        <v>0</v>
      </c>
      <c r="AF991" s="93"/>
      <c r="AG991" s="93"/>
      <c r="AH991" s="93"/>
      <c r="AI991" s="93"/>
      <c r="AJ991" s="93"/>
      <c r="AK991" s="93"/>
      <c r="AL991" s="94">
        <f>IFERROR(VLOOKUP(AF991,Criterios!$M$3:$N$6,2,FALSE),0) + IFERROR(VLOOKUP(AG991,Criterios!$O$3:$P$6,2,FALSE),0) + IFERROR(VLOOKUP(AH991,Criterios!$Q$3:$R$7,2,FALSE),0) + IFERROR(VLOOKUP(AI991,Criterios!$S$3:$T$6,2,FALSE),0) + IFERROR(VLOOKUP(AJ991,Criterios!$U$3:$V$5,2,FALSE),0) + IFERROR(VLOOKUP(AK991,Criterios!$W$3:$X$8,2,FALSE),0)</f>
        <v>0</v>
      </c>
      <c r="AM991" s="96" t="str">
        <f>IF(AND(AL991&gt;=Criterios!$AB$8,AL991&lt;Criterios!$AA$8),"Pobre",IF(AND(AL991&gt;=Criterios!$AB$7,AL991&lt;Criterios!$AA$7),"Insatisfactorio",IF(AND(AL991&gt;=Criterios!$AB$6,AL991&lt;Criterios!$AA$6),"Regular",IF(AND(AL991&gt;=Criterios!$AB$5,AL991&lt;Criterios!$AA$5),"Bueno",IF(AND(AL991&gt;=Criterios!$AB$4,AL991&lt;=Criterios!$AA$4),"Excelente",MID(Criterios!$Y$3,1,1))))))</f>
        <v/>
      </c>
      <c r="AN991" s="278"/>
      <c r="AO991" s="280"/>
      <c r="AP991" s="282"/>
      <c r="AQ991" s="273"/>
      <c r="AR991" s="273"/>
      <c r="AS991" s="273"/>
      <c r="AT991" s="273"/>
      <c r="AU991" s="284"/>
      <c r="AV991" s="88" t="s">
        <v>170</v>
      </c>
      <c r="AW991" s="106" t="str">
        <f>IF(AND(T988=1,V988=2),IF(AND(AQ988=1,AS988=2),"RiRr","Ri"),IF(AND(AQ988=1,AS988=2),"Rr",""))</f>
        <v/>
      </c>
      <c r="AX991" s="106" t="str">
        <f>IF(AND(T988=2,V988=2),IF(AND(AQ988=2,AS988=2),"RiRr","Ri"),IF(AND(AQ988=2,AS988=2),"Rr",""))</f>
        <v/>
      </c>
      <c r="AY991" s="101" t="str">
        <f>IF(AND(T988=3,V988=2),IF(AND(AQ988=3,AS988=2),"RiRr","Ri"),IF(AND(AQ988=3,AS988=2),"Rr",""))</f>
        <v/>
      </c>
      <c r="AZ991" s="102" t="str">
        <f>IF(AND(T988=4,V988=2),IF(AND(AQ988=4,AS988=2),"RiRr","Ri"),IF(AND(AQ988=4,AS988=2),"Rr",""))</f>
        <v/>
      </c>
      <c r="BA991" s="103" t="str">
        <f>IF(AND(T988=5,V988=2),IF(AND(AQ988=5,AS988=2),"RiRr","Ri"),IF(AND(AQ988=5,AS988=2),"Rr",""))</f>
        <v/>
      </c>
      <c r="BB991" s="105"/>
    </row>
    <row r="992" spans="1:54" hidden="1" x14ac:dyDescent="0.2">
      <c r="A992" s="362"/>
      <c r="B992" s="290"/>
      <c r="C992" s="298"/>
      <c r="D992" s="301"/>
      <c r="E992" s="301"/>
      <c r="F992" s="301"/>
      <c r="G992" s="301"/>
      <c r="H992" s="301"/>
      <c r="I992" s="304"/>
      <c r="J992" s="307"/>
      <c r="K992" s="307"/>
      <c r="L992" s="330"/>
      <c r="M992" s="263"/>
      <c r="N992" s="263"/>
      <c r="O992" s="327"/>
      <c r="Q992" s="266"/>
      <c r="R992" s="260"/>
      <c r="S992" s="257"/>
      <c r="T992" s="254"/>
      <c r="U992" s="248"/>
      <c r="V992" s="254"/>
      <c r="W992" s="254"/>
      <c r="X992" s="254"/>
      <c r="Y992" s="276"/>
      <c r="Z992" s="91"/>
      <c r="AA992" s="92"/>
      <c r="AB992" s="92"/>
      <c r="AC992" s="92"/>
      <c r="AD992" s="93"/>
      <c r="AE992" s="94">
        <f t="shared" si="160"/>
        <v>0</v>
      </c>
      <c r="AF992" s="93"/>
      <c r="AG992" s="93"/>
      <c r="AH992" s="93"/>
      <c r="AI992" s="93"/>
      <c r="AJ992" s="93"/>
      <c r="AK992" s="93"/>
      <c r="AL992" s="94">
        <f>IFERROR(VLOOKUP(AF992,Criterios!$M$3:$N$6,2,FALSE),0) + IFERROR(VLOOKUP(AG992,Criterios!$O$3:$P$6,2,FALSE),0) + IFERROR(VLOOKUP(AH992,Criterios!$Q$3:$R$7,2,FALSE),0) + IFERROR(VLOOKUP(AI992,Criterios!$S$3:$T$6,2,FALSE),0) + IFERROR(VLOOKUP(AJ992,Criterios!$U$3:$V$5,2,FALSE),0) + IFERROR(VLOOKUP(AK992,Criterios!$W$3:$X$8,2,FALSE),0)</f>
        <v>0</v>
      </c>
      <c r="AM992" s="96" t="str">
        <f>IF(AND(AL992&gt;=Criterios!$AB$8,AL992&lt;Criterios!$AA$8),"Pobre",IF(AND(AL992&gt;=Criterios!$AB$7,AL992&lt;Criterios!$AA$7),"Insatisfactorio",IF(AND(AL992&gt;=Criterios!$AB$6,AL992&lt;Criterios!$AA$6),"Regular",IF(AND(AL992&gt;=Criterios!$AB$5,AL992&lt;Criterios!$AA$5),"Bueno",IF(AND(AL992&gt;=Criterios!$AB$4,AL992&lt;=Criterios!$AA$4),"Excelente",MID(Criterios!$Y$3,1,1))))))</f>
        <v/>
      </c>
      <c r="AN992" s="278"/>
      <c r="AO992" s="280"/>
      <c r="AP992" s="282"/>
      <c r="AQ992" s="273"/>
      <c r="AR992" s="273"/>
      <c r="AS992" s="273"/>
      <c r="AT992" s="273"/>
      <c r="AU992" s="284"/>
      <c r="AV992" s="88" t="s">
        <v>752</v>
      </c>
      <c r="AW992" s="106" t="str">
        <f>IF(AND(T988=1,V988=1),IF(AND(AQ988=1,AS988=1),"RiRr","Ri"),IF(AND(AQ988=1,AS988=1),"Rr",""))</f>
        <v/>
      </c>
      <c r="AX992" s="106" t="str">
        <f>IF(AND(T988=2,V988=1),IF(AND(AQ988=2,AS988=1),"RiRr","Ri"),IF(AND(AQ988=2,AS988=1),"Rr",""))</f>
        <v/>
      </c>
      <c r="AY992" s="101" t="str">
        <f>IF(AND(T988=3,V988=1),IF(AND(AQ988=3,AS988=1),"RiRr","Ri"),IF(AND(AQ988=3,AS988=1),"Rr",""))</f>
        <v/>
      </c>
      <c r="AZ992" s="102" t="str">
        <f>IF(AND(T988=4,V988=1),IF(AND(AQ988=4,AS988=1),"RiRr","Ri"),IF(AND(AQ988=4,AS988=1),"Rr",""))</f>
        <v/>
      </c>
      <c r="BA992" s="102" t="str">
        <f>IF(AND(T988=5,V988=1),IF(AND(AQ988=5,AS988=1),"RiRr","Ri"),IF(AND(AQ988=5,AS988=1),"Rr",""))</f>
        <v/>
      </c>
      <c r="BB992" s="105"/>
    </row>
    <row r="993" spans="1:54" ht="15.75" hidden="1" customHeight="1" thickBot="1" x14ac:dyDescent="0.25">
      <c r="A993" s="363"/>
      <c r="B993" s="291"/>
      <c r="C993" s="299"/>
      <c r="D993" s="302"/>
      <c r="E993" s="302"/>
      <c r="F993" s="302"/>
      <c r="G993" s="302"/>
      <c r="H993" s="302"/>
      <c r="I993" s="305"/>
      <c r="J993" s="308"/>
      <c r="K993" s="308"/>
      <c r="L993" s="331"/>
      <c r="M993" s="264"/>
      <c r="N993" s="264"/>
      <c r="O993" s="328"/>
      <c r="Q993" s="267"/>
      <c r="R993" s="261"/>
      <c r="S993" s="258"/>
      <c r="T993" s="255"/>
      <c r="U993" s="249"/>
      <c r="V993" s="255"/>
      <c r="W993" s="255"/>
      <c r="X993" s="255"/>
      <c r="Y993" s="277"/>
      <c r="Z993" s="108"/>
      <c r="AA993" s="109"/>
      <c r="AB993" s="109"/>
      <c r="AC993" s="109"/>
      <c r="AD993" s="110"/>
      <c r="AE993" s="111">
        <f t="shared" si="160"/>
        <v>0</v>
      </c>
      <c r="AF993" s="110"/>
      <c r="AG993" s="110"/>
      <c r="AH993" s="110"/>
      <c r="AI993" s="110"/>
      <c r="AJ993" s="110"/>
      <c r="AK993" s="110"/>
      <c r="AL993" s="111">
        <f>IFERROR(VLOOKUP(AF993,Criterios!$M$3:$N$6,2,FALSE),0) + IFERROR(VLOOKUP(AG993,Criterios!$O$3:$P$6,2,FALSE),0) + IFERROR(VLOOKUP(AH993,Criterios!$Q$3:$R$7,2,FALSE),0) + IFERROR(VLOOKUP(AI993,Criterios!$S$3:$T$6,2,FALSE),0) + IFERROR(VLOOKUP(AJ993,Criterios!$U$3:$V$5,2,FALSE),0) + IFERROR(VLOOKUP(AK993,Criterios!$W$3:$X$8,2,FALSE),0)</f>
        <v>0</v>
      </c>
      <c r="AM993" s="112" t="str">
        <f>IF(AND(AL993&gt;=Criterios!$AB$8,AL993&lt;Criterios!$AA$8),"Pobre",IF(AND(AL993&gt;=Criterios!$AB$7,AL993&lt;Criterios!$AA$7),"Insatisfactorio",IF(AND(AL993&gt;=Criterios!$AB$6,AL993&lt;Criterios!$AA$6),"Regular",IF(AND(AL993&gt;=Criterios!$AB$5,AL993&lt;Criterios!$AA$5),"Bueno",IF(AND(AL993&gt;=Criterios!$AB$4,AL993&lt;=Criterios!$AA$4),"Excelente",MID(Criterios!$Y$3,1,1))))))</f>
        <v/>
      </c>
      <c r="AN993" s="279"/>
      <c r="AO993" s="281"/>
      <c r="AP993" s="283"/>
      <c r="AQ993" s="274"/>
      <c r="AR993" s="274"/>
      <c r="AS993" s="274"/>
      <c r="AT993" s="274"/>
      <c r="AU993" s="285"/>
      <c r="AW993" s="88" t="s">
        <v>123</v>
      </c>
      <c r="AX993" s="88" t="s">
        <v>124</v>
      </c>
      <c r="AY993" s="88" t="s">
        <v>125</v>
      </c>
      <c r="AZ993" s="88" t="s">
        <v>126</v>
      </c>
      <c r="BA993" s="88" t="s">
        <v>127</v>
      </c>
      <c r="BB993" s="113"/>
    </row>
    <row r="994" spans="1:54" ht="16.5" hidden="1" thickTop="1" x14ac:dyDescent="0.2">
      <c r="A994" s="361"/>
      <c r="B994" s="289"/>
      <c r="C994" s="297"/>
      <c r="D994" s="300"/>
      <c r="E994" s="300"/>
      <c r="F994" s="300"/>
      <c r="G994" s="300"/>
      <c r="I994" s="303"/>
      <c r="J994" s="306"/>
      <c r="K994" s="306"/>
      <c r="L994" s="329"/>
      <c r="M994" s="262"/>
      <c r="N994" s="262"/>
      <c r="O994" s="326" t="s">
        <v>474</v>
      </c>
      <c r="Q994" s="295"/>
      <c r="R994" s="259"/>
      <c r="S994" s="256"/>
      <c r="T994" s="253">
        <f>(IFERROR(VLOOKUP(S994,Criterios!$E$3:$F$8,2,FALSE),0))</f>
        <v>0</v>
      </c>
      <c r="U994" s="247"/>
      <c r="V994" s="253">
        <f>(IFERROR(VLOOKUP(U994,Criterios!$H$3:$I$8,2,FALSE),0))</f>
        <v>0</v>
      </c>
      <c r="W994" s="253">
        <f>(IFERROR(VLOOKUP(S994,Criterios!$E$3:$F$8,2,FALSE),0)) * (IFERROR(VLOOKUP(U994,Criterios!$H$3:$I$8,2,FALSE),0))</f>
        <v>0</v>
      </c>
      <c r="X994" s="253">
        <f>IFERROR(INDEX(Colorimetría!$D$4:$H$8,MATCH(V994,Colorimetría!$C$4:$C$8,0),MATCH(T994,Colorimetría!$D$3:$H$3,0)),0)</f>
        <v>0</v>
      </c>
      <c r="Y994" s="296"/>
      <c r="Z994" s="91"/>
      <c r="AA994" s="92"/>
      <c r="AB994" s="92"/>
      <c r="AC994" s="92"/>
      <c r="AD994" s="93"/>
      <c r="AE994" s="94">
        <f>IF(OR(AD994="Preventivo",AD994="Preventivo - Detectivo"),"Probabilidad",IF(OR(AD994="Detectivo - Correctivo",AD994="Correctivo"),"Impacto",0))</f>
        <v>0</v>
      </c>
      <c r="AF994" s="93"/>
      <c r="AG994" s="93"/>
      <c r="AH994" s="93"/>
      <c r="AI994" s="93"/>
      <c r="AJ994" s="93"/>
      <c r="AK994" s="93"/>
      <c r="AL994" s="95">
        <f>IFERROR(VLOOKUP(AF994,Criterios!$M$3:$N$6,2,FALSE),0) + IFERROR(VLOOKUP(AG994,Criterios!$O$3:$P$6,2,FALSE),0) + IFERROR(VLOOKUP(AH994,Criterios!$Q$3:$R$7,2,FALSE),0) + IFERROR(VLOOKUP(AI994,Criterios!$S$3:$T$6,2,FALSE),0) + IFERROR(VLOOKUP(AJ994,Criterios!$U$3:$V$5,2,FALSE),0) + IFERROR(VLOOKUP(AK994,Criterios!$W$3:$X$8,2,FALSE),0)</f>
        <v>0</v>
      </c>
      <c r="AM994" s="96" t="str">
        <f>IF(AND(AL994&gt;=Criterios!$AB$8,AL994&lt;Criterios!$AA$8),"Pobre",IF(AND(AL994&gt;=Criterios!$AB$7,AL994&lt;Criterios!$AA$7),"Insatisfactorio",IF(AND(AL994&gt;=Criterios!$AB$6,AL994&lt;Criterios!$AA$6),"Regular",IF(AND(AL994&gt;=Criterios!$AB$5,AL994&lt;Criterios!$AA$5),"Bueno",IF(AND(AL994&gt;=Criterios!$AB$4,AL994&lt;=Criterios!$AA$4),"Excelente",MID(Criterios!$Y$3,1,1))))))</f>
        <v/>
      </c>
      <c r="AN994" s="278">
        <f>(IFERROR(AVERAGEIFS(AL994:AL999,AE994:AE999,"Impacto"),0))/100</f>
        <v>0</v>
      </c>
      <c r="AO994" s="280">
        <f>(IFERROR(AVERAGEIFS(AL994:AL999,AE994:AE999,"Probabilidad"),0))/100</f>
        <v>0</v>
      </c>
      <c r="AP994" s="282" t="str">
        <f>IF(AN994=0,MID(S994,1,15),IF(T994 - AN994*T994&lt;1,VLOOKUP(1,Criterios!$D$4:$E$8,2,FALSE),IF(ROUND(T994 -( T994*AN994),0)=0,VLOOKUP(1,Criterios!$D$4:$E$8,2,FALSE),VLOOKUP(ROUND(T994 -( T994*AN994),0),Criterios!$D$4:$E$8,2,FALSE))))</f>
        <v/>
      </c>
      <c r="AQ994" s="273">
        <f>(IFERROR(VLOOKUP(AP994,Criterios!$E$3:$F$8,2,FALSE),0))</f>
        <v>0</v>
      </c>
      <c r="AR994" s="273" t="str">
        <f>IF(AO994=0,MID(U994,1,15),IF(V994 - AO994*V994&lt;1,VLOOKUP(1,Criterios!$G$4:$H$8,2,FALSE),IF(ROUND(V994 -(V994*AO994),0)=0,VLOOKUP(1,Criterios!$G$4:$H$8,2,FALSE),VLOOKUP(ROUND(V994 -( V994*AO994),0),Criterios!$G$4:$H$8,2,FALSE))))</f>
        <v/>
      </c>
      <c r="AS994" s="273">
        <f>(IFERROR(VLOOKUP(AR994,Criterios!$H$3:$I$8,2,FALSE),0))</f>
        <v>0</v>
      </c>
      <c r="AT994" s="273">
        <f>(IFERROR(VLOOKUP(AP994,Criterios!$E$3:$F$8,2,FALSE),0)) * (IFERROR(VLOOKUP(AR994,Criterios!$H$3:$I$8,2,FALSE),0))</f>
        <v>0</v>
      </c>
      <c r="AU994" s="284">
        <f>IFERROR(INDEX(Colorimetría!$D$4:$H$8,MATCH(AS994,Colorimetría!$C$4:$C$8,0),MATCH(AQ994,Colorimetría!$D$3:$H$3,0)),0)</f>
        <v>0</v>
      </c>
      <c r="AV994" s="88" t="s">
        <v>169</v>
      </c>
      <c r="AW994" s="97" t="str">
        <f>IF(AND(T994=1,V994=5),IF(AND(AQ994=1,AS994=5),"RiRr","Ri"),IF(AND(AQ994=1,AS994=5),"Rr",""))</f>
        <v/>
      </c>
      <c r="AX994" s="97" t="str">
        <f>IF(AND(T994=2,V994=5),IF(AND(AQ994=2,AS994=5),"RiRr","Ri"),IF(AND(AQ994=2,AS994=5),"Rr",""))</f>
        <v/>
      </c>
      <c r="AY994" s="98" t="str">
        <f>IF(AND(T994=3,V994=5),IF(AND(AQ994=3,AS994=5),"RiRr","Ri"),IF(AND(AQ994=3,AS994=5),"Rr",""))</f>
        <v/>
      </c>
      <c r="AZ994" s="98" t="str">
        <f>IF(AND(T994=4,V994=5),IF(AND(AQ994=4,AS994=5),"RiRr","Ri"),IF(AND(AQ994=4,AS994=5),"Rr",""))</f>
        <v/>
      </c>
      <c r="BA994" s="98" t="str">
        <f>IF(AND(T994=5,V994=5),IF(AND(AQ994=5,AS994=5),"RiRr","Ri"),IF(AND(AQ994=5,AS994=5),"Rr",""))</f>
        <v/>
      </c>
      <c r="BB994" s="100"/>
    </row>
    <row r="995" spans="1:54" hidden="1" x14ac:dyDescent="0.2">
      <c r="A995" s="362"/>
      <c r="B995" s="290"/>
      <c r="C995" s="298"/>
      <c r="D995" s="301"/>
      <c r="E995" s="301"/>
      <c r="F995" s="301"/>
      <c r="G995" s="301"/>
      <c r="I995" s="304"/>
      <c r="J995" s="307"/>
      <c r="K995" s="307"/>
      <c r="L995" s="330"/>
      <c r="M995" s="263"/>
      <c r="N995" s="263"/>
      <c r="O995" s="327"/>
      <c r="Q995" s="266"/>
      <c r="R995" s="260"/>
      <c r="S995" s="257"/>
      <c r="T995" s="254"/>
      <c r="U995" s="248"/>
      <c r="V995" s="254"/>
      <c r="W995" s="254"/>
      <c r="X995" s="254"/>
      <c r="Y995" s="276"/>
      <c r="Z995" s="91"/>
      <c r="AA995" s="92"/>
      <c r="AB995" s="92"/>
      <c r="AC995" s="92"/>
      <c r="AD995" s="93"/>
      <c r="AE995" s="94">
        <f t="shared" ref="AE995:AE999" si="161">IF(OR(AD995="Preventivo",AD995="Preventivo - Detectivo"),"Probabilidad",IF(OR(AD995="Detectivo - Correctivo",AD995="Correctivo"),"Impacto",0))</f>
        <v>0</v>
      </c>
      <c r="AF995" s="93"/>
      <c r="AG995" s="93"/>
      <c r="AH995" s="93"/>
      <c r="AI995" s="93"/>
      <c r="AJ995" s="93"/>
      <c r="AK995" s="93"/>
      <c r="AL995" s="95">
        <f>IFERROR(VLOOKUP(AF995,Criterios!$M$3:$N$6,2,FALSE),0) + IFERROR(VLOOKUP(AG995,Criterios!$O$3:$P$6,2,FALSE),0) + IFERROR(VLOOKUP(AH995,Criterios!$Q$3:$R$7,2,FALSE),0) + IFERROR(VLOOKUP(AI995,Criterios!$S$3:$T$6,2,FALSE),0) + IFERROR(VLOOKUP(AJ995,Criterios!$U$3:$V$5,2,FALSE),0) + IFERROR(VLOOKUP(AK995,Criterios!$W$3:$X$8,2,FALSE),0)</f>
        <v>0</v>
      </c>
      <c r="AM995" s="96" t="str">
        <f>IF(AND(AL995&gt;=Criterios!$AB$8,AL995&lt;Criterios!$AA$8),"Pobre",IF(AND(AL995&gt;=Criterios!$AB$7,AL995&lt;Criterios!$AA$7),"Insatisfactorio",IF(AND(AL995&gt;=Criterios!$AB$6,AL995&lt;Criterios!$AA$6),"Regular",IF(AND(AL995&gt;=Criterios!$AB$5,AL995&lt;Criterios!$AA$5),"Bueno",IF(AND(AL995&gt;=Criterios!$AB$4,AL995&lt;=Criterios!$AA$4),"Excelente",MID(Criterios!$Y$3,1,1))))))</f>
        <v/>
      </c>
      <c r="AN995" s="278"/>
      <c r="AO995" s="280"/>
      <c r="AP995" s="282"/>
      <c r="AQ995" s="273"/>
      <c r="AR995" s="273"/>
      <c r="AS995" s="273"/>
      <c r="AT995" s="273"/>
      <c r="AU995" s="284"/>
      <c r="AV995" s="88" t="s">
        <v>122</v>
      </c>
      <c r="AW995" s="101" t="str">
        <f>IF(AND(T994=1,V994=4),IF(AND(AQ994=1,AS994=4),"RiRr","Ri"),IF(AND(AQ994=1,AS994=4),"Rr",""))</f>
        <v/>
      </c>
      <c r="AX995" s="102" t="str">
        <f>IF(AND(T994=2,V994=4),IF(AND(AQ994=2,AS994=4),"RiRr","Ri"),IF(AND(AQ994=2,AS994=4),"Rr",""))</f>
        <v/>
      </c>
      <c r="AY995" s="102" t="str">
        <f>IF(AND(T994=3,V994=4),IF(AND(AQ994=3,AS994=4),"RiRr","Ri"),IF(AND(AQ994=3,AS994=4),"Rr",""))</f>
        <v/>
      </c>
      <c r="AZ995" s="103" t="str">
        <f>IF(AND(T994=4,V994=4),IF(AND(AQ994=4,AS994=4),"RiRr","Ri"),IF(AND(AQ994=4,AS994=4),"Rr",""))</f>
        <v/>
      </c>
      <c r="BA995" s="103" t="str">
        <f>IF(AND(T994=5,V994=4),IF(AND(AQ994=5,AS994=4),"RiRr","Ri"),IF(AND(AQ994=5,AS994=4),"Rr",""))</f>
        <v/>
      </c>
      <c r="BB995" s="105"/>
    </row>
    <row r="996" spans="1:54" hidden="1" x14ac:dyDescent="0.2">
      <c r="A996" s="362"/>
      <c r="B996" s="290"/>
      <c r="C996" s="298"/>
      <c r="D996" s="301"/>
      <c r="E996" s="301"/>
      <c r="F996" s="301"/>
      <c r="G996" s="301"/>
      <c r="I996" s="304"/>
      <c r="J996" s="307"/>
      <c r="K996" s="307"/>
      <c r="L996" s="330"/>
      <c r="M996" s="263"/>
      <c r="N996" s="263"/>
      <c r="O996" s="327"/>
      <c r="Q996" s="266"/>
      <c r="R996" s="260"/>
      <c r="S996" s="257"/>
      <c r="T996" s="254"/>
      <c r="U996" s="248"/>
      <c r="V996" s="254"/>
      <c r="W996" s="254"/>
      <c r="X996" s="254"/>
      <c r="Y996" s="276"/>
      <c r="Z996" s="91"/>
      <c r="AA996" s="92"/>
      <c r="AB996" s="92"/>
      <c r="AC996" s="92"/>
      <c r="AD996" s="93"/>
      <c r="AE996" s="94">
        <f t="shared" si="161"/>
        <v>0</v>
      </c>
      <c r="AF996" s="93"/>
      <c r="AG996" s="93"/>
      <c r="AH996" s="93"/>
      <c r="AI996" s="93"/>
      <c r="AJ996" s="93"/>
      <c r="AK996" s="93"/>
      <c r="AL996" s="95">
        <f>IFERROR(VLOOKUP(AF996,Criterios!$M$3:$N$6,2,FALSE),0) + IFERROR(VLOOKUP(AG996,Criterios!$O$3:$P$6,2,FALSE),0) + IFERROR(VLOOKUP(AH996,Criterios!$Q$3:$R$7,2,FALSE),0) + IFERROR(VLOOKUP(AI996,Criterios!$S$3:$T$6,2,FALSE),0) + IFERROR(VLOOKUP(AJ996,Criterios!$U$3:$V$5,2,FALSE),0) + IFERROR(VLOOKUP(AK996,Criterios!$W$3:$X$8,2,FALSE),0)</f>
        <v>0</v>
      </c>
      <c r="AM996" s="96" t="str">
        <f>IF(AND(AL996&gt;=Criterios!$AB$8,AL996&lt;Criterios!$AA$8),"Pobre",IF(AND(AL996&gt;=Criterios!$AB$7,AL996&lt;Criterios!$AA$7),"Insatisfactorio",IF(AND(AL996&gt;=Criterios!$AB$6,AL996&lt;Criterios!$AA$6),"Regular",IF(AND(AL996&gt;=Criterios!$AB$5,AL996&lt;Criterios!$AA$5),"Bueno",IF(AND(AL996&gt;=Criterios!$AB$4,AL996&lt;=Criterios!$AA$4),"Excelente",MID(Criterios!$Y$3,1,1))))))</f>
        <v/>
      </c>
      <c r="AN996" s="278"/>
      <c r="AO996" s="280"/>
      <c r="AP996" s="282"/>
      <c r="AQ996" s="273"/>
      <c r="AR996" s="273"/>
      <c r="AS996" s="273"/>
      <c r="AT996" s="273"/>
      <c r="AU996" s="284"/>
      <c r="AV996" s="88" t="s">
        <v>125</v>
      </c>
      <c r="AW996" s="106" t="str">
        <f>IF(AND(T994=1,V994=3),IF(AND(AQ994=1,AS994=3),"RiRr","Ri"),IF(AND(AQ994=1,AS994=3),"Rr",""))</f>
        <v/>
      </c>
      <c r="AX996" s="101" t="str">
        <f>IF(AND(T994=2,V994=3),IF(AND(AQ994=2,AS994=3),"RiRr","Ri"),IF(AND(AQ994=2,AS994=3),"Rr",""))</f>
        <v/>
      </c>
      <c r="AY996" s="102" t="str">
        <f>IF(AND(T994=3,V994=3),IF(AND(AQ994=3,AS994=3),"RiRr","Ri"),IF(AND(AQ994=3,AS994=3),"Rr",""))</f>
        <v/>
      </c>
      <c r="AZ996" s="103" t="str">
        <f>IF(AND(T994=4,V994=3),IF(AND(AQ994=4,AS994=3),"RiRr","Ri"),IF(AND(AQ994=4,AS994=3),"Rr",""))</f>
        <v/>
      </c>
      <c r="BA996" s="103" t="str">
        <f>IF(AND(T994=5,V994=3),IF(AND(AQ994=5,AS994=3),"RiRr","Ri"),IF(AND(AQ994=5,AS994=3),"Rr",""))</f>
        <v/>
      </c>
      <c r="BB996" s="105"/>
    </row>
    <row r="997" spans="1:54" hidden="1" x14ac:dyDescent="0.2">
      <c r="A997" s="362"/>
      <c r="B997" s="290"/>
      <c r="C997" s="298"/>
      <c r="D997" s="301"/>
      <c r="E997" s="301"/>
      <c r="F997" s="301"/>
      <c r="G997" s="301"/>
      <c r="I997" s="304"/>
      <c r="J997" s="307"/>
      <c r="K997" s="307"/>
      <c r="L997" s="330"/>
      <c r="M997" s="263"/>
      <c r="N997" s="263"/>
      <c r="O997" s="327"/>
      <c r="Q997" s="266"/>
      <c r="R997" s="260"/>
      <c r="S997" s="257"/>
      <c r="T997" s="254"/>
      <c r="U997" s="248"/>
      <c r="V997" s="254"/>
      <c r="W997" s="254"/>
      <c r="X997" s="254"/>
      <c r="Y997" s="276"/>
      <c r="Z997" s="91"/>
      <c r="AA997" s="92"/>
      <c r="AB997" s="92"/>
      <c r="AC997" s="92"/>
      <c r="AD997" s="93"/>
      <c r="AE997" s="94">
        <f t="shared" si="161"/>
        <v>0</v>
      </c>
      <c r="AF997" s="93"/>
      <c r="AG997" s="93"/>
      <c r="AH997" s="93"/>
      <c r="AI997" s="93"/>
      <c r="AJ997" s="93"/>
      <c r="AK997" s="93"/>
      <c r="AL997" s="94">
        <f>IFERROR(VLOOKUP(AF997,Criterios!$M$3:$N$6,2,FALSE),0) + IFERROR(VLOOKUP(AG997,Criterios!$O$3:$P$6,2,FALSE),0) + IFERROR(VLOOKUP(AH997,Criterios!$Q$3:$R$7,2,FALSE),0) + IFERROR(VLOOKUP(AI997,Criterios!$S$3:$T$6,2,FALSE),0) + IFERROR(VLOOKUP(AJ997,Criterios!$U$3:$V$5,2,FALSE),0) + IFERROR(VLOOKUP(AK997,Criterios!$W$3:$X$8,2,FALSE),0)</f>
        <v>0</v>
      </c>
      <c r="AM997" s="96" t="str">
        <f>IF(AND(AL997&gt;=Criterios!$AB$8,AL997&lt;Criterios!$AA$8),"Pobre",IF(AND(AL997&gt;=Criterios!$AB$7,AL997&lt;Criterios!$AA$7),"Insatisfactorio",IF(AND(AL997&gt;=Criterios!$AB$6,AL997&lt;Criterios!$AA$6),"Regular",IF(AND(AL997&gt;=Criterios!$AB$5,AL997&lt;Criterios!$AA$5),"Bueno",IF(AND(AL997&gt;=Criterios!$AB$4,AL997&lt;=Criterios!$AA$4),"Excelente",MID(Criterios!$Y$3,1,1))))))</f>
        <v/>
      </c>
      <c r="AN997" s="278"/>
      <c r="AO997" s="280"/>
      <c r="AP997" s="282"/>
      <c r="AQ997" s="273"/>
      <c r="AR997" s="273"/>
      <c r="AS997" s="273"/>
      <c r="AT997" s="273"/>
      <c r="AU997" s="284"/>
      <c r="AV997" s="88" t="s">
        <v>170</v>
      </c>
      <c r="AW997" s="106" t="str">
        <f>IF(AND(T994=1,V994=2),IF(AND(AQ994=1,AS994=2),"RiRr","Ri"),IF(AND(AQ994=1,AS994=2),"Rr",""))</f>
        <v/>
      </c>
      <c r="AX997" s="106" t="str">
        <f>IF(AND(T994=2,V994=2),IF(AND(AQ994=2,AS994=2),"RiRr","Ri"),IF(AND(AQ994=2,AS994=2),"Rr",""))</f>
        <v/>
      </c>
      <c r="AY997" s="101" t="str">
        <f>IF(AND(T994=3,V994=2),IF(AND(AQ994=3,AS994=2),"RiRr","Ri"),IF(AND(AQ994=3,AS994=2),"Rr",""))</f>
        <v/>
      </c>
      <c r="AZ997" s="102" t="str">
        <f>IF(AND(T994=4,V994=2),IF(AND(AQ994=4,AS994=2),"RiRr","Ri"),IF(AND(AQ994=4,AS994=2),"Rr",""))</f>
        <v/>
      </c>
      <c r="BA997" s="103" t="str">
        <f>IF(AND(T994=5,V994=2),IF(AND(AQ994=5,AS994=2),"RiRr","Ri"),IF(AND(AQ994=5,AS994=2),"Rr",""))</f>
        <v/>
      </c>
      <c r="BB997" s="105"/>
    </row>
    <row r="998" spans="1:54" hidden="1" x14ac:dyDescent="0.2">
      <c r="A998" s="362"/>
      <c r="B998" s="290"/>
      <c r="C998" s="298"/>
      <c r="D998" s="301"/>
      <c r="E998" s="301"/>
      <c r="F998" s="301"/>
      <c r="G998" s="301"/>
      <c r="I998" s="304"/>
      <c r="J998" s="307"/>
      <c r="K998" s="307"/>
      <c r="L998" s="330"/>
      <c r="M998" s="263"/>
      <c r="N998" s="263"/>
      <c r="O998" s="327"/>
      <c r="Q998" s="266"/>
      <c r="R998" s="260"/>
      <c r="S998" s="257"/>
      <c r="T998" s="254"/>
      <c r="U998" s="248"/>
      <c r="V998" s="254"/>
      <c r="W998" s="254"/>
      <c r="X998" s="254"/>
      <c r="Y998" s="276"/>
      <c r="Z998" s="91"/>
      <c r="AA998" s="92"/>
      <c r="AB998" s="92"/>
      <c r="AC998" s="92"/>
      <c r="AD998" s="93"/>
      <c r="AE998" s="94">
        <f t="shared" si="161"/>
        <v>0</v>
      </c>
      <c r="AF998" s="93"/>
      <c r="AG998" s="93"/>
      <c r="AH998" s="93"/>
      <c r="AI998" s="93"/>
      <c r="AJ998" s="93"/>
      <c r="AK998" s="93"/>
      <c r="AL998" s="94">
        <f>IFERROR(VLOOKUP(AF998,Criterios!$M$3:$N$6,2,FALSE),0) + IFERROR(VLOOKUP(AG998,Criterios!$O$3:$P$6,2,FALSE),0) + IFERROR(VLOOKUP(AH998,Criterios!$Q$3:$R$7,2,FALSE),0) + IFERROR(VLOOKUP(AI998,Criterios!$S$3:$T$6,2,FALSE),0) + IFERROR(VLOOKUP(AJ998,Criterios!$U$3:$V$5,2,FALSE),0) + IFERROR(VLOOKUP(AK998,Criterios!$W$3:$X$8,2,FALSE),0)</f>
        <v>0</v>
      </c>
      <c r="AM998" s="96" t="str">
        <f>IF(AND(AL998&gt;=Criterios!$AB$8,AL998&lt;Criterios!$AA$8),"Pobre",IF(AND(AL998&gt;=Criterios!$AB$7,AL998&lt;Criterios!$AA$7),"Insatisfactorio",IF(AND(AL998&gt;=Criterios!$AB$6,AL998&lt;Criterios!$AA$6),"Regular",IF(AND(AL998&gt;=Criterios!$AB$5,AL998&lt;Criterios!$AA$5),"Bueno",IF(AND(AL998&gt;=Criterios!$AB$4,AL998&lt;=Criterios!$AA$4),"Excelente",MID(Criterios!$Y$3,1,1))))))</f>
        <v/>
      </c>
      <c r="AN998" s="278"/>
      <c r="AO998" s="280"/>
      <c r="AP998" s="282"/>
      <c r="AQ998" s="273"/>
      <c r="AR998" s="273"/>
      <c r="AS998" s="273"/>
      <c r="AT998" s="273"/>
      <c r="AU998" s="284"/>
      <c r="AV998" s="88" t="s">
        <v>752</v>
      </c>
      <c r="AW998" s="106" t="str">
        <f>IF(AND(T994=1,V994=1),IF(AND(AQ994=1,AS994=1),"RiRr","Ri"),IF(AND(AQ994=1,AS994=1),"Rr",""))</f>
        <v/>
      </c>
      <c r="AX998" s="106" t="str">
        <f>IF(AND(T994=2,V994=1),IF(AND(AQ994=2,AS994=1),"RiRr","Ri"),IF(AND(AQ994=2,AS994=1),"Rr",""))</f>
        <v/>
      </c>
      <c r="AY998" s="101" t="str">
        <f>IF(AND(T994=3,V994=1),IF(AND(AQ994=3,AS994=1),"RiRr","Ri"),IF(AND(AQ994=3,AS994=1),"Rr",""))</f>
        <v/>
      </c>
      <c r="AZ998" s="102" t="str">
        <f>IF(AND(T994=4,V994=1),IF(AND(AQ994=4,AS994=1),"RiRr","Ri"),IF(AND(AQ994=4,AS994=1),"Rr",""))</f>
        <v/>
      </c>
      <c r="BA998" s="102" t="str">
        <f>IF(AND(T994=5,V994=1),IF(AND(AQ994=5,AS994=1),"RiRr","Ri"),IF(AND(AQ994=5,AS994=1),"Rr",""))</f>
        <v/>
      </c>
      <c r="BB998" s="105"/>
    </row>
    <row r="999" spans="1:54" ht="15.75" hidden="1" customHeight="1" thickBot="1" x14ac:dyDescent="0.25">
      <c r="A999" s="363"/>
      <c r="B999" s="291"/>
      <c r="C999" s="299"/>
      <c r="D999" s="302"/>
      <c r="E999" s="302"/>
      <c r="F999" s="302"/>
      <c r="G999" s="302"/>
      <c r="I999" s="305"/>
      <c r="J999" s="308"/>
      <c r="K999" s="308"/>
      <c r="L999" s="331"/>
      <c r="M999" s="264"/>
      <c r="N999" s="264"/>
      <c r="O999" s="328"/>
      <c r="Q999" s="267"/>
      <c r="R999" s="261"/>
      <c r="S999" s="258"/>
      <c r="T999" s="255"/>
      <c r="U999" s="249"/>
      <c r="V999" s="255"/>
      <c r="W999" s="255"/>
      <c r="X999" s="255"/>
      <c r="Y999" s="277"/>
      <c r="Z999" s="108"/>
      <c r="AA999" s="109"/>
      <c r="AB999" s="109"/>
      <c r="AC999" s="109"/>
      <c r="AD999" s="110"/>
      <c r="AE999" s="111">
        <f t="shared" si="161"/>
        <v>0</v>
      </c>
      <c r="AF999" s="110"/>
      <c r="AG999" s="110"/>
      <c r="AH999" s="110"/>
      <c r="AI999" s="110"/>
      <c r="AJ999" s="110"/>
      <c r="AK999" s="110"/>
      <c r="AL999" s="111">
        <f>IFERROR(VLOOKUP(AF999,Criterios!$M$3:$N$6,2,FALSE),0) + IFERROR(VLOOKUP(AG999,Criterios!$O$3:$P$6,2,FALSE),0) + IFERROR(VLOOKUP(AH999,Criterios!$Q$3:$R$7,2,FALSE),0) + IFERROR(VLOOKUP(AI999,Criterios!$S$3:$T$6,2,FALSE),0) + IFERROR(VLOOKUP(AJ999,Criterios!$U$3:$V$5,2,FALSE),0) + IFERROR(VLOOKUP(AK999,Criterios!$W$3:$X$8,2,FALSE),0)</f>
        <v>0</v>
      </c>
      <c r="AM999" s="112" t="str">
        <f>IF(AND(AL999&gt;=Criterios!$AB$8,AL999&lt;Criterios!$AA$8),"Pobre",IF(AND(AL999&gt;=Criterios!$AB$7,AL999&lt;Criterios!$AA$7),"Insatisfactorio",IF(AND(AL999&gt;=Criterios!$AB$6,AL999&lt;Criterios!$AA$6),"Regular",IF(AND(AL999&gt;=Criterios!$AB$5,AL999&lt;Criterios!$AA$5),"Bueno",IF(AND(AL999&gt;=Criterios!$AB$4,AL999&lt;=Criterios!$AA$4),"Excelente",MID(Criterios!$Y$3,1,1))))))</f>
        <v/>
      </c>
      <c r="AN999" s="279"/>
      <c r="AO999" s="281"/>
      <c r="AP999" s="283"/>
      <c r="AQ999" s="274"/>
      <c r="AR999" s="274"/>
      <c r="AS999" s="274"/>
      <c r="AT999" s="274"/>
      <c r="AU999" s="285"/>
      <c r="AW999" s="88" t="s">
        <v>123</v>
      </c>
      <c r="AX999" s="88" t="s">
        <v>124</v>
      </c>
      <c r="AY999" s="88" t="s">
        <v>125</v>
      </c>
      <c r="AZ999" s="88" t="s">
        <v>126</v>
      </c>
      <c r="BA999" s="88" t="s">
        <v>127</v>
      </c>
      <c r="BB999" s="113"/>
    </row>
    <row r="1000" spans="1:54" ht="16.5" hidden="1" thickTop="1" x14ac:dyDescent="0.2">
      <c r="A1000" s="361"/>
      <c r="B1000" s="289"/>
      <c r="C1000" s="297"/>
      <c r="M1000" s="262"/>
      <c r="N1000" s="262"/>
      <c r="O1000" s="326" t="s">
        <v>475</v>
      </c>
      <c r="Q1000" s="295"/>
      <c r="R1000" s="259"/>
      <c r="S1000" s="256"/>
      <c r="T1000" s="253">
        <f>(IFERROR(VLOOKUP(S1000,Criterios!$E$3:$F$8,2,FALSE),0))</f>
        <v>0</v>
      </c>
      <c r="U1000" s="247"/>
      <c r="V1000" s="253">
        <f>(IFERROR(VLOOKUP(U1000,Criterios!$H$3:$I$8,2,FALSE),0))</f>
        <v>0</v>
      </c>
      <c r="W1000" s="253">
        <f>(IFERROR(VLOOKUP(S1000,Criterios!$E$3:$F$8,2,FALSE),0)) * (IFERROR(VLOOKUP(U1000,Criterios!$H$3:$I$8,2,FALSE),0))</f>
        <v>0</v>
      </c>
      <c r="X1000" s="253">
        <f>IFERROR(INDEX(Colorimetría!$D$4:$H$8,MATCH(V1000,Colorimetría!$C$4:$C$8,0),MATCH(T1000,Colorimetría!$D$3:$H$3,0)),0)</f>
        <v>0</v>
      </c>
      <c r="Y1000" s="296"/>
      <c r="Z1000" s="91"/>
      <c r="AA1000" s="92"/>
      <c r="AB1000" s="92"/>
      <c r="AC1000" s="92"/>
      <c r="AD1000" s="93"/>
      <c r="AE1000" s="94">
        <f>IF(OR(AD1000="Preventivo",AD1000="Preventivo - Detectivo"),"Probabilidad",IF(OR(AD1000="Detectivo - Correctivo",AD1000="Correctivo"),"Impacto",0))</f>
        <v>0</v>
      </c>
      <c r="AF1000" s="93"/>
      <c r="AG1000" s="93"/>
      <c r="AH1000" s="93"/>
      <c r="AI1000" s="93"/>
      <c r="AJ1000" s="93"/>
      <c r="AK1000" s="93"/>
      <c r="AL1000" s="95">
        <f>IFERROR(VLOOKUP(AF1000,Criterios!$M$3:$N$6,2,FALSE),0) + IFERROR(VLOOKUP(AG1000,Criterios!$O$3:$P$6,2,FALSE),0) + IFERROR(VLOOKUP(AH1000,Criterios!$Q$3:$R$7,2,FALSE),0) + IFERROR(VLOOKUP(AI1000,Criterios!$S$3:$T$6,2,FALSE),0) + IFERROR(VLOOKUP(AJ1000,Criterios!$U$3:$V$5,2,FALSE),0) + IFERROR(VLOOKUP(AK1000,Criterios!$W$3:$X$8,2,FALSE),0)</f>
        <v>0</v>
      </c>
      <c r="AM1000" s="96" t="str">
        <f>IF(AND(AL1000&gt;=Criterios!$AB$8,AL1000&lt;Criterios!$AA$8),"Pobre",IF(AND(AL1000&gt;=Criterios!$AB$7,AL1000&lt;Criterios!$AA$7),"Insatisfactorio",IF(AND(AL1000&gt;=Criterios!$AB$6,AL1000&lt;Criterios!$AA$6),"Regular",IF(AND(AL1000&gt;=Criterios!$AB$5,AL1000&lt;Criterios!$AA$5),"Bueno",IF(AND(AL1000&gt;=Criterios!$AB$4,AL1000&lt;=Criterios!$AA$4),"Excelente",MID(Criterios!$Y$3,1,1))))))</f>
        <v/>
      </c>
      <c r="AN1000" s="278">
        <f>(IFERROR(AVERAGEIFS(AL1000:AL1005,AE1000:AE1005,"Impacto"),0))/100</f>
        <v>0</v>
      </c>
      <c r="AO1000" s="280">
        <f>(IFERROR(AVERAGEIFS(AL1000:AL1005,AE1000:AE1005,"Probabilidad"),0))/100</f>
        <v>0</v>
      </c>
      <c r="AP1000" s="282" t="str">
        <f>IF(AN1000=0,MID(S1000,1,15),IF(T1000 - AN1000*T1000&lt;1,VLOOKUP(1,Criterios!$D$4:$E$8,2,FALSE),IF(ROUND(T1000 -( T1000*AN1000),0)=0,VLOOKUP(1,Criterios!$D$4:$E$8,2,FALSE),VLOOKUP(ROUND(T1000 -( T1000*AN1000),0),Criterios!$D$4:$E$8,2,FALSE))))</f>
        <v/>
      </c>
      <c r="AQ1000" s="273">
        <f>(IFERROR(VLOOKUP(AP1000,Criterios!$E$3:$F$8,2,FALSE),0))</f>
        <v>0</v>
      </c>
      <c r="AR1000" s="273" t="str">
        <f>IF(AO1000=0,MID(U1000,1,15),IF(V1000 - AO1000*V1000&lt;1,VLOOKUP(1,Criterios!$G$4:$H$8,2,FALSE),IF(ROUND(V1000 -(V1000*AO1000),0)=0,VLOOKUP(1,Criterios!$G$4:$H$8,2,FALSE),VLOOKUP(ROUND(V1000 -( V1000*AO1000),0),Criterios!$G$4:$H$8,2,FALSE))))</f>
        <v/>
      </c>
      <c r="AS1000" s="273">
        <f>(IFERROR(VLOOKUP(AR1000,Criterios!$H$3:$I$8,2,FALSE),0))</f>
        <v>0</v>
      </c>
      <c r="AT1000" s="273">
        <f>(IFERROR(VLOOKUP(AP1000,Criterios!$E$3:$F$8,2,FALSE),0)) * (IFERROR(VLOOKUP(AR1000,Criterios!$H$3:$I$8,2,FALSE),0))</f>
        <v>0</v>
      </c>
      <c r="AU1000" s="284">
        <f>IFERROR(INDEX(Colorimetría!$D$4:$H$8,MATCH(AS1000,Colorimetría!$C$4:$C$8,0),MATCH(AQ1000,Colorimetría!$D$3:$H$3,0)),0)</f>
        <v>0</v>
      </c>
      <c r="AV1000" s="88" t="s">
        <v>169</v>
      </c>
      <c r="AW1000" s="97" t="str">
        <f>IF(AND(T1000=1,V1000=5),IF(AND(AQ1000=1,AS1000=5),"RiRr","Ri"),IF(AND(AQ1000=1,AS1000=5),"Rr",""))</f>
        <v/>
      </c>
      <c r="AX1000" s="97" t="str">
        <f>IF(AND(T1000=2,V1000=5),IF(AND(AQ1000=2,AS1000=5),"RiRr","Ri"),IF(AND(AQ1000=2,AS1000=5),"Rr",""))</f>
        <v/>
      </c>
      <c r="AY1000" s="98" t="str">
        <f>IF(AND(T1000=3,V1000=5),IF(AND(AQ1000=3,AS1000=5),"RiRr","Ri"),IF(AND(AQ1000=3,AS1000=5),"Rr",""))</f>
        <v/>
      </c>
      <c r="AZ1000" s="98" t="str">
        <f>IF(AND(T1000=4,V1000=5),IF(AND(AQ1000=4,AS1000=5),"RiRr","Ri"),IF(AND(AQ1000=4,AS1000=5),"Rr",""))</f>
        <v/>
      </c>
      <c r="BA1000" s="98" t="str">
        <f>IF(AND(T1000=5,V1000=5),IF(AND(AQ1000=5,AS1000=5),"RiRr","Ri"),IF(AND(AQ1000=5,AS1000=5),"Rr",""))</f>
        <v/>
      </c>
      <c r="BB1000" s="100"/>
    </row>
    <row r="1001" spans="1:54" hidden="1" x14ac:dyDescent="0.2">
      <c r="A1001" s="362"/>
      <c r="B1001" s="290"/>
      <c r="C1001" s="298"/>
      <c r="M1001" s="263"/>
      <c r="N1001" s="263"/>
      <c r="O1001" s="327"/>
      <c r="Q1001" s="266"/>
      <c r="R1001" s="260"/>
      <c r="S1001" s="257"/>
      <c r="T1001" s="254"/>
      <c r="U1001" s="248"/>
      <c r="V1001" s="254"/>
      <c r="W1001" s="254"/>
      <c r="X1001" s="254"/>
      <c r="Y1001" s="276"/>
      <c r="Z1001" s="91"/>
      <c r="AA1001" s="92"/>
      <c r="AB1001" s="92"/>
      <c r="AC1001" s="92"/>
      <c r="AD1001" s="93"/>
      <c r="AE1001" s="94">
        <f t="shared" ref="AE1001:AE1005" si="162">IF(OR(AD1001="Preventivo",AD1001="Preventivo - Detectivo"),"Probabilidad",IF(OR(AD1001="Detectivo - Correctivo",AD1001="Correctivo"),"Impacto",0))</f>
        <v>0</v>
      </c>
      <c r="AF1001" s="93"/>
      <c r="AG1001" s="93"/>
      <c r="AH1001" s="93"/>
      <c r="AI1001" s="93"/>
      <c r="AJ1001" s="93"/>
      <c r="AK1001" s="93"/>
      <c r="AL1001" s="95">
        <f>IFERROR(VLOOKUP(AF1001,Criterios!$M$3:$N$6,2,FALSE),0) + IFERROR(VLOOKUP(AG1001,Criterios!$O$3:$P$6,2,FALSE),0) + IFERROR(VLOOKUP(AH1001,Criterios!$Q$3:$R$7,2,FALSE),0) + IFERROR(VLOOKUP(AI1001,Criterios!$S$3:$T$6,2,FALSE),0) + IFERROR(VLOOKUP(AJ1001,Criterios!$U$3:$V$5,2,FALSE),0) + IFERROR(VLOOKUP(AK1001,Criterios!$W$3:$X$8,2,FALSE),0)</f>
        <v>0</v>
      </c>
      <c r="AM1001" s="96" t="str">
        <f>IF(AND(AL1001&gt;=Criterios!$AB$8,AL1001&lt;Criterios!$AA$8),"Pobre",IF(AND(AL1001&gt;=Criterios!$AB$7,AL1001&lt;Criterios!$AA$7),"Insatisfactorio",IF(AND(AL1001&gt;=Criterios!$AB$6,AL1001&lt;Criterios!$AA$6),"Regular",IF(AND(AL1001&gt;=Criterios!$AB$5,AL1001&lt;Criterios!$AA$5),"Bueno",IF(AND(AL1001&gt;=Criterios!$AB$4,AL1001&lt;=Criterios!$AA$4),"Excelente",MID(Criterios!$Y$3,1,1))))))</f>
        <v/>
      </c>
      <c r="AN1001" s="278"/>
      <c r="AO1001" s="280"/>
      <c r="AP1001" s="282"/>
      <c r="AQ1001" s="273"/>
      <c r="AR1001" s="273"/>
      <c r="AS1001" s="273"/>
      <c r="AT1001" s="273"/>
      <c r="AU1001" s="284"/>
      <c r="AV1001" s="88" t="s">
        <v>122</v>
      </c>
      <c r="AW1001" s="101" t="str">
        <f>IF(AND(T1000=1,V1000=4),IF(AND(AQ1000=1,AS1000=4),"RiRr","Ri"),IF(AND(AQ1000=1,AS1000=4),"Rr",""))</f>
        <v/>
      </c>
      <c r="AX1001" s="102" t="str">
        <f>IF(AND(T1000=2,V1000=4),IF(AND(AQ1000=2,AS1000=4),"RiRr","Ri"),IF(AND(AQ1000=2,AS1000=4),"Rr",""))</f>
        <v/>
      </c>
      <c r="AY1001" s="102" t="str">
        <f>IF(AND(T1000=3,V1000=4),IF(AND(AQ1000=3,AS1000=4),"RiRr","Ri"),IF(AND(AQ1000=3,AS1000=4),"Rr",""))</f>
        <v/>
      </c>
      <c r="AZ1001" s="103" t="str">
        <f>IF(AND(T1000=4,V1000=4),IF(AND(AQ1000=4,AS1000=4),"RiRr","Ri"),IF(AND(AQ1000=4,AS1000=4),"Rr",""))</f>
        <v/>
      </c>
      <c r="BA1001" s="103" t="str">
        <f>IF(AND(T1000=5,V1000=4),IF(AND(AQ1000=5,AS1000=4),"RiRr","Ri"),IF(AND(AQ1000=5,AS1000=4),"Rr",""))</f>
        <v/>
      </c>
      <c r="BB1001" s="105"/>
    </row>
    <row r="1002" spans="1:54" hidden="1" x14ac:dyDescent="0.2">
      <c r="A1002" s="362"/>
      <c r="B1002" s="290"/>
      <c r="C1002" s="298"/>
      <c r="M1002" s="263"/>
      <c r="N1002" s="263"/>
      <c r="O1002" s="327"/>
      <c r="Q1002" s="266"/>
      <c r="R1002" s="260"/>
      <c r="S1002" s="257"/>
      <c r="T1002" s="254"/>
      <c r="U1002" s="248"/>
      <c r="V1002" s="254"/>
      <c r="W1002" s="254"/>
      <c r="X1002" s="254"/>
      <c r="Y1002" s="276"/>
      <c r="Z1002" s="91"/>
      <c r="AA1002" s="92"/>
      <c r="AB1002" s="92"/>
      <c r="AC1002" s="92"/>
      <c r="AD1002" s="93"/>
      <c r="AE1002" s="94">
        <f t="shared" si="162"/>
        <v>0</v>
      </c>
      <c r="AF1002" s="93"/>
      <c r="AG1002" s="93"/>
      <c r="AH1002" s="93"/>
      <c r="AI1002" s="93"/>
      <c r="AJ1002" s="93"/>
      <c r="AK1002" s="93"/>
      <c r="AL1002" s="95">
        <f>IFERROR(VLOOKUP(AF1002,Criterios!$M$3:$N$6,2,FALSE),0) + IFERROR(VLOOKUP(AG1002,Criterios!$O$3:$P$6,2,FALSE),0) + IFERROR(VLOOKUP(AH1002,Criterios!$Q$3:$R$7,2,FALSE),0) + IFERROR(VLOOKUP(AI1002,Criterios!$S$3:$T$6,2,FALSE),0) + IFERROR(VLOOKUP(AJ1002,Criterios!$U$3:$V$5,2,FALSE),0) + IFERROR(VLOOKUP(AK1002,Criterios!$W$3:$X$8,2,FALSE),0)</f>
        <v>0</v>
      </c>
      <c r="AM1002" s="96" t="str">
        <f>IF(AND(AL1002&gt;=Criterios!$AB$8,AL1002&lt;Criterios!$AA$8),"Pobre",IF(AND(AL1002&gt;=Criterios!$AB$7,AL1002&lt;Criterios!$AA$7),"Insatisfactorio",IF(AND(AL1002&gt;=Criterios!$AB$6,AL1002&lt;Criterios!$AA$6),"Regular",IF(AND(AL1002&gt;=Criterios!$AB$5,AL1002&lt;Criterios!$AA$5),"Bueno",IF(AND(AL1002&gt;=Criterios!$AB$4,AL1002&lt;=Criterios!$AA$4),"Excelente",MID(Criterios!$Y$3,1,1))))))</f>
        <v/>
      </c>
      <c r="AN1002" s="278"/>
      <c r="AO1002" s="280"/>
      <c r="AP1002" s="282"/>
      <c r="AQ1002" s="273"/>
      <c r="AR1002" s="273"/>
      <c r="AS1002" s="273"/>
      <c r="AT1002" s="273"/>
      <c r="AU1002" s="284"/>
      <c r="AV1002" s="88" t="s">
        <v>125</v>
      </c>
      <c r="AW1002" s="106" t="str">
        <f>IF(AND(T1000=1,V1000=3),IF(AND(AQ1000=1,AS1000=3),"RiRr","Ri"),IF(AND(AQ1000=1,AS1000=3),"Rr",""))</f>
        <v/>
      </c>
      <c r="AX1002" s="101" t="str">
        <f>IF(AND(T1000=2,V1000=3),IF(AND(AQ1000=2,AS1000=3),"RiRr","Ri"),IF(AND(AQ1000=2,AS1000=3),"Rr",""))</f>
        <v/>
      </c>
      <c r="AY1002" s="102" t="str">
        <f>IF(AND(T1000=3,V1000=3),IF(AND(AQ1000=3,AS1000=3),"RiRr","Ri"),IF(AND(AQ1000=3,AS1000=3),"Rr",""))</f>
        <v/>
      </c>
      <c r="AZ1002" s="103" t="str">
        <f>IF(AND(T1000=4,V1000=3),IF(AND(AQ1000=4,AS1000=3),"RiRr","Ri"),IF(AND(AQ1000=4,AS1000=3),"Rr",""))</f>
        <v/>
      </c>
      <c r="BA1002" s="103" t="str">
        <f>IF(AND(T1000=5,V1000=3),IF(AND(AQ1000=5,AS1000=3),"RiRr","Ri"),IF(AND(AQ1000=5,AS1000=3),"Rr",""))</f>
        <v/>
      </c>
      <c r="BB1002" s="105"/>
    </row>
    <row r="1003" spans="1:54" hidden="1" x14ac:dyDescent="0.2">
      <c r="A1003" s="362"/>
      <c r="B1003" s="290"/>
      <c r="C1003" s="298"/>
      <c r="M1003" s="263"/>
      <c r="N1003" s="263"/>
      <c r="O1003" s="327"/>
      <c r="Q1003" s="266"/>
      <c r="R1003" s="260"/>
      <c r="S1003" s="257"/>
      <c r="T1003" s="254"/>
      <c r="U1003" s="248"/>
      <c r="V1003" s="254"/>
      <c r="W1003" s="254"/>
      <c r="X1003" s="254"/>
      <c r="Y1003" s="276"/>
      <c r="Z1003" s="91"/>
      <c r="AA1003" s="92"/>
      <c r="AB1003" s="92"/>
      <c r="AC1003" s="92"/>
      <c r="AD1003" s="93"/>
      <c r="AE1003" s="94">
        <f t="shared" si="162"/>
        <v>0</v>
      </c>
      <c r="AF1003" s="93"/>
      <c r="AG1003" s="93"/>
      <c r="AH1003" s="93"/>
      <c r="AI1003" s="93"/>
      <c r="AJ1003" s="93"/>
      <c r="AK1003" s="93"/>
      <c r="AL1003" s="94">
        <f>IFERROR(VLOOKUP(AF1003,Criterios!$M$3:$N$6,2,FALSE),0) + IFERROR(VLOOKUP(AG1003,Criterios!$O$3:$P$6,2,FALSE),0) + IFERROR(VLOOKUP(AH1003,Criterios!$Q$3:$R$7,2,FALSE),0) + IFERROR(VLOOKUP(AI1003,Criterios!$S$3:$T$6,2,FALSE),0) + IFERROR(VLOOKUP(AJ1003,Criterios!$U$3:$V$5,2,FALSE),0) + IFERROR(VLOOKUP(AK1003,Criterios!$W$3:$X$8,2,FALSE),0)</f>
        <v>0</v>
      </c>
      <c r="AM1003" s="96" t="str">
        <f>IF(AND(AL1003&gt;=Criterios!$AB$8,AL1003&lt;Criterios!$AA$8),"Pobre",IF(AND(AL1003&gt;=Criterios!$AB$7,AL1003&lt;Criterios!$AA$7),"Insatisfactorio",IF(AND(AL1003&gt;=Criterios!$AB$6,AL1003&lt;Criterios!$AA$6),"Regular",IF(AND(AL1003&gt;=Criterios!$AB$5,AL1003&lt;Criterios!$AA$5),"Bueno",IF(AND(AL1003&gt;=Criterios!$AB$4,AL1003&lt;=Criterios!$AA$4),"Excelente",MID(Criterios!$Y$3,1,1))))))</f>
        <v/>
      </c>
      <c r="AN1003" s="278"/>
      <c r="AO1003" s="280"/>
      <c r="AP1003" s="282"/>
      <c r="AQ1003" s="273"/>
      <c r="AR1003" s="273"/>
      <c r="AS1003" s="273"/>
      <c r="AT1003" s="273"/>
      <c r="AU1003" s="284"/>
      <c r="AV1003" s="88" t="s">
        <v>170</v>
      </c>
      <c r="AW1003" s="106" t="str">
        <f>IF(AND(T1000=1,V1000=2),IF(AND(AQ1000=1,AS1000=2),"RiRr","Ri"),IF(AND(AQ1000=1,AS1000=2),"Rr",""))</f>
        <v/>
      </c>
      <c r="AX1003" s="106" t="str">
        <f>IF(AND(T1000=2,V1000=2),IF(AND(AQ1000=2,AS1000=2),"RiRr","Ri"),IF(AND(AQ1000=2,AS1000=2),"Rr",""))</f>
        <v/>
      </c>
      <c r="AY1003" s="101" t="str">
        <f>IF(AND(T1000=3,V1000=2),IF(AND(AQ1000=3,AS1000=2),"RiRr","Ri"),IF(AND(AQ1000=3,AS1000=2),"Rr",""))</f>
        <v/>
      </c>
      <c r="AZ1003" s="102" t="str">
        <f>IF(AND(T1000=4,V1000=2),IF(AND(AQ1000=4,AS1000=2),"RiRr","Ri"),IF(AND(AQ1000=4,AS1000=2),"Rr",""))</f>
        <v/>
      </c>
      <c r="BA1003" s="103" t="str">
        <f>IF(AND(T1000=5,V1000=2),IF(AND(AQ1000=5,AS1000=2),"RiRr","Ri"),IF(AND(AQ1000=5,AS1000=2),"Rr",""))</f>
        <v/>
      </c>
      <c r="BB1003" s="105"/>
    </row>
    <row r="1004" spans="1:54" hidden="1" x14ac:dyDescent="0.2">
      <c r="A1004" s="362"/>
      <c r="B1004" s="290"/>
      <c r="C1004" s="298"/>
      <c r="M1004" s="263"/>
      <c r="N1004" s="263"/>
      <c r="O1004" s="327"/>
      <c r="Q1004" s="266"/>
      <c r="R1004" s="260"/>
      <c r="S1004" s="257"/>
      <c r="T1004" s="254"/>
      <c r="U1004" s="248"/>
      <c r="V1004" s="254"/>
      <c r="W1004" s="254"/>
      <c r="X1004" s="254"/>
      <c r="Y1004" s="276"/>
      <c r="Z1004" s="91"/>
      <c r="AA1004" s="92"/>
      <c r="AB1004" s="92"/>
      <c r="AC1004" s="92"/>
      <c r="AD1004" s="93"/>
      <c r="AE1004" s="94">
        <f t="shared" si="162"/>
        <v>0</v>
      </c>
      <c r="AF1004" s="93"/>
      <c r="AG1004" s="93"/>
      <c r="AH1004" s="93"/>
      <c r="AI1004" s="93"/>
      <c r="AJ1004" s="93"/>
      <c r="AK1004" s="93"/>
      <c r="AL1004" s="94">
        <f>IFERROR(VLOOKUP(AF1004,Criterios!$M$3:$N$6,2,FALSE),0) + IFERROR(VLOOKUP(AG1004,Criterios!$O$3:$P$6,2,FALSE),0) + IFERROR(VLOOKUP(AH1004,Criterios!$Q$3:$R$7,2,FALSE),0) + IFERROR(VLOOKUP(AI1004,Criterios!$S$3:$T$6,2,FALSE),0) + IFERROR(VLOOKUP(AJ1004,Criterios!$U$3:$V$5,2,FALSE),0) + IFERROR(VLOOKUP(AK1004,Criterios!$W$3:$X$8,2,FALSE),0)</f>
        <v>0</v>
      </c>
      <c r="AM1004" s="96" t="str">
        <f>IF(AND(AL1004&gt;=Criterios!$AB$8,AL1004&lt;Criterios!$AA$8),"Pobre",IF(AND(AL1004&gt;=Criterios!$AB$7,AL1004&lt;Criterios!$AA$7),"Insatisfactorio",IF(AND(AL1004&gt;=Criterios!$AB$6,AL1004&lt;Criterios!$AA$6),"Regular",IF(AND(AL1004&gt;=Criterios!$AB$5,AL1004&lt;Criterios!$AA$5),"Bueno",IF(AND(AL1004&gt;=Criterios!$AB$4,AL1004&lt;=Criterios!$AA$4),"Excelente",MID(Criterios!$Y$3,1,1))))))</f>
        <v/>
      </c>
      <c r="AN1004" s="278"/>
      <c r="AO1004" s="280"/>
      <c r="AP1004" s="282"/>
      <c r="AQ1004" s="273"/>
      <c r="AR1004" s="273"/>
      <c r="AS1004" s="273"/>
      <c r="AT1004" s="273"/>
      <c r="AU1004" s="284"/>
      <c r="AV1004" s="88" t="s">
        <v>752</v>
      </c>
      <c r="AW1004" s="106" t="str">
        <f>IF(AND(T1000=1,V1000=1),IF(AND(AQ1000=1,AS1000=1),"RiRr","Ri"),IF(AND(AQ1000=1,AS1000=1),"Rr",""))</f>
        <v/>
      </c>
      <c r="AX1004" s="106" t="str">
        <f>IF(AND(T1000=2,V1000=1),IF(AND(AQ1000=2,AS1000=1),"RiRr","Ri"),IF(AND(AQ1000=2,AS1000=1),"Rr",""))</f>
        <v/>
      </c>
      <c r="AY1004" s="101" t="str">
        <f>IF(AND(T1000=3,V1000=1),IF(AND(AQ1000=3,AS1000=1),"RiRr","Ri"),IF(AND(AQ1000=3,AS1000=1),"Rr",""))</f>
        <v/>
      </c>
      <c r="AZ1004" s="102" t="str">
        <f>IF(AND(T1000=4,V1000=1),IF(AND(AQ1000=4,AS1000=1),"RiRr","Ri"),IF(AND(AQ1000=4,AS1000=1),"Rr",""))</f>
        <v/>
      </c>
      <c r="BA1004" s="102" t="str">
        <f>IF(AND(T1000=5,V1000=1),IF(AND(AQ1000=5,AS1000=1),"RiRr","Ri"),IF(AND(AQ1000=5,AS1000=1),"Rr",""))</f>
        <v/>
      </c>
      <c r="BB1004" s="105"/>
    </row>
    <row r="1005" spans="1:54" ht="15.75" hidden="1" customHeight="1" thickBot="1" x14ac:dyDescent="0.25">
      <c r="A1005" s="363"/>
      <c r="B1005" s="291"/>
      <c r="C1005" s="299"/>
      <c r="M1005" s="264"/>
      <c r="N1005" s="264"/>
      <c r="O1005" s="328"/>
      <c r="Q1005" s="267"/>
      <c r="R1005" s="261"/>
      <c r="S1005" s="258"/>
      <c r="T1005" s="255"/>
      <c r="U1005" s="249"/>
      <c r="V1005" s="255"/>
      <c r="W1005" s="255"/>
      <c r="X1005" s="255"/>
      <c r="Y1005" s="277"/>
      <c r="Z1005" s="108"/>
      <c r="AA1005" s="109"/>
      <c r="AB1005" s="109"/>
      <c r="AC1005" s="109"/>
      <c r="AD1005" s="110"/>
      <c r="AE1005" s="111">
        <f t="shared" si="162"/>
        <v>0</v>
      </c>
      <c r="AF1005" s="110"/>
      <c r="AG1005" s="110"/>
      <c r="AH1005" s="110"/>
      <c r="AI1005" s="110"/>
      <c r="AJ1005" s="110"/>
      <c r="AK1005" s="110"/>
      <c r="AL1005" s="111">
        <f>IFERROR(VLOOKUP(AF1005,Criterios!$M$3:$N$6,2,FALSE),0) + IFERROR(VLOOKUP(AG1005,Criterios!$O$3:$P$6,2,FALSE),0) + IFERROR(VLOOKUP(AH1005,Criterios!$Q$3:$R$7,2,FALSE),0) + IFERROR(VLOOKUP(AI1005,Criterios!$S$3:$T$6,2,FALSE),0) + IFERROR(VLOOKUP(AJ1005,Criterios!$U$3:$V$5,2,FALSE),0) + IFERROR(VLOOKUP(AK1005,Criterios!$W$3:$X$8,2,FALSE),0)</f>
        <v>0</v>
      </c>
      <c r="AM1005" s="112" t="str">
        <f>IF(AND(AL1005&gt;=Criterios!$AB$8,AL1005&lt;Criterios!$AA$8),"Pobre",IF(AND(AL1005&gt;=Criterios!$AB$7,AL1005&lt;Criterios!$AA$7),"Insatisfactorio",IF(AND(AL1005&gt;=Criterios!$AB$6,AL1005&lt;Criterios!$AA$6),"Regular",IF(AND(AL1005&gt;=Criterios!$AB$5,AL1005&lt;Criterios!$AA$5),"Bueno",IF(AND(AL1005&gt;=Criterios!$AB$4,AL1005&lt;=Criterios!$AA$4),"Excelente",MID(Criterios!$Y$3,1,1))))))</f>
        <v/>
      </c>
      <c r="AN1005" s="279"/>
      <c r="AO1005" s="281"/>
      <c r="AP1005" s="283"/>
      <c r="AQ1005" s="274"/>
      <c r="AR1005" s="274"/>
      <c r="AS1005" s="274"/>
      <c r="AT1005" s="274"/>
      <c r="AU1005" s="285"/>
      <c r="AW1005" s="88" t="s">
        <v>123</v>
      </c>
      <c r="AX1005" s="88" t="s">
        <v>124</v>
      </c>
      <c r="AY1005" s="88" t="s">
        <v>125</v>
      </c>
      <c r="AZ1005" s="88" t="s">
        <v>126</v>
      </c>
      <c r="BA1005" s="88" t="s">
        <v>127</v>
      </c>
      <c r="BB1005" s="113"/>
    </row>
    <row r="1006" spans="1:54" ht="16.5" hidden="1" thickTop="1" x14ac:dyDescent="0.2">
      <c r="A1006" s="361"/>
      <c r="B1006" s="289"/>
      <c r="C1006" s="297"/>
      <c r="M1006" s="262"/>
      <c r="N1006" s="262"/>
      <c r="O1006" s="326" t="s">
        <v>476</v>
      </c>
      <c r="Q1006" s="295"/>
      <c r="R1006" s="259"/>
      <c r="S1006" s="256"/>
      <c r="T1006" s="253">
        <f>(IFERROR(VLOOKUP(S1006,Criterios!$E$3:$F$8,2,FALSE),0))</f>
        <v>0</v>
      </c>
      <c r="U1006" s="247"/>
      <c r="V1006" s="253">
        <f>(IFERROR(VLOOKUP(U1006,Criterios!$H$3:$I$8,2,FALSE),0))</f>
        <v>0</v>
      </c>
      <c r="W1006" s="253">
        <f>(IFERROR(VLOOKUP(S1006,Criterios!$E$3:$F$8,2,FALSE),0)) * (IFERROR(VLOOKUP(U1006,Criterios!$H$3:$I$8,2,FALSE),0))</f>
        <v>0</v>
      </c>
      <c r="X1006" s="253">
        <f>IFERROR(INDEX(Colorimetría!$D$4:$H$8,MATCH(V1006,Colorimetría!$C$4:$C$8,0),MATCH(T1006,Colorimetría!$D$3:$H$3,0)),0)</f>
        <v>0</v>
      </c>
      <c r="Y1006" s="296"/>
      <c r="Z1006" s="91"/>
      <c r="AA1006" s="92"/>
      <c r="AB1006" s="92"/>
      <c r="AC1006" s="92"/>
      <c r="AD1006" s="93"/>
      <c r="AE1006" s="94">
        <f>IF(OR(AD1006="Preventivo",AD1006="Preventivo - Detectivo"),"Probabilidad",IF(OR(AD1006="Detectivo - Correctivo",AD1006="Correctivo"),"Impacto",0))</f>
        <v>0</v>
      </c>
      <c r="AF1006" s="93"/>
      <c r="AG1006" s="93"/>
      <c r="AH1006" s="93"/>
      <c r="AI1006" s="93"/>
      <c r="AJ1006" s="93"/>
      <c r="AK1006" s="93"/>
      <c r="AL1006" s="95">
        <f>IFERROR(VLOOKUP(AF1006,Criterios!$M$3:$N$6,2,FALSE),0) + IFERROR(VLOOKUP(AG1006,Criterios!$O$3:$P$6,2,FALSE),0) + IFERROR(VLOOKUP(AH1006,Criterios!$Q$3:$R$7,2,FALSE),0) + IFERROR(VLOOKUP(AI1006,Criterios!$S$3:$T$6,2,FALSE),0) + IFERROR(VLOOKUP(AJ1006,Criterios!$U$3:$V$5,2,FALSE),0) + IFERROR(VLOOKUP(AK1006,Criterios!$W$3:$X$8,2,FALSE),0)</f>
        <v>0</v>
      </c>
      <c r="AM1006" s="96" t="str">
        <f>IF(AND(AL1006&gt;=Criterios!$AB$8,AL1006&lt;Criterios!$AA$8),"Pobre",IF(AND(AL1006&gt;=Criterios!$AB$7,AL1006&lt;Criterios!$AA$7),"Insatisfactorio",IF(AND(AL1006&gt;=Criterios!$AB$6,AL1006&lt;Criterios!$AA$6),"Regular",IF(AND(AL1006&gt;=Criterios!$AB$5,AL1006&lt;Criterios!$AA$5),"Bueno",IF(AND(AL1006&gt;=Criterios!$AB$4,AL1006&lt;=Criterios!$AA$4),"Excelente",MID(Criterios!$Y$3,1,1))))))</f>
        <v/>
      </c>
      <c r="AN1006" s="278">
        <f>(IFERROR(AVERAGEIFS(AL1006:AL1011,AE1006:AE1011,"Impacto"),0))/100</f>
        <v>0</v>
      </c>
      <c r="AO1006" s="280">
        <f>(IFERROR(AVERAGEIFS(AL1006:AL1011,AE1006:AE1011,"Probabilidad"),0))/100</f>
        <v>0</v>
      </c>
      <c r="AP1006" s="282" t="str">
        <f>IF(AN1006=0,MID(S1006,1,15),IF(T1006 - AN1006*T1006&lt;1,VLOOKUP(1,Criterios!$D$4:$E$8,2,FALSE),IF(ROUND(T1006 -( T1006*AN1006),0)=0,VLOOKUP(1,Criterios!$D$4:$E$8,2,FALSE),VLOOKUP(ROUND(T1006 -( T1006*AN1006),0),Criterios!$D$4:$E$8,2,FALSE))))</f>
        <v/>
      </c>
      <c r="AQ1006" s="273">
        <f>(IFERROR(VLOOKUP(AP1006,Criterios!$E$3:$F$8,2,FALSE),0))</f>
        <v>0</v>
      </c>
      <c r="AR1006" s="273" t="str">
        <f>IF(AO1006=0,MID(U1006,1,15),IF(V1006 - AO1006*V1006&lt;1,VLOOKUP(1,Criterios!$G$4:$H$8,2,FALSE),IF(ROUND(V1006 -(V1006*AO1006),0)=0,VLOOKUP(1,Criterios!$G$4:$H$8,2,FALSE),VLOOKUP(ROUND(V1006 -( V1006*AO1006),0),Criterios!$G$4:$H$8,2,FALSE))))</f>
        <v/>
      </c>
      <c r="AS1006" s="273">
        <f>(IFERROR(VLOOKUP(AR1006,Criterios!$H$3:$I$8,2,FALSE),0))</f>
        <v>0</v>
      </c>
      <c r="AT1006" s="273">
        <f>(IFERROR(VLOOKUP(AP1006,Criterios!$E$3:$F$8,2,FALSE),0)) * (IFERROR(VLOOKUP(AR1006,Criterios!$H$3:$I$8,2,FALSE),0))</f>
        <v>0</v>
      </c>
      <c r="AU1006" s="284">
        <f>IFERROR(INDEX(Colorimetría!$D$4:$H$8,MATCH(AS1006,Colorimetría!$C$4:$C$8,0),MATCH(AQ1006,Colorimetría!$D$3:$H$3,0)),0)</f>
        <v>0</v>
      </c>
      <c r="AV1006" s="88" t="s">
        <v>169</v>
      </c>
      <c r="AW1006" s="97" t="str">
        <f>IF(AND(T1006=1,V1006=5),IF(AND(AQ1006=1,AS1006=5),"RiRr","Ri"),IF(AND(AQ1006=1,AS1006=5),"Rr",""))</f>
        <v/>
      </c>
      <c r="AX1006" s="97" t="str">
        <f>IF(AND(T1006=2,V1006=5),IF(AND(AQ1006=2,AS1006=5),"RiRr","Ri"),IF(AND(AQ1006=2,AS1006=5),"Rr",""))</f>
        <v/>
      </c>
      <c r="AY1006" s="98" t="str">
        <f>IF(AND(T1006=3,V1006=5),IF(AND(AQ1006=3,AS1006=5),"RiRr","Ri"),IF(AND(AQ1006=3,AS1006=5),"Rr",""))</f>
        <v/>
      </c>
      <c r="AZ1006" s="98" t="str">
        <f>IF(AND(T1006=4,V1006=5),IF(AND(AQ1006=4,AS1006=5),"RiRr","Ri"),IF(AND(AQ1006=4,AS1006=5),"Rr",""))</f>
        <v/>
      </c>
      <c r="BA1006" s="98" t="str">
        <f>IF(AND(T1006=5,V1006=5),IF(AND(AQ1006=5,AS1006=5),"RiRr","Ri"),IF(AND(AQ1006=5,AS1006=5),"Rr",""))</f>
        <v/>
      </c>
      <c r="BB1006" s="100"/>
    </row>
    <row r="1007" spans="1:54" hidden="1" x14ac:dyDescent="0.2">
      <c r="A1007" s="362"/>
      <c r="B1007" s="290"/>
      <c r="C1007" s="298"/>
      <c r="M1007" s="263"/>
      <c r="N1007" s="263"/>
      <c r="O1007" s="327"/>
      <c r="Q1007" s="266"/>
      <c r="R1007" s="260"/>
      <c r="S1007" s="257"/>
      <c r="T1007" s="254"/>
      <c r="U1007" s="248"/>
      <c r="V1007" s="254"/>
      <c r="W1007" s="254"/>
      <c r="X1007" s="254"/>
      <c r="Y1007" s="276"/>
      <c r="Z1007" s="91"/>
      <c r="AA1007" s="92"/>
      <c r="AB1007" s="92"/>
      <c r="AC1007" s="92"/>
      <c r="AD1007" s="93"/>
      <c r="AE1007" s="94">
        <f t="shared" ref="AE1007:AE1011" si="163">IF(OR(AD1007="Preventivo",AD1007="Preventivo - Detectivo"),"Probabilidad",IF(OR(AD1007="Detectivo - Correctivo",AD1007="Correctivo"),"Impacto",0))</f>
        <v>0</v>
      </c>
      <c r="AF1007" s="93"/>
      <c r="AG1007" s="93"/>
      <c r="AH1007" s="93"/>
      <c r="AI1007" s="93"/>
      <c r="AJ1007" s="93"/>
      <c r="AK1007" s="93"/>
      <c r="AL1007" s="95">
        <f>IFERROR(VLOOKUP(AF1007,Criterios!$M$3:$N$6,2,FALSE),0) + IFERROR(VLOOKUP(AG1007,Criterios!$O$3:$P$6,2,FALSE),0) + IFERROR(VLOOKUP(AH1007,Criterios!$Q$3:$R$7,2,FALSE),0) + IFERROR(VLOOKUP(AI1007,Criterios!$S$3:$T$6,2,FALSE),0) + IFERROR(VLOOKUP(AJ1007,Criterios!$U$3:$V$5,2,FALSE),0) + IFERROR(VLOOKUP(AK1007,Criterios!$W$3:$X$8,2,FALSE),0)</f>
        <v>0</v>
      </c>
      <c r="AM1007" s="96" t="str">
        <f>IF(AND(AL1007&gt;=Criterios!$AB$8,AL1007&lt;Criterios!$AA$8),"Pobre",IF(AND(AL1007&gt;=Criterios!$AB$7,AL1007&lt;Criterios!$AA$7),"Insatisfactorio",IF(AND(AL1007&gt;=Criterios!$AB$6,AL1007&lt;Criterios!$AA$6),"Regular",IF(AND(AL1007&gt;=Criterios!$AB$5,AL1007&lt;Criterios!$AA$5),"Bueno",IF(AND(AL1007&gt;=Criterios!$AB$4,AL1007&lt;=Criterios!$AA$4),"Excelente",MID(Criterios!$Y$3,1,1))))))</f>
        <v/>
      </c>
      <c r="AN1007" s="278"/>
      <c r="AO1007" s="280"/>
      <c r="AP1007" s="282"/>
      <c r="AQ1007" s="273"/>
      <c r="AR1007" s="273"/>
      <c r="AS1007" s="273"/>
      <c r="AT1007" s="273"/>
      <c r="AU1007" s="284"/>
      <c r="AV1007" s="88" t="s">
        <v>122</v>
      </c>
      <c r="AW1007" s="101" t="str">
        <f>IF(AND(T1006=1,V1006=4),IF(AND(AQ1006=1,AS1006=4),"RiRr","Ri"),IF(AND(AQ1006=1,AS1006=4),"Rr",""))</f>
        <v/>
      </c>
      <c r="AX1007" s="102" t="str">
        <f>IF(AND(T1006=2,V1006=4),IF(AND(AQ1006=2,AS1006=4),"RiRr","Ri"),IF(AND(AQ1006=2,AS1006=4),"Rr",""))</f>
        <v/>
      </c>
      <c r="AY1007" s="102" t="str">
        <f>IF(AND(T1006=3,V1006=4),IF(AND(AQ1006=3,AS1006=4),"RiRr","Ri"),IF(AND(AQ1006=3,AS1006=4),"Rr",""))</f>
        <v/>
      </c>
      <c r="AZ1007" s="103" t="str">
        <f>IF(AND(T1006=4,V1006=4),IF(AND(AQ1006=4,AS1006=4),"RiRr","Ri"),IF(AND(AQ1006=4,AS1006=4),"Rr",""))</f>
        <v/>
      </c>
      <c r="BA1007" s="103" t="str">
        <f>IF(AND(T1006=5,V1006=4),IF(AND(AQ1006=5,AS1006=4),"RiRr","Ri"),IF(AND(AQ1006=5,AS1006=4),"Rr",""))</f>
        <v/>
      </c>
      <c r="BB1007" s="105"/>
    </row>
    <row r="1008" spans="1:54" hidden="1" x14ac:dyDescent="0.2">
      <c r="A1008" s="362"/>
      <c r="B1008" s="290"/>
      <c r="C1008" s="298"/>
      <c r="M1008" s="263"/>
      <c r="N1008" s="263"/>
      <c r="O1008" s="327"/>
      <c r="Q1008" s="266"/>
      <c r="R1008" s="260"/>
      <c r="S1008" s="257"/>
      <c r="T1008" s="254"/>
      <c r="U1008" s="248"/>
      <c r="V1008" s="254"/>
      <c r="W1008" s="254"/>
      <c r="X1008" s="254"/>
      <c r="Y1008" s="276"/>
      <c r="Z1008" s="91"/>
      <c r="AA1008" s="92"/>
      <c r="AB1008" s="92"/>
      <c r="AC1008" s="92"/>
      <c r="AD1008" s="93"/>
      <c r="AE1008" s="94">
        <f t="shared" si="163"/>
        <v>0</v>
      </c>
      <c r="AF1008" s="93"/>
      <c r="AG1008" s="93"/>
      <c r="AH1008" s="93"/>
      <c r="AI1008" s="93"/>
      <c r="AJ1008" s="93"/>
      <c r="AK1008" s="93"/>
      <c r="AL1008" s="95">
        <f>IFERROR(VLOOKUP(AF1008,Criterios!$M$3:$N$6,2,FALSE),0) + IFERROR(VLOOKUP(AG1008,Criterios!$O$3:$P$6,2,FALSE),0) + IFERROR(VLOOKUP(AH1008,Criterios!$Q$3:$R$7,2,FALSE),0) + IFERROR(VLOOKUP(AI1008,Criterios!$S$3:$T$6,2,FALSE),0) + IFERROR(VLOOKUP(AJ1008,Criterios!$U$3:$V$5,2,FALSE),0) + IFERROR(VLOOKUP(AK1008,Criterios!$W$3:$X$8,2,FALSE),0)</f>
        <v>0</v>
      </c>
      <c r="AM1008" s="96" t="str">
        <f>IF(AND(AL1008&gt;=Criterios!$AB$8,AL1008&lt;Criterios!$AA$8),"Pobre",IF(AND(AL1008&gt;=Criterios!$AB$7,AL1008&lt;Criterios!$AA$7),"Insatisfactorio",IF(AND(AL1008&gt;=Criterios!$AB$6,AL1008&lt;Criterios!$AA$6),"Regular",IF(AND(AL1008&gt;=Criterios!$AB$5,AL1008&lt;Criterios!$AA$5),"Bueno",IF(AND(AL1008&gt;=Criterios!$AB$4,AL1008&lt;=Criterios!$AA$4),"Excelente",MID(Criterios!$Y$3,1,1))))))</f>
        <v/>
      </c>
      <c r="AN1008" s="278"/>
      <c r="AO1008" s="280"/>
      <c r="AP1008" s="282"/>
      <c r="AQ1008" s="273"/>
      <c r="AR1008" s="273"/>
      <c r="AS1008" s="273"/>
      <c r="AT1008" s="273"/>
      <c r="AU1008" s="284"/>
      <c r="AV1008" s="88" t="s">
        <v>125</v>
      </c>
      <c r="AW1008" s="106" t="str">
        <f>IF(AND(T1006=1,V1006=3),IF(AND(AQ1006=1,AS1006=3),"RiRr","Ri"),IF(AND(AQ1006=1,AS1006=3),"Rr",""))</f>
        <v/>
      </c>
      <c r="AX1008" s="101" t="str">
        <f>IF(AND(T1006=2,V1006=3),IF(AND(AQ1006=2,AS1006=3),"RiRr","Ri"),IF(AND(AQ1006=2,AS1006=3),"Rr",""))</f>
        <v/>
      </c>
      <c r="AY1008" s="102" t="str">
        <f>IF(AND(T1006=3,V1006=3),IF(AND(AQ1006=3,AS1006=3),"RiRr","Ri"),IF(AND(AQ1006=3,AS1006=3),"Rr",""))</f>
        <v/>
      </c>
      <c r="AZ1008" s="103" t="str">
        <f>IF(AND(T1006=4,V1006=3),IF(AND(AQ1006=4,AS1006=3),"RiRr","Ri"),IF(AND(AQ1006=4,AS1006=3),"Rr",""))</f>
        <v/>
      </c>
      <c r="BA1008" s="103" t="str">
        <f>IF(AND(T1006=5,V1006=3),IF(AND(AQ1006=5,AS1006=3),"RiRr","Ri"),IF(AND(AQ1006=5,AS1006=3),"Rr",""))</f>
        <v/>
      </c>
      <c r="BB1008" s="105"/>
    </row>
    <row r="1009" spans="1:54" hidden="1" x14ac:dyDescent="0.2">
      <c r="A1009" s="362"/>
      <c r="B1009" s="290"/>
      <c r="C1009" s="298"/>
      <c r="M1009" s="263"/>
      <c r="N1009" s="263"/>
      <c r="O1009" s="327"/>
      <c r="Q1009" s="266"/>
      <c r="R1009" s="260"/>
      <c r="S1009" s="257"/>
      <c r="T1009" s="254"/>
      <c r="U1009" s="248"/>
      <c r="V1009" s="254"/>
      <c r="W1009" s="254"/>
      <c r="X1009" s="254"/>
      <c r="Y1009" s="276"/>
      <c r="Z1009" s="91"/>
      <c r="AA1009" s="92"/>
      <c r="AB1009" s="92"/>
      <c r="AC1009" s="92"/>
      <c r="AD1009" s="93"/>
      <c r="AE1009" s="94">
        <f t="shared" si="163"/>
        <v>0</v>
      </c>
      <c r="AF1009" s="93"/>
      <c r="AG1009" s="93"/>
      <c r="AH1009" s="93"/>
      <c r="AI1009" s="93"/>
      <c r="AJ1009" s="93"/>
      <c r="AK1009" s="93"/>
      <c r="AL1009" s="94">
        <f>IFERROR(VLOOKUP(AF1009,Criterios!$M$3:$N$6,2,FALSE),0) + IFERROR(VLOOKUP(AG1009,Criterios!$O$3:$P$6,2,FALSE),0) + IFERROR(VLOOKUP(AH1009,Criterios!$Q$3:$R$7,2,FALSE),0) + IFERROR(VLOOKUP(AI1009,Criterios!$S$3:$T$6,2,FALSE),0) + IFERROR(VLOOKUP(AJ1009,Criterios!$U$3:$V$5,2,FALSE),0) + IFERROR(VLOOKUP(AK1009,Criterios!$W$3:$X$8,2,FALSE),0)</f>
        <v>0</v>
      </c>
      <c r="AM1009" s="96" t="str">
        <f>IF(AND(AL1009&gt;=Criterios!$AB$8,AL1009&lt;Criterios!$AA$8),"Pobre",IF(AND(AL1009&gt;=Criterios!$AB$7,AL1009&lt;Criterios!$AA$7),"Insatisfactorio",IF(AND(AL1009&gt;=Criterios!$AB$6,AL1009&lt;Criterios!$AA$6),"Regular",IF(AND(AL1009&gt;=Criterios!$AB$5,AL1009&lt;Criterios!$AA$5),"Bueno",IF(AND(AL1009&gt;=Criterios!$AB$4,AL1009&lt;=Criterios!$AA$4),"Excelente",MID(Criterios!$Y$3,1,1))))))</f>
        <v/>
      </c>
      <c r="AN1009" s="278"/>
      <c r="AO1009" s="280"/>
      <c r="AP1009" s="282"/>
      <c r="AQ1009" s="273"/>
      <c r="AR1009" s="273"/>
      <c r="AS1009" s="273"/>
      <c r="AT1009" s="273"/>
      <c r="AU1009" s="284"/>
      <c r="AV1009" s="88" t="s">
        <v>170</v>
      </c>
      <c r="AW1009" s="106" t="str">
        <f>IF(AND(T1006=1,V1006=2),IF(AND(AQ1006=1,AS1006=2),"RiRr","Ri"),IF(AND(AQ1006=1,AS1006=2),"Rr",""))</f>
        <v/>
      </c>
      <c r="AX1009" s="106" t="str">
        <f>IF(AND(T1006=2,V1006=2),IF(AND(AQ1006=2,AS1006=2),"RiRr","Ri"),IF(AND(AQ1006=2,AS1006=2),"Rr",""))</f>
        <v/>
      </c>
      <c r="AY1009" s="101" t="str">
        <f>IF(AND(T1006=3,V1006=2),IF(AND(AQ1006=3,AS1006=2),"RiRr","Ri"),IF(AND(AQ1006=3,AS1006=2),"Rr",""))</f>
        <v/>
      </c>
      <c r="AZ1009" s="102" t="str">
        <f>IF(AND(T1006=4,V1006=2),IF(AND(AQ1006=4,AS1006=2),"RiRr","Ri"),IF(AND(AQ1006=4,AS1006=2),"Rr",""))</f>
        <v/>
      </c>
      <c r="BA1009" s="103" t="str">
        <f>IF(AND(T1006=5,V1006=2),IF(AND(AQ1006=5,AS1006=2),"RiRr","Ri"),IF(AND(AQ1006=5,AS1006=2),"Rr",""))</f>
        <v/>
      </c>
      <c r="BB1009" s="105"/>
    </row>
    <row r="1010" spans="1:54" hidden="1" x14ac:dyDescent="0.2">
      <c r="A1010" s="362"/>
      <c r="B1010" s="290"/>
      <c r="C1010" s="298"/>
      <c r="M1010" s="263"/>
      <c r="N1010" s="263"/>
      <c r="O1010" s="327"/>
      <c r="Q1010" s="266"/>
      <c r="R1010" s="260"/>
      <c r="S1010" s="257"/>
      <c r="T1010" s="254"/>
      <c r="U1010" s="248"/>
      <c r="V1010" s="254"/>
      <c r="W1010" s="254"/>
      <c r="X1010" s="254"/>
      <c r="Y1010" s="276"/>
      <c r="Z1010" s="91"/>
      <c r="AA1010" s="92"/>
      <c r="AB1010" s="92"/>
      <c r="AC1010" s="92"/>
      <c r="AD1010" s="93"/>
      <c r="AE1010" s="94">
        <f t="shared" si="163"/>
        <v>0</v>
      </c>
      <c r="AF1010" s="93"/>
      <c r="AG1010" s="93"/>
      <c r="AH1010" s="93"/>
      <c r="AI1010" s="93"/>
      <c r="AJ1010" s="93"/>
      <c r="AK1010" s="93"/>
      <c r="AL1010" s="94">
        <f>IFERROR(VLOOKUP(AF1010,Criterios!$M$3:$N$6,2,FALSE),0) + IFERROR(VLOOKUP(AG1010,Criterios!$O$3:$P$6,2,FALSE),0) + IFERROR(VLOOKUP(AH1010,Criterios!$Q$3:$R$7,2,FALSE),0) + IFERROR(VLOOKUP(AI1010,Criterios!$S$3:$T$6,2,FALSE),0) + IFERROR(VLOOKUP(AJ1010,Criterios!$U$3:$V$5,2,FALSE),0) + IFERROR(VLOOKUP(AK1010,Criterios!$W$3:$X$8,2,FALSE),0)</f>
        <v>0</v>
      </c>
      <c r="AM1010" s="96" t="str">
        <f>IF(AND(AL1010&gt;=Criterios!$AB$8,AL1010&lt;Criterios!$AA$8),"Pobre",IF(AND(AL1010&gt;=Criterios!$AB$7,AL1010&lt;Criterios!$AA$7),"Insatisfactorio",IF(AND(AL1010&gt;=Criterios!$AB$6,AL1010&lt;Criterios!$AA$6),"Regular",IF(AND(AL1010&gt;=Criterios!$AB$5,AL1010&lt;Criterios!$AA$5),"Bueno",IF(AND(AL1010&gt;=Criterios!$AB$4,AL1010&lt;=Criterios!$AA$4),"Excelente",MID(Criterios!$Y$3,1,1))))))</f>
        <v/>
      </c>
      <c r="AN1010" s="278"/>
      <c r="AO1010" s="280"/>
      <c r="AP1010" s="282"/>
      <c r="AQ1010" s="273"/>
      <c r="AR1010" s="273"/>
      <c r="AS1010" s="273"/>
      <c r="AT1010" s="273"/>
      <c r="AU1010" s="284"/>
      <c r="AV1010" s="88" t="s">
        <v>752</v>
      </c>
      <c r="AW1010" s="106" t="str">
        <f>IF(AND(T1006=1,V1006=1),IF(AND(AQ1006=1,AS1006=1),"RiRr","Ri"),IF(AND(AQ1006=1,AS1006=1),"Rr",""))</f>
        <v/>
      </c>
      <c r="AX1010" s="106" t="str">
        <f>IF(AND(T1006=2,V1006=1),IF(AND(AQ1006=2,AS1006=1),"RiRr","Ri"),IF(AND(AQ1006=2,AS1006=1),"Rr",""))</f>
        <v/>
      </c>
      <c r="AY1010" s="101" t="str">
        <f>IF(AND(T1006=3,V1006=1),IF(AND(AQ1006=3,AS1006=1),"RiRr","Ri"),IF(AND(AQ1006=3,AS1006=1),"Rr",""))</f>
        <v/>
      </c>
      <c r="AZ1010" s="102" t="str">
        <f>IF(AND(T1006=4,V1006=1),IF(AND(AQ1006=4,AS1006=1),"RiRr","Ri"),IF(AND(AQ1006=4,AS1006=1),"Rr",""))</f>
        <v/>
      </c>
      <c r="BA1010" s="102" t="str">
        <f>IF(AND(T1006=5,V1006=1),IF(AND(AQ1006=5,AS1006=1),"RiRr","Ri"),IF(AND(AQ1006=5,AS1006=1),"Rr",""))</f>
        <v/>
      </c>
      <c r="BB1010" s="105"/>
    </row>
    <row r="1011" spans="1:54" ht="15.75" hidden="1" customHeight="1" thickBot="1" x14ac:dyDescent="0.25">
      <c r="A1011" s="363"/>
      <c r="B1011" s="291"/>
      <c r="C1011" s="299"/>
      <c r="M1011" s="264"/>
      <c r="N1011" s="264"/>
      <c r="O1011" s="328"/>
      <c r="Q1011" s="267"/>
      <c r="R1011" s="261"/>
      <c r="S1011" s="258"/>
      <c r="T1011" s="255"/>
      <c r="U1011" s="249"/>
      <c r="V1011" s="255"/>
      <c r="W1011" s="255"/>
      <c r="X1011" s="255"/>
      <c r="Y1011" s="277"/>
      <c r="Z1011" s="108"/>
      <c r="AA1011" s="109"/>
      <c r="AB1011" s="109"/>
      <c r="AC1011" s="109"/>
      <c r="AD1011" s="110"/>
      <c r="AE1011" s="111">
        <f t="shared" si="163"/>
        <v>0</v>
      </c>
      <c r="AF1011" s="110"/>
      <c r="AG1011" s="110"/>
      <c r="AH1011" s="110"/>
      <c r="AI1011" s="110"/>
      <c r="AJ1011" s="110"/>
      <c r="AK1011" s="110"/>
      <c r="AL1011" s="111">
        <f>IFERROR(VLOOKUP(AF1011,Criterios!$M$3:$N$6,2,FALSE),0) + IFERROR(VLOOKUP(AG1011,Criterios!$O$3:$P$6,2,FALSE),0) + IFERROR(VLOOKUP(AH1011,Criterios!$Q$3:$R$7,2,FALSE),0) + IFERROR(VLOOKUP(AI1011,Criterios!$S$3:$T$6,2,FALSE),0) + IFERROR(VLOOKUP(AJ1011,Criterios!$U$3:$V$5,2,FALSE),0) + IFERROR(VLOOKUP(AK1011,Criterios!$W$3:$X$8,2,FALSE),0)</f>
        <v>0</v>
      </c>
      <c r="AM1011" s="112" t="str">
        <f>IF(AND(AL1011&gt;=Criterios!$AB$8,AL1011&lt;Criterios!$AA$8),"Pobre",IF(AND(AL1011&gt;=Criterios!$AB$7,AL1011&lt;Criterios!$AA$7),"Insatisfactorio",IF(AND(AL1011&gt;=Criterios!$AB$6,AL1011&lt;Criterios!$AA$6),"Regular",IF(AND(AL1011&gt;=Criterios!$AB$5,AL1011&lt;Criterios!$AA$5),"Bueno",IF(AND(AL1011&gt;=Criterios!$AB$4,AL1011&lt;=Criterios!$AA$4),"Excelente",MID(Criterios!$Y$3,1,1))))))</f>
        <v/>
      </c>
      <c r="AN1011" s="279"/>
      <c r="AO1011" s="281"/>
      <c r="AP1011" s="283"/>
      <c r="AQ1011" s="274"/>
      <c r="AR1011" s="274"/>
      <c r="AS1011" s="274"/>
      <c r="AT1011" s="274"/>
      <c r="AU1011" s="285"/>
      <c r="AW1011" s="88" t="s">
        <v>123</v>
      </c>
      <c r="AX1011" s="88" t="s">
        <v>124</v>
      </c>
      <c r="AY1011" s="88" t="s">
        <v>125</v>
      </c>
      <c r="AZ1011" s="88" t="s">
        <v>126</v>
      </c>
      <c r="BA1011" s="88" t="s">
        <v>127</v>
      </c>
      <c r="BB1011" s="113"/>
    </row>
    <row r="1012" spans="1:54" ht="16.5" hidden="1" thickTop="1" x14ac:dyDescent="0.2">
      <c r="A1012" s="361"/>
      <c r="B1012" s="289"/>
      <c r="M1012" s="262"/>
      <c r="N1012" s="262"/>
      <c r="O1012" s="326" t="s">
        <v>477</v>
      </c>
      <c r="Q1012" s="295"/>
      <c r="R1012" s="259"/>
      <c r="S1012" s="256"/>
      <c r="T1012" s="253">
        <f>(IFERROR(VLOOKUP(S1012,Criterios!$E$3:$F$8,2,FALSE),0))</f>
        <v>0</v>
      </c>
      <c r="U1012" s="247"/>
      <c r="V1012" s="253">
        <f>(IFERROR(VLOOKUP(U1012,Criterios!$H$3:$I$8,2,FALSE),0))</f>
        <v>0</v>
      </c>
      <c r="W1012" s="253">
        <f>(IFERROR(VLOOKUP(S1012,Criterios!$E$3:$F$8,2,FALSE),0)) * (IFERROR(VLOOKUP(U1012,Criterios!$H$3:$I$8,2,FALSE),0))</f>
        <v>0</v>
      </c>
      <c r="X1012" s="253">
        <f>IFERROR(INDEX(Colorimetría!$D$4:$H$8,MATCH(V1012,Colorimetría!$C$4:$C$8,0),MATCH(T1012,Colorimetría!$D$3:$H$3,0)),0)</f>
        <v>0</v>
      </c>
      <c r="Y1012" s="296"/>
      <c r="Z1012" s="91"/>
      <c r="AA1012" s="92"/>
      <c r="AB1012" s="92"/>
      <c r="AC1012" s="92"/>
      <c r="AD1012" s="93"/>
      <c r="AE1012" s="94">
        <f>IF(OR(AD1012="Preventivo",AD1012="Preventivo - Detectivo"),"Probabilidad",IF(OR(AD1012="Detectivo - Correctivo",AD1012="Correctivo"),"Impacto",0))</f>
        <v>0</v>
      </c>
      <c r="AF1012" s="93"/>
      <c r="AG1012" s="93"/>
      <c r="AH1012" s="93"/>
      <c r="AI1012" s="93"/>
      <c r="AJ1012" s="93"/>
      <c r="AK1012" s="93"/>
      <c r="AL1012" s="95">
        <f>IFERROR(VLOOKUP(AF1012,Criterios!$M$3:$N$6,2,FALSE),0) + IFERROR(VLOOKUP(AG1012,Criterios!$O$3:$P$6,2,FALSE),0) + IFERROR(VLOOKUP(AH1012,Criterios!$Q$3:$R$7,2,FALSE),0) + IFERROR(VLOOKUP(AI1012,Criterios!$S$3:$T$6,2,FALSE),0) + IFERROR(VLOOKUP(AJ1012,Criterios!$U$3:$V$5,2,FALSE),0) + IFERROR(VLOOKUP(AK1012,Criterios!$W$3:$X$8,2,FALSE),0)</f>
        <v>0</v>
      </c>
      <c r="AM1012" s="96" t="str">
        <f>IF(AND(AL1012&gt;=Criterios!$AB$8,AL1012&lt;Criterios!$AA$8),"Pobre",IF(AND(AL1012&gt;=Criterios!$AB$7,AL1012&lt;Criterios!$AA$7),"Insatisfactorio",IF(AND(AL1012&gt;=Criterios!$AB$6,AL1012&lt;Criterios!$AA$6),"Regular",IF(AND(AL1012&gt;=Criterios!$AB$5,AL1012&lt;Criterios!$AA$5),"Bueno",IF(AND(AL1012&gt;=Criterios!$AB$4,AL1012&lt;=Criterios!$AA$4),"Excelente",MID(Criterios!$Y$3,1,1))))))</f>
        <v/>
      </c>
      <c r="AN1012" s="278">
        <f>(IFERROR(AVERAGEIFS(AL1012:AL1017,AE1012:AE1017,"Impacto"),0))/100</f>
        <v>0</v>
      </c>
      <c r="AO1012" s="280">
        <f>(IFERROR(AVERAGEIFS(AL1012:AL1017,AE1012:AE1017,"Probabilidad"),0))/100</f>
        <v>0</v>
      </c>
      <c r="AP1012" s="282" t="str">
        <f>IF(AN1012=0,MID(S1012,1,15),IF(T1012 - AN1012*T1012&lt;1,VLOOKUP(1,Criterios!$D$4:$E$8,2,FALSE),IF(ROUND(T1012 -( T1012*AN1012),0)=0,VLOOKUP(1,Criterios!$D$4:$E$8,2,FALSE),VLOOKUP(ROUND(T1012 -( T1012*AN1012),0),Criterios!$D$4:$E$8,2,FALSE))))</f>
        <v/>
      </c>
      <c r="AQ1012" s="273">
        <f>(IFERROR(VLOOKUP(AP1012,Criterios!$E$3:$F$8,2,FALSE),0))</f>
        <v>0</v>
      </c>
      <c r="AR1012" s="273" t="str">
        <f>IF(AO1012=0,MID(U1012,1,15),IF(V1012 - AO1012*V1012&lt;1,VLOOKUP(1,Criterios!$G$4:$H$8,2,FALSE),IF(ROUND(V1012 -(V1012*AO1012),0)=0,VLOOKUP(1,Criterios!$G$4:$H$8,2,FALSE),VLOOKUP(ROUND(V1012 -( V1012*AO1012),0),Criterios!$G$4:$H$8,2,FALSE))))</f>
        <v/>
      </c>
      <c r="AS1012" s="273">
        <f>(IFERROR(VLOOKUP(AR1012,Criterios!$H$3:$I$8,2,FALSE),0))</f>
        <v>0</v>
      </c>
      <c r="AT1012" s="273">
        <f>(IFERROR(VLOOKUP(AP1012,Criterios!$E$3:$F$8,2,FALSE),0)) * (IFERROR(VLOOKUP(AR1012,Criterios!$H$3:$I$8,2,FALSE),0))</f>
        <v>0</v>
      </c>
      <c r="AU1012" s="284">
        <f>IFERROR(INDEX(Colorimetría!$D$4:$H$8,MATCH(AS1012,Colorimetría!$C$4:$C$8,0),MATCH(AQ1012,Colorimetría!$D$3:$H$3,0)),0)</f>
        <v>0</v>
      </c>
      <c r="AV1012" s="88" t="s">
        <v>169</v>
      </c>
      <c r="AW1012" s="97" t="str">
        <f>IF(AND(T1012=1,V1012=5),IF(AND(AQ1012=1,AS1012=5),"RiRr","Ri"),IF(AND(AQ1012=1,AS1012=5),"Rr",""))</f>
        <v/>
      </c>
      <c r="AX1012" s="97" t="str">
        <f>IF(AND(T1012=2,V1012=5),IF(AND(AQ1012=2,AS1012=5),"RiRr","Ri"),IF(AND(AQ1012=2,AS1012=5),"Rr",""))</f>
        <v/>
      </c>
      <c r="AY1012" s="98" t="str">
        <f>IF(AND(T1012=3,V1012=5),IF(AND(AQ1012=3,AS1012=5),"RiRr","Ri"),IF(AND(AQ1012=3,AS1012=5),"Rr",""))</f>
        <v/>
      </c>
      <c r="AZ1012" s="98" t="str">
        <f>IF(AND(T1012=4,V1012=5),IF(AND(AQ1012=4,AS1012=5),"RiRr","Ri"),IF(AND(AQ1012=4,AS1012=5),"Rr",""))</f>
        <v/>
      </c>
      <c r="BA1012" s="98" t="str">
        <f>IF(AND(T1012=5,V1012=5),IF(AND(AQ1012=5,AS1012=5),"RiRr","Ri"),IF(AND(AQ1012=5,AS1012=5),"Rr",""))</f>
        <v/>
      </c>
      <c r="BB1012" s="100"/>
    </row>
    <row r="1013" spans="1:54" hidden="1" x14ac:dyDescent="0.2">
      <c r="A1013" s="362"/>
      <c r="B1013" s="290"/>
      <c r="M1013" s="263"/>
      <c r="N1013" s="263"/>
      <c r="O1013" s="327"/>
      <c r="Q1013" s="266"/>
      <c r="R1013" s="260"/>
      <c r="S1013" s="257"/>
      <c r="T1013" s="254"/>
      <c r="U1013" s="248"/>
      <c r="V1013" s="254"/>
      <c r="W1013" s="254"/>
      <c r="X1013" s="254"/>
      <c r="Y1013" s="276"/>
      <c r="Z1013" s="91"/>
      <c r="AA1013" s="92"/>
      <c r="AB1013" s="92"/>
      <c r="AC1013" s="92"/>
      <c r="AD1013" s="93"/>
      <c r="AE1013" s="94">
        <f t="shared" ref="AE1013:AE1017" si="164">IF(OR(AD1013="Preventivo",AD1013="Preventivo - Detectivo"),"Probabilidad",IF(OR(AD1013="Detectivo - Correctivo",AD1013="Correctivo"),"Impacto",0))</f>
        <v>0</v>
      </c>
      <c r="AF1013" s="93"/>
      <c r="AG1013" s="93"/>
      <c r="AH1013" s="93"/>
      <c r="AI1013" s="93"/>
      <c r="AJ1013" s="93"/>
      <c r="AK1013" s="93"/>
      <c r="AL1013" s="95">
        <f>IFERROR(VLOOKUP(AF1013,Criterios!$M$3:$N$6,2,FALSE),0) + IFERROR(VLOOKUP(AG1013,Criterios!$O$3:$P$6,2,FALSE),0) + IFERROR(VLOOKUP(AH1013,Criterios!$Q$3:$R$7,2,FALSE),0) + IFERROR(VLOOKUP(AI1013,Criterios!$S$3:$T$6,2,FALSE),0) + IFERROR(VLOOKUP(AJ1013,Criterios!$U$3:$V$5,2,FALSE),0) + IFERROR(VLOOKUP(AK1013,Criterios!$W$3:$X$8,2,FALSE),0)</f>
        <v>0</v>
      </c>
      <c r="AM1013" s="96" t="str">
        <f>IF(AND(AL1013&gt;=Criterios!$AB$8,AL1013&lt;Criterios!$AA$8),"Pobre",IF(AND(AL1013&gt;=Criterios!$AB$7,AL1013&lt;Criterios!$AA$7),"Insatisfactorio",IF(AND(AL1013&gt;=Criterios!$AB$6,AL1013&lt;Criterios!$AA$6),"Regular",IF(AND(AL1013&gt;=Criterios!$AB$5,AL1013&lt;Criterios!$AA$5),"Bueno",IF(AND(AL1013&gt;=Criterios!$AB$4,AL1013&lt;=Criterios!$AA$4),"Excelente",MID(Criterios!$Y$3,1,1))))))</f>
        <v/>
      </c>
      <c r="AN1013" s="278"/>
      <c r="AO1013" s="280"/>
      <c r="AP1013" s="282"/>
      <c r="AQ1013" s="273"/>
      <c r="AR1013" s="273"/>
      <c r="AS1013" s="273"/>
      <c r="AT1013" s="273"/>
      <c r="AU1013" s="284"/>
      <c r="AV1013" s="88" t="s">
        <v>122</v>
      </c>
      <c r="AW1013" s="101" t="str">
        <f>IF(AND(T1012=1,V1012=4),IF(AND(AQ1012=1,AS1012=4),"RiRr","Ri"),IF(AND(AQ1012=1,AS1012=4),"Rr",""))</f>
        <v/>
      </c>
      <c r="AX1013" s="102" t="str">
        <f>IF(AND(T1012=2,V1012=4),IF(AND(AQ1012=2,AS1012=4),"RiRr","Ri"),IF(AND(AQ1012=2,AS1012=4),"Rr",""))</f>
        <v/>
      </c>
      <c r="AY1013" s="102" t="str">
        <f>IF(AND(T1012=3,V1012=4),IF(AND(AQ1012=3,AS1012=4),"RiRr","Ri"),IF(AND(AQ1012=3,AS1012=4),"Rr",""))</f>
        <v/>
      </c>
      <c r="AZ1013" s="103" t="str">
        <f>IF(AND(T1012=4,V1012=4),IF(AND(AQ1012=4,AS1012=4),"RiRr","Ri"),IF(AND(AQ1012=4,AS1012=4),"Rr",""))</f>
        <v/>
      </c>
      <c r="BA1013" s="103" t="str">
        <f>IF(AND(T1012=5,V1012=4),IF(AND(AQ1012=5,AS1012=4),"RiRr","Ri"),IF(AND(AQ1012=5,AS1012=4),"Rr",""))</f>
        <v/>
      </c>
      <c r="BB1013" s="105"/>
    </row>
    <row r="1014" spans="1:54" hidden="1" x14ac:dyDescent="0.2">
      <c r="A1014" s="362"/>
      <c r="B1014" s="290"/>
      <c r="M1014" s="263"/>
      <c r="N1014" s="263"/>
      <c r="O1014" s="327"/>
      <c r="Q1014" s="266"/>
      <c r="R1014" s="260"/>
      <c r="S1014" s="257"/>
      <c r="T1014" s="254"/>
      <c r="U1014" s="248"/>
      <c r="V1014" s="254"/>
      <c r="W1014" s="254"/>
      <c r="X1014" s="254"/>
      <c r="Y1014" s="276"/>
      <c r="Z1014" s="91"/>
      <c r="AA1014" s="92"/>
      <c r="AB1014" s="92"/>
      <c r="AC1014" s="92"/>
      <c r="AD1014" s="93"/>
      <c r="AE1014" s="94">
        <f t="shared" si="164"/>
        <v>0</v>
      </c>
      <c r="AF1014" s="93"/>
      <c r="AG1014" s="93"/>
      <c r="AH1014" s="93"/>
      <c r="AI1014" s="93"/>
      <c r="AJ1014" s="93"/>
      <c r="AK1014" s="93"/>
      <c r="AL1014" s="95">
        <f>IFERROR(VLOOKUP(AF1014,Criterios!$M$3:$N$6,2,FALSE),0) + IFERROR(VLOOKUP(AG1014,Criterios!$O$3:$P$6,2,FALSE),0) + IFERROR(VLOOKUP(AH1014,Criterios!$Q$3:$R$7,2,FALSE),0) + IFERROR(VLOOKUP(AI1014,Criterios!$S$3:$T$6,2,FALSE),0) + IFERROR(VLOOKUP(AJ1014,Criterios!$U$3:$V$5,2,FALSE),0) + IFERROR(VLOOKUP(AK1014,Criterios!$W$3:$X$8,2,FALSE),0)</f>
        <v>0</v>
      </c>
      <c r="AM1014" s="96" t="str">
        <f>IF(AND(AL1014&gt;=Criterios!$AB$8,AL1014&lt;Criterios!$AA$8),"Pobre",IF(AND(AL1014&gt;=Criterios!$AB$7,AL1014&lt;Criterios!$AA$7),"Insatisfactorio",IF(AND(AL1014&gt;=Criterios!$AB$6,AL1014&lt;Criterios!$AA$6),"Regular",IF(AND(AL1014&gt;=Criterios!$AB$5,AL1014&lt;Criterios!$AA$5),"Bueno",IF(AND(AL1014&gt;=Criterios!$AB$4,AL1014&lt;=Criterios!$AA$4),"Excelente",MID(Criterios!$Y$3,1,1))))))</f>
        <v/>
      </c>
      <c r="AN1014" s="278"/>
      <c r="AO1014" s="280"/>
      <c r="AP1014" s="282"/>
      <c r="AQ1014" s="273"/>
      <c r="AR1014" s="273"/>
      <c r="AS1014" s="273"/>
      <c r="AT1014" s="273"/>
      <c r="AU1014" s="284"/>
      <c r="AV1014" s="88" t="s">
        <v>125</v>
      </c>
      <c r="AW1014" s="106" t="str">
        <f>IF(AND(T1012=1,V1012=3),IF(AND(AQ1012=1,AS1012=3),"RiRr","Ri"),IF(AND(AQ1012=1,AS1012=3),"Rr",""))</f>
        <v/>
      </c>
      <c r="AX1014" s="101" t="str">
        <f>IF(AND(T1012=2,V1012=3),IF(AND(AQ1012=2,AS1012=3),"RiRr","Ri"),IF(AND(AQ1012=2,AS1012=3),"Rr",""))</f>
        <v/>
      </c>
      <c r="AY1014" s="102" t="str">
        <f>IF(AND(T1012=3,V1012=3),IF(AND(AQ1012=3,AS1012=3),"RiRr","Ri"),IF(AND(AQ1012=3,AS1012=3),"Rr",""))</f>
        <v/>
      </c>
      <c r="AZ1014" s="103" t="str">
        <f>IF(AND(T1012=4,V1012=3),IF(AND(AQ1012=4,AS1012=3),"RiRr","Ri"),IF(AND(AQ1012=4,AS1012=3),"Rr",""))</f>
        <v/>
      </c>
      <c r="BA1014" s="103" t="str">
        <f>IF(AND(T1012=5,V1012=3),IF(AND(AQ1012=5,AS1012=3),"RiRr","Ri"),IF(AND(AQ1012=5,AS1012=3),"Rr",""))</f>
        <v/>
      </c>
      <c r="BB1014" s="105"/>
    </row>
    <row r="1015" spans="1:54" hidden="1" x14ac:dyDescent="0.2">
      <c r="A1015" s="362"/>
      <c r="B1015" s="290"/>
      <c r="M1015" s="263"/>
      <c r="N1015" s="263"/>
      <c r="O1015" s="327"/>
      <c r="Q1015" s="266"/>
      <c r="R1015" s="260"/>
      <c r="S1015" s="257"/>
      <c r="T1015" s="254"/>
      <c r="U1015" s="248"/>
      <c r="V1015" s="254"/>
      <c r="W1015" s="254"/>
      <c r="X1015" s="254"/>
      <c r="Y1015" s="276"/>
      <c r="Z1015" s="91"/>
      <c r="AA1015" s="92"/>
      <c r="AB1015" s="92"/>
      <c r="AC1015" s="92"/>
      <c r="AD1015" s="93"/>
      <c r="AE1015" s="94">
        <f t="shared" si="164"/>
        <v>0</v>
      </c>
      <c r="AF1015" s="93"/>
      <c r="AG1015" s="93"/>
      <c r="AH1015" s="93"/>
      <c r="AI1015" s="93"/>
      <c r="AJ1015" s="93"/>
      <c r="AK1015" s="93"/>
      <c r="AL1015" s="94">
        <f>IFERROR(VLOOKUP(AF1015,Criterios!$M$3:$N$6,2,FALSE),0) + IFERROR(VLOOKUP(AG1015,Criterios!$O$3:$P$6,2,FALSE),0) + IFERROR(VLOOKUP(AH1015,Criterios!$Q$3:$R$7,2,FALSE),0) + IFERROR(VLOOKUP(AI1015,Criterios!$S$3:$T$6,2,FALSE),0) + IFERROR(VLOOKUP(AJ1015,Criterios!$U$3:$V$5,2,FALSE),0) + IFERROR(VLOOKUP(AK1015,Criterios!$W$3:$X$8,2,FALSE),0)</f>
        <v>0</v>
      </c>
      <c r="AM1015" s="96" t="str">
        <f>IF(AND(AL1015&gt;=Criterios!$AB$8,AL1015&lt;Criterios!$AA$8),"Pobre",IF(AND(AL1015&gt;=Criterios!$AB$7,AL1015&lt;Criterios!$AA$7),"Insatisfactorio",IF(AND(AL1015&gt;=Criterios!$AB$6,AL1015&lt;Criterios!$AA$6),"Regular",IF(AND(AL1015&gt;=Criterios!$AB$5,AL1015&lt;Criterios!$AA$5),"Bueno",IF(AND(AL1015&gt;=Criterios!$AB$4,AL1015&lt;=Criterios!$AA$4),"Excelente",MID(Criterios!$Y$3,1,1))))))</f>
        <v/>
      </c>
      <c r="AN1015" s="278"/>
      <c r="AO1015" s="280"/>
      <c r="AP1015" s="282"/>
      <c r="AQ1015" s="273"/>
      <c r="AR1015" s="273"/>
      <c r="AS1015" s="273"/>
      <c r="AT1015" s="273"/>
      <c r="AU1015" s="284"/>
      <c r="AV1015" s="88" t="s">
        <v>170</v>
      </c>
      <c r="AW1015" s="106" t="str">
        <f>IF(AND(T1012=1,V1012=2),IF(AND(AQ1012=1,AS1012=2),"RiRr","Ri"),IF(AND(AQ1012=1,AS1012=2),"Rr",""))</f>
        <v/>
      </c>
      <c r="AX1015" s="106" t="str">
        <f>IF(AND(T1012=2,V1012=2),IF(AND(AQ1012=2,AS1012=2),"RiRr","Ri"),IF(AND(AQ1012=2,AS1012=2),"Rr",""))</f>
        <v/>
      </c>
      <c r="AY1015" s="101" t="str">
        <f>IF(AND(T1012=3,V1012=2),IF(AND(AQ1012=3,AS1012=2),"RiRr","Ri"),IF(AND(AQ1012=3,AS1012=2),"Rr",""))</f>
        <v/>
      </c>
      <c r="AZ1015" s="102" t="str">
        <f>IF(AND(T1012=4,V1012=2),IF(AND(AQ1012=4,AS1012=2),"RiRr","Ri"),IF(AND(AQ1012=4,AS1012=2),"Rr",""))</f>
        <v/>
      </c>
      <c r="BA1015" s="103" t="str">
        <f>IF(AND(T1012=5,V1012=2),IF(AND(AQ1012=5,AS1012=2),"RiRr","Ri"),IF(AND(AQ1012=5,AS1012=2),"Rr",""))</f>
        <v/>
      </c>
      <c r="BB1015" s="105"/>
    </row>
    <row r="1016" spans="1:54" hidden="1" x14ac:dyDescent="0.2">
      <c r="A1016" s="362"/>
      <c r="B1016" s="290"/>
      <c r="M1016" s="263"/>
      <c r="N1016" s="263"/>
      <c r="O1016" s="327"/>
      <c r="Q1016" s="266"/>
      <c r="R1016" s="260"/>
      <c r="S1016" s="257"/>
      <c r="T1016" s="254"/>
      <c r="U1016" s="248"/>
      <c r="V1016" s="254"/>
      <c r="W1016" s="254"/>
      <c r="X1016" s="254"/>
      <c r="Y1016" s="276"/>
      <c r="Z1016" s="91"/>
      <c r="AA1016" s="92"/>
      <c r="AB1016" s="92"/>
      <c r="AC1016" s="92"/>
      <c r="AD1016" s="93"/>
      <c r="AE1016" s="94">
        <f t="shared" si="164"/>
        <v>0</v>
      </c>
      <c r="AF1016" s="93"/>
      <c r="AG1016" s="93"/>
      <c r="AH1016" s="93"/>
      <c r="AI1016" s="93"/>
      <c r="AJ1016" s="93"/>
      <c r="AK1016" s="93"/>
      <c r="AL1016" s="94">
        <f>IFERROR(VLOOKUP(AF1016,Criterios!$M$3:$N$6,2,FALSE),0) + IFERROR(VLOOKUP(AG1016,Criterios!$O$3:$P$6,2,FALSE),0) + IFERROR(VLOOKUP(AH1016,Criterios!$Q$3:$R$7,2,FALSE),0) + IFERROR(VLOOKUP(AI1016,Criterios!$S$3:$T$6,2,FALSE),0) + IFERROR(VLOOKUP(AJ1016,Criterios!$U$3:$V$5,2,FALSE),0) + IFERROR(VLOOKUP(AK1016,Criterios!$W$3:$X$8,2,FALSE),0)</f>
        <v>0</v>
      </c>
      <c r="AM1016" s="96" t="str">
        <f>IF(AND(AL1016&gt;=Criterios!$AB$8,AL1016&lt;Criterios!$AA$8),"Pobre",IF(AND(AL1016&gt;=Criterios!$AB$7,AL1016&lt;Criterios!$AA$7),"Insatisfactorio",IF(AND(AL1016&gt;=Criterios!$AB$6,AL1016&lt;Criterios!$AA$6),"Regular",IF(AND(AL1016&gt;=Criterios!$AB$5,AL1016&lt;Criterios!$AA$5),"Bueno",IF(AND(AL1016&gt;=Criterios!$AB$4,AL1016&lt;=Criterios!$AA$4),"Excelente",MID(Criterios!$Y$3,1,1))))))</f>
        <v/>
      </c>
      <c r="AN1016" s="278"/>
      <c r="AO1016" s="280"/>
      <c r="AP1016" s="282"/>
      <c r="AQ1016" s="273"/>
      <c r="AR1016" s="273"/>
      <c r="AS1016" s="273"/>
      <c r="AT1016" s="273"/>
      <c r="AU1016" s="284"/>
      <c r="AV1016" s="88" t="s">
        <v>752</v>
      </c>
      <c r="AW1016" s="106" t="str">
        <f>IF(AND(T1012=1,V1012=1),IF(AND(AQ1012=1,AS1012=1),"RiRr","Ri"),IF(AND(AQ1012=1,AS1012=1),"Rr",""))</f>
        <v/>
      </c>
      <c r="AX1016" s="106" t="str">
        <f>IF(AND(T1012=2,V1012=1),IF(AND(AQ1012=2,AS1012=1),"RiRr","Ri"),IF(AND(AQ1012=2,AS1012=1),"Rr",""))</f>
        <v/>
      </c>
      <c r="AY1016" s="101" t="str">
        <f>IF(AND(T1012=3,V1012=1),IF(AND(AQ1012=3,AS1012=1),"RiRr","Ri"),IF(AND(AQ1012=3,AS1012=1),"Rr",""))</f>
        <v/>
      </c>
      <c r="AZ1016" s="102" t="str">
        <f>IF(AND(T1012=4,V1012=1),IF(AND(AQ1012=4,AS1012=1),"RiRr","Ri"),IF(AND(AQ1012=4,AS1012=1),"Rr",""))</f>
        <v/>
      </c>
      <c r="BA1016" s="102" t="str">
        <f>IF(AND(T1012=5,V1012=1),IF(AND(AQ1012=5,AS1012=1),"RiRr","Ri"),IF(AND(AQ1012=5,AS1012=1),"Rr",""))</f>
        <v/>
      </c>
      <c r="BB1016" s="105"/>
    </row>
    <row r="1017" spans="1:54" ht="15.75" hidden="1" customHeight="1" thickBot="1" x14ac:dyDescent="0.25">
      <c r="A1017" s="363"/>
      <c r="B1017" s="291"/>
      <c r="M1017" s="264"/>
      <c r="N1017" s="264"/>
      <c r="O1017" s="328"/>
      <c r="Q1017" s="267"/>
      <c r="R1017" s="261"/>
      <c r="S1017" s="258"/>
      <c r="T1017" s="255"/>
      <c r="U1017" s="249"/>
      <c r="V1017" s="255"/>
      <c r="W1017" s="255"/>
      <c r="X1017" s="255"/>
      <c r="Y1017" s="277"/>
      <c r="Z1017" s="108"/>
      <c r="AA1017" s="109"/>
      <c r="AB1017" s="109"/>
      <c r="AC1017" s="109"/>
      <c r="AD1017" s="110"/>
      <c r="AE1017" s="111">
        <f t="shared" si="164"/>
        <v>0</v>
      </c>
      <c r="AF1017" s="110"/>
      <c r="AG1017" s="110"/>
      <c r="AH1017" s="110"/>
      <c r="AI1017" s="110"/>
      <c r="AJ1017" s="110"/>
      <c r="AK1017" s="110"/>
      <c r="AL1017" s="111">
        <f>IFERROR(VLOOKUP(AF1017,Criterios!$M$3:$N$6,2,FALSE),0) + IFERROR(VLOOKUP(AG1017,Criterios!$O$3:$P$6,2,FALSE),0) + IFERROR(VLOOKUP(AH1017,Criterios!$Q$3:$R$7,2,FALSE),0) + IFERROR(VLOOKUP(AI1017,Criterios!$S$3:$T$6,2,FALSE),0) + IFERROR(VLOOKUP(AJ1017,Criterios!$U$3:$V$5,2,FALSE),0) + IFERROR(VLOOKUP(AK1017,Criterios!$W$3:$X$8,2,FALSE),0)</f>
        <v>0</v>
      </c>
      <c r="AM1017" s="112" t="str">
        <f>IF(AND(AL1017&gt;=Criterios!$AB$8,AL1017&lt;Criterios!$AA$8),"Pobre",IF(AND(AL1017&gt;=Criterios!$AB$7,AL1017&lt;Criterios!$AA$7),"Insatisfactorio",IF(AND(AL1017&gt;=Criterios!$AB$6,AL1017&lt;Criterios!$AA$6),"Regular",IF(AND(AL1017&gt;=Criterios!$AB$5,AL1017&lt;Criterios!$AA$5),"Bueno",IF(AND(AL1017&gt;=Criterios!$AB$4,AL1017&lt;=Criterios!$AA$4),"Excelente",MID(Criterios!$Y$3,1,1))))))</f>
        <v/>
      </c>
      <c r="AN1017" s="279"/>
      <c r="AO1017" s="281"/>
      <c r="AP1017" s="283"/>
      <c r="AQ1017" s="274"/>
      <c r="AR1017" s="274"/>
      <c r="AS1017" s="274"/>
      <c r="AT1017" s="274"/>
      <c r="AU1017" s="285"/>
      <c r="AW1017" s="88" t="s">
        <v>123</v>
      </c>
      <c r="AX1017" s="88" t="s">
        <v>124</v>
      </c>
      <c r="AY1017" s="88" t="s">
        <v>125</v>
      </c>
      <c r="AZ1017" s="88" t="s">
        <v>126</v>
      </c>
      <c r="BA1017" s="88" t="s">
        <v>127</v>
      </c>
      <c r="BB1017" s="113"/>
    </row>
    <row r="1018" spans="1:54" ht="16.5" hidden="1" thickTop="1" x14ac:dyDescent="0.2">
      <c r="A1018" s="361"/>
      <c r="B1018" s="289"/>
      <c r="M1018" s="262"/>
      <c r="N1018" s="262"/>
      <c r="O1018" s="326" t="s">
        <v>478</v>
      </c>
      <c r="Q1018" s="295"/>
      <c r="R1018" s="259"/>
      <c r="S1018" s="256"/>
      <c r="T1018" s="253">
        <f>(IFERROR(VLOOKUP(S1018,Criterios!$E$3:$F$8,2,FALSE),0))</f>
        <v>0</v>
      </c>
      <c r="U1018" s="247"/>
      <c r="V1018" s="253">
        <f>(IFERROR(VLOOKUP(U1018,Criterios!$H$3:$I$8,2,FALSE),0))</f>
        <v>0</v>
      </c>
      <c r="W1018" s="253">
        <f>(IFERROR(VLOOKUP(S1018,Criterios!$E$3:$F$8,2,FALSE),0)) * (IFERROR(VLOOKUP(U1018,Criterios!$H$3:$I$8,2,FALSE),0))</f>
        <v>0</v>
      </c>
      <c r="X1018" s="253">
        <f>IFERROR(INDEX(Colorimetría!$D$4:$H$8,MATCH(V1018,Colorimetría!$C$4:$C$8,0),MATCH(T1018,Colorimetría!$D$3:$H$3,0)),0)</f>
        <v>0</v>
      </c>
      <c r="Y1018" s="296"/>
      <c r="Z1018" s="91"/>
      <c r="AA1018" s="92"/>
      <c r="AB1018" s="92"/>
      <c r="AC1018" s="92"/>
      <c r="AD1018" s="93"/>
      <c r="AE1018" s="94">
        <f>IF(OR(AD1018="Preventivo",AD1018="Preventivo - Detectivo"),"Probabilidad",IF(OR(AD1018="Detectivo - Correctivo",AD1018="Correctivo"),"Impacto",0))</f>
        <v>0</v>
      </c>
      <c r="AF1018" s="93"/>
      <c r="AG1018" s="93"/>
      <c r="AH1018" s="93"/>
      <c r="AI1018" s="93"/>
      <c r="AJ1018" s="93"/>
      <c r="AK1018" s="93"/>
      <c r="AL1018" s="95">
        <f>IFERROR(VLOOKUP(AF1018,Criterios!$M$3:$N$6,2,FALSE),0) + IFERROR(VLOOKUP(AG1018,Criterios!$O$3:$P$6,2,FALSE),0) + IFERROR(VLOOKUP(AH1018,Criterios!$Q$3:$R$7,2,FALSE),0) + IFERROR(VLOOKUP(AI1018,Criterios!$S$3:$T$6,2,FALSE),0) + IFERROR(VLOOKUP(AJ1018,Criterios!$U$3:$V$5,2,FALSE),0) + IFERROR(VLOOKUP(AK1018,Criterios!$W$3:$X$8,2,FALSE),0)</f>
        <v>0</v>
      </c>
      <c r="AM1018" s="96" t="str">
        <f>IF(AND(AL1018&gt;=Criterios!$AB$8,AL1018&lt;Criterios!$AA$8),"Pobre",IF(AND(AL1018&gt;=Criterios!$AB$7,AL1018&lt;Criterios!$AA$7),"Insatisfactorio",IF(AND(AL1018&gt;=Criterios!$AB$6,AL1018&lt;Criterios!$AA$6),"Regular",IF(AND(AL1018&gt;=Criterios!$AB$5,AL1018&lt;Criterios!$AA$5),"Bueno",IF(AND(AL1018&gt;=Criterios!$AB$4,AL1018&lt;=Criterios!$AA$4),"Excelente",MID(Criterios!$Y$3,1,1))))))</f>
        <v/>
      </c>
      <c r="AN1018" s="278">
        <f>(IFERROR(AVERAGEIFS(AL1018:AL1023,AE1018:AE1023,"Impacto"),0))/100</f>
        <v>0</v>
      </c>
      <c r="AO1018" s="280">
        <f>(IFERROR(AVERAGEIFS(AL1018:AL1023,AE1018:AE1023,"Probabilidad"),0))/100</f>
        <v>0</v>
      </c>
      <c r="AP1018" s="282" t="str">
        <f>IF(AN1018=0,MID(S1018,1,15),IF(T1018 - AN1018*T1018&lt;1,VLOOKUP(1,Criterios!$D$4:$E$8,2,FALSE),IF(ROUND(T1018 -( T1018*AN1018),0)=0,VLOOKUP(1,Criterios!$D$4:$E$8,2,FALSE),VLOOKUP(ROUND(T1018 -( T1018*AN1018),0),Criterios!$D$4:$E$8,2,FALSE))))</f>
        <v/>
      </c>
      <c r="AQ1018" s="273">
        <f>(IFERROR(VLOOKUP(AP1018,Criterios!$E$3:$F$8,2,FALSE),0))</f>
        <v>0</v>
      </c>
      <c r="AR1018" s="273" t="str">
        <f>IF(AO1018=0,MID(U1018,1,15),IF(V1018 - AO1018*V1018&lt;1,VLOOKUP(1,Criterios!$G$4:$H$8,2,FALSE),IF(ROUND(V1018 -(V1018*AO1018),0)=0,VLOOKUP(1,Criterios!$G$4:$H$8,2,FALSE),VLOOKUP(ROUND(V1018 -( V1018*AO1018),0),Criterios!$G$4:$H$8,2,FALSE))))</f>
        <v/>
      </c>
      <c r="AS1018" s="273">
        <f>(IFERROR(VLOOKUP(AR1018,Criterios!$H$3:$I$8,2,FALSE),0))</f>
        <v>0</v>
      </c>
      <c r="AT1018" s="273">
        <f>(IFERROR(VLOOKUP(AP1018,Criterios!$E$3:$F$8,2,FALSE),0)) * (IFERROR(VLOOKUP(AR1018,Criterios!$H$3:$I$8,2,FALSE),0))</f>
        <v>0</v>
      </c>
      <c r="AU1018" s="284">
        <f>IFERROR(INDEX(Colorimetría!$D$4:$H$8,MATCH(AS1018,Colorimetría!$C$4:$C$8,0),MATCH(AQ1018,Colorimetría!$D$3:$H$3,0)),0)</f>
        <v>0</v>
      </c>
      <c r="AV1018" s="88" t="s">
        <v>169</v>
      </c>
      <c r="AW1018" s="97" t="str">
        <f>IF(AND(T1018=1,V1018=5),IF(AND(AQ1018=1,AS1018=5),"RiRr","Ri"),IF(AND(AQ1018=1,AS1018=5),"Rr",""))</f>
        <v/>
      </c>
      <c r="AX1018" s="97" t="str">
        <f>IF(AND(T1018=2,V1018=5),IF(AND(AQ1018=2,AS1018=5),"RiRr","Ri"),IF(AND(AQ1018=2,AS1018=5),"Rr",""))</f>
        <v/>
      </c>
      <c r="AY1018" s="98" t="str">
        <f>IF(AND(T1018=3,V1018=5),IF(AND(AQ1018=3,AS1018=5),"RiRr","Ri"),IF(AND(AQ1018=3,AS1018=5),"Rr",""))</f>
        <v/>
      </c>
      <c r="AZ1018" s="98" t="str">
        <f>IF(AND(T1018=4,V1018=5),IF(AND(AQ1018=4,AS1018=5),"RiRr","Ri"),IF(AND(AQ1018=4,AS1018=5),"Rr",""))</f>
        <v/>
      </c>
      <c r="BA1018" s="98" t="str">
        <f>IF(AND(T1018=5,V1018=5),IF(AND(AQ1018=5,AS1018=5),"RiRr","Ri"),IF(AND(AQ1018=5,AS1018=5),"Rr",""))</f>
        <v/>
      </c>
      <c r="BB1018" s="100"/>
    </row>
    <row r="1019" spans="1:54" hidden="1" x14ac:dyDescent="0.2">
      <c r="A1019" s="362"/>
      <c r="B1019" s="290"/>
      <c r="M1019" s="263"/>
      <c r="N1019" s="263"/>
      <c r="O1019" s="327"/>
      <c r="Q1019" s="266"/>
      <c r="R1019" s="260"/>
      <c r="S1019" s="257"/>
      <c r="T1019" s="254"/>
      <c r="U1019" s="248"/>
      <c r="V1019" s="254"/>
      <c r="W1019" s="254"/>
      <c r="X1019" s="254"/>
      <c r="Y1019" s="276"/>
      <c r="Z1019" s="91"/>
      <c r="AA1019" s="92"/>
      <c r="AB1019" s="92"/>
      <c r="AC1019" s="92"/>
      <c r="AD1019" s="93"/>
      <c r="AE1019" s="94">
        <f t="shared" ref="AE1019:AE1023" si="165">IF(OR(AD1019="Preventivo",AD1019="Preventivo - Detectivo"),"Probabilidad",IF(OR(AD1019="Detectivo - Correctivo",AD1019="Correctivo"),"Impacto",0))</f>
        <v>0</v>
      </c>
      <c r="AF1019" s="93"/>
      <c r="AG1019" s="93"/>
      <c r="AH1019" s="93"/>
      <c r="AI1019" s="93"/>
      <c r="AJ1019" s="93"/>
      <c r="AK1019" s="93"/>
      <c r="AL1019" s="95">
        <f>IFERROR(VLOOKUP(AF1019,Criterios!$M$3:$N$6,2,FALSE),0) + IFERROR(VLOOKUP(AG1019,Criterios!$O$3:$P$6,2,FALSE),0) + IFERROR(VLOOKUP(AH1019,Criterios!$Q$3:$R$7,2,FALSE),0) + IFERROR(VLOOKUP(AI1019,Criterios!$S$3:$T$6,2,FALSE),0) + IFERROR(VLOOKUP(AJ1019,Criterios!$U$3:$V$5,2,FALSE),0) + IFERROR(VLOOKUP(AK1019,Criterios!$W$3:$X$8,2,FALSE),0)</f>
        <v>0</v>
      </c>
      <c r="AM1019" s="96" t="str">
        <f>IF(AND(AL1019&gt;=Criterios!$AB$8,AL1019&lt;Criterios!$AA$8),"Pobre",IF(AND(AL1019&gt;=Criterios!$AB$7,AL1019&lt;Criterios!$AA$7),"Insatisfactorio",IF(AND(AL1019&gt;=Criterios!$AB$6,AL1019&lt;Criterios!$AA$6),"Regular",IF(AND(AL1019&gt;=Criterios!$AB$5,AL1019&lt;Criterios!$AA$5),"Bueno",IF(AND(AL1019&gt;=Criterios!$AB$4,AL1019&lt;=Criterios!$AA$4),"Excelente",MID(Criterios!$Y$3,1,1))))))</f>
        <v/>
      </c>
      <c r="AN1019" s="278"/>
      <c r="AO1019" s="280"/>
      <c r="AP1019" s="282"/>
      <c r="AQ1019" s="273"/>
      <c r="AR1019" s="273"/>
      <c r="AS1019" s="273"/>
      <c r="AT1019" s="273"/>
      <c r="AU1019" s="284"/>
      <c r="AV1019" s="88" t="s">
        <v>122</v>
      </c>
      <c r="AW1019" s="101" t="str">
        <f>IF(AND(T1018=1,V1018=4),IF(AND(AQ1018=1,AS1018=4),"RiRr","Ri"),IF(AND(AQ1018=1,AS1018=4),"Rr",""))</f>
        <v/>
      </c>
      <c r="AX1019" s="102" t="str">
        <f>IF(AND(T1018=2,V1018=4),IF(AND(AQ1018=2,AS1018=4),"RiRr","Ri"),IF(AND(AQ1018=2,AS1018=4),"Rr",""))</f>
        <v/>
      </c>
      <c r="AY1019" s="102" t="str">
        <f>IF(AND(T1018=3,V1018=4),IF(AND(AQ1018=3,AS1018=4),"RiRr","Ri"),IF(AND(AQ1018=3,AS1018=4),"Rr",""))</f>
        <v/>
      </c>
      <c r="AZ1019" s="103" t="str">
        <f>IF(AND(T1018=4,V1018=4),IF(AND(AQ1018=4,AS1018=4),"RiRr","Ri"),IF(AND(AQ1018=4,AS1018=4),"Rr",""))</f>
        <v/>
      </c>
      <c r="BA1019" s="103" t="str">
        <f>IF(AND(T1018=5,V1018=4),IF(AND(AQ1018=5,AS1018=4),"RiRr","Ri"),IF(AND(AQ1018=5,AS1018=4),"Rr",""))</f>
        <v/>
      </c>
      <c r="BB1019" s="105"/>
    </row>
    <row r="1020" spans="1:54" hidden="1" x14ac:dyDescent="0.2">
      <c r="A1020" s="362"/>
      <c r="B1020" s="290"/>
      <c r="M1020" s="263"/>
      <c r="N1020" s="263"/>
      <c r="O1020" s="327"/>
      <c r="Q1020" s="266"/>
      <c r="R1020" s="260"/>
      <c r="S1020" s="257"/>
      <c r="T1020" s="254"/>
      <c r="U1020" s="248"/>
      <c r="V1020" s="254"/>
      <c r="W1020" s="254"/>
      <c r="X1020" s="254"/>
      <c r="Y1020" s="276"/>
      <c r="Z1020" s="91"/>
      <c r="AA1020" s="92"/>
      <c r="AB1020" s="92"/>
      <c r="AC1020" s="92"/>
      <c r="AD1020" s="93"/>
      <c r="AE1020" s="94">
        <f t="shared" si="165"/>
        <v>0</v>
      </c>
      <c r="AF1020" s="93"/>
      <c r="AG1020" s="93"/>
      <c r="AH1020" s="93"/>
      <c r="AI1020" s="93"/>
      <c r="AJ1020" s="93"/>
      <c r="AK1020" s="93"/>
      <c r="AL1020" s="95">
        <f>IFERROR(VLOOKUP(AF1020,Criterios!$M$3:$N$6,2,FALSE),0) + IFERROR(VLOOKUP(AG1020,Criterios!$O$3:$P$6,2,FALSE),0) + IFERROR(VLOOKUP(AH1020,Criterios!$Q$3:$R$7,2,FALSE),0) + IFERROR(VLOOKUP(AI1020,Criterios!$S$3:$T$6,2,FALSE),0) + IFERROR(VLOOKUP(AJ1020,Criterios!$U$3:$V$5,2,FALSE),0) + IFERROR(VLOOKUP(AK1020,Criterios!$W$3:$X$8,2,FALSE),0)</f>
        <v>0</v>
      </c>
      <c r="AM1020" s="96" t="str">
        <f>IF(AND(AL1020&gt;=Criterios!$AB$8,AL1020&lt;Criterios!$AA$8),"Pobre",IF(AND(AL1020&gt;=Criterios!$AB$7,AL1020&lt;Criterios!$AA$7),"Insatisfactorio",IF(AND(AL1020&gt;=Criterios!$AB$6,AL1020&lt;Criterios!$AA$6),"Regular",IF(AND(AL1020&gt;=Criterios!$AB$5,AL1020&lt;Criterios!$AA$5),"Bueno",IF(AND(AL1020&gt;=Criterios!$AB$4,AL1020&lt;=Criterios!$AA$4),"Excelente",MID(Criterios!$Y$3,1,1))))))</f>
        <v/>
      </c>
      <c r="AN1020" s="278"/>
      <c r="AO1020" s="280"/>
      <c r="AP1020" s="282"/>
      <c r="AQ1020" s="273"/>
      <c r="AR1020" s="273"/>
      <c r="AS1020" s="273"/>
      <c r="AT1020" s="273"/>
      <c r="AU1020" s="284"/>
      <c r="AV1020" s="88" t="s">
        <v>125</v>
      </c>
      <c r="AW1020" s="106" t="str">
        <f>IF(AND(T1018=1,V1018=3),IF(AND(AQ1018=1,AS1018=3),"RiRr","Ri"),IF(AND(AQ1018=1,AS1018=3),"Rr",""))</f>
        <v/>
      </c>
      <c r="AX1020" s="101" t="str">
        <f>IF(AND(T1018=2,V1018=3),IF(AND(AQ1018=2,AS1018=3),"RiRr","Ri"),IF(AND(AQ1018=2,AS1018=3),"Rr",""))</f>
        <v/>
      </c>
      <c r="AY1020" s="102" t="str">
        <f>IF(AND(T1018=3,V1018=3),IF(AND(AQ1018=3,AS1018=3),"RiRr","Ri"),IF(AND(AQ1018=3,AS1018=3),"Rr",""))</f>
        <v/>
      </c>
      <c r="AZ1020" s="103" t="str">
        <f>IF(AND(T1018=4,V1018=3),IF(AND(AQ1018=4,AS1018=3),"RiRr","Ri"),IF(AND(AQ1018=4,AS1018=3),"Rr",""))</f>
        <v/>
      </c>
      <c r="BA1020" s="103" t="str">
        <f>IF(AND(T1018=5,V1018=3),IF(AND(AQ1018=5,AS1018=3),"RiRr","Ri"),IF(AND(AQ1018=5,AS1018=3),"Rr",""))</f>
        <v/>
      </c>
      <c r="BB1020" s="105"/>
    </row>
    <row r="1021" spans="1:54" hidden="1" x14ac:dyDescent="0.2">
      <c r="A1021" s="362"/>
      <c r="B1021" s="290"/>
      <c r="M1021" s="263"/>
      <c r="N1021" s="263"/>
      <c r="O1021" s="327"/>
      <c r="Q1021" s="266"/>
      <c r="R1021" s="260"/>
      <c r="S1021" s="257"/>
      <c r="T1021" s="254"/>
      <c r="U1021" s="248"/>
      <c r="V1021" s="254"/>
      <c r="W1021" s="254"/>
      <c r="X1021" s="254"/>
      <c r="Y1021" s="276"/>
      <c r="Z1021" s="91"/>
      <c r="AA1021" s="92"/>
      <c r="AB1021" s="92"/>
      <c r="AC1021" s="92"/>
      <c r="AD1021" s="93"/>
      <c r="AE1021" s="94">
        <f t="shared" si="165"/>
        <v>0</v>
      </c>
      <c r="AF1021" s="93"/>
      <c r="AG1021" s="93"/>
      <c r="AH1021" s="93"/>
      <c r="AI1021" s="93"/>
      <c r="AJ1021" s="93"/>
      <c r="AK1021" s="93"/>
      <c r="AL1021" s="94">
        <f>IFERROR(VLOOKUP(AF1021,Criterios!$M$3:$N$6,2,FALSE),0) + IFERROR(VLOOKUP(AG1021,Criterios!$O$3:$P$6,2,FALSE),0) + IFERROR(VLOOKUP(AH1021,Criterios!$Q$3:$R$7,2,FALSE),0) + IFERROR(VLOOKUP(AI1021,Criterios!$S$3:$T$6,2,FALSE),0) + IFERROR(VLOOKUP(AJ1021,Criterios!$U$3:$V$5,2,FALSE),0) + IFERROR(VLOOKUP(AK1021,Criterios!$W$3:$X$8,2,FALSE),0)</f>
        <v>0</v>
      </c>
      <c r="AM1021" s="96" t="str">
        <f>IF(AND(AL1021&gt;=Criterios!$AB$8,AL1021&lt;Criterios!$AA$8),"Pobre",IF(AND(AL1021&gt;=Criterios!$AB$7,AL1021&lt;Criterios!$AA$7),"Insatisfactorio",IF(AND(AL1021&gt;=Criterios!$AB$6,AL1021&lt;Criterios!$AA$6),"Regular",IF(AND(AL1021&gt;=Criterios!$AB$5,AL1021&lt;Criterios!$AA$5),"Bueno",IF(AND(AL1021&gt;=Criterios!$AB$4,AL1021&lt;=Criterios!$AA$4),"Excelente",MID(Criterios!$Y$3,1,1))))))</f>
        <v/>
      </c>
      <c r="AN1021" s="278"/>
      <c r="AO1021" s="280"/>
      <c r="AP1021" s="282"/>
      <c r="AQ1021" s="273"/>
      <c r="AR1021" s="273"/>
      <c r="AS1021" s="273"/>
      <c r="AT1021" s="273"/>
      <c r="AU1021" s="284"/>
      <c r="AV1021" s="88" t="s">
        <v>170</v>
      </c>
      <c r="AW1021" s="106" t="str">
        <f>IF(AND(T1018=1,V1018=2),IF(AND(AQ1018=1,AS1018=2),"RiRr","Ri"),IF(AND(AQ1018=1,AS1018=2),"Rr",""))</f>
        <v/>
      </c>
      <c r="AX1021" s="106" t="str">
        <f>IF(AND(T1018=2,V1018=2),IF(AND(AQ1018=2,AS1018=2),"RiRr","Ri"),IF(AND(AQ1018=2,AS1018=2),"Rr",""))</f>
        <v/>
      </c>
      <c r="AY1021" s="101" t="str">
        <f>IF(AND(T1018=3,V1018=2),IF(AND(AQ1018=3,AS1018=2),"RiRr","Ri"),IF(AND(AQ1018=3,AS1018=2),"Rr",""))</f>
        <v/>
      </c>
      <c r="AZ1021" s="102" t="str">
        <f>IF(AND(T1018=4,V1018=2),IF(AND(AQ1018=4,AS1018=2),"RiRr","Ri"),IF(AND(AQ1018=4,AS1018=2),"Rr",""))</f>
        <v/>
      </c>
      <c r="BA1021" s="103" t="str">
        <f>IF(AND(T1018=5,V1018=2),IF(AND(AQ1018=5,AS1018=2),"RiRr","Ri"),IF(AND(AQ1018=5,AS1018=2),"Rr",""))</f>
        <v/>
      </c>
      <c r="BB1021" s="105"/>
    </row>
    <row r="1022" spans="1:54" hidden="1" x14ac:dyDescent="0.2">
      <c r="A1022" s="362"/>
      <c r="B1022" s="290"/>
      <c r="M1022" s="263"/>
      <c r="N1022" s="263"/>
      <c r="O1022" s="327"/>
      <c r="Q1022" s="266"/>
      <c r="R1022" s="260"/>
      <c r="S1022" s="257"/>
      <c r="T1022" s="254"/>
      <c r="U1022" s="248"/>
      <c r="V1022" s="254"/>
      <c r="W1022" s="254"/>
      <c r="X1022" s="254"/>
      <c r="Y1022" s="276"/>
      <c r="Z1022" s="91"/>
      <c r="AA1022" s="92"/>
      <c r="AB1022" s="92"/>
      <c r="AC1022" s="92"/>
      <c r="AD1022" s="93"/>
      <c r="AE1022" s="94">
        <f t="shared" si="165"/>
        <v>0</v>
      </c>
      <c r="AF1022" s="93"/>
      <c r="AG1022" s="93"/>
      <c r="AH1022" s="93"/>
      <c r="AI1022" s="93"/>
      <c r="AJ1022" s="93"/>
      <c r="AK1022" s="93"/>
      <c r="AL1022" s="94">
        <f>IFERROR(VLOOKUP(AF1022,Criterios!$M$3:$N$6,2,FALSE),0) + IFERROR(VLOOKUP(AG1022,Criterios!$O$3:$P$6,2,FALSE),0) + IFERROR(VLOOKUP(AH1022,Criterios!$Q$3:$R$7,2,FALSE),0) + IFERROR(VLOOKUP(AI1022,Criterios!$S$3:$T$6,2,FALSE),0) + IFERROR(VLOOKUP(AJ1022,Criterios!$U$3:$V$5,2,FALSE),0) + IFERROR(VLOOKUP(AK1022,Criterios!$W$3:$X$8,2,FALSE),0)</f>
        <v>0</v>
      </c>
      <c r="AM1022" s="96" t="str">
        <f>IF(AND(AL1022&gt;=Criterios!$AB$8,AL1022&lt;Criterios!$AA$8),"Pobre",IF(AND(AL1022&gt;=Criterios!$AB$7,AL1022&lt;Criterios!$AA$7),"Insatisfactorio",IF(AND(AL1022&gt;=Criterios!$AB$6,AL1022&lt;Criterios!$AA$6),"Regular",IF(AND(AL1022&gt;=Criterios!$AB$5,AL1022&lt;Criterios!$AA$5),"Bueno",IF(AND(AL1022&gt;=Criterios!$AB$4,AL1022&lt;=Criterios!$AA$4),"Excelente",MID(Criterios!$Y$3,1,1))))))</f>
        <v/>
      </c>
      <c r="AN1022" s="278"/>
      <c r="AO1022" s="280"/>
      <c r="AP1022" s="282"/>
      <c r="AQ1022" s="273"/>
      <c r="AR1022" s="273"/>
      <c r="AS1022" s="273"/>
      <c r="AT1022" s="273"/>
      <c r="AU1022" s="284"/>
      <c r="AV1022" s="88" t="s">
        <v>752</v>
      </c>
      <c r="AW1022" s="106" t="str">
        <f>IF(AND(T1018=1,V1018=1),IF(AND(AQ1018=1,AS1018=1),"RiRr","Ri"),IF(AND(AQ1018=1,AS1018=1),"Rr",""))</f>
        <v/>
      </c>
      <c r="AX1022" s="106" t="str">
        <f>IF(AND(T1018=2,V1018=1),IF(AND(AQ1018=2,AS1018=1),"RiRr","Ri"),IF(AND(AQ1018=2,AS1018=1),"Rr",""))</f>
        <v/>
      </c>
      <c r="AY1022" s="101" t="str">
        <f>IF(AND(T1018=3,V1018=1),IF(AND(AQ1018=3,AS1018=1),"RiRr","Ri"),IF(AND(AQ1018=3,AS1018=1),"Rr",""))</f>
        <v/>
      </c>
      <c r="AZ1022" s="102" t="str">
        <f>IF(AND(T1018=4,V1018=1),IF(AND(AQ1018=4,AS1018=1),"RiRr","Ri"),IF(AND(AQ1018=4,AS1018=1),"Rr",""))</f>
        <v/>
      </c>
      <c r="BA1022" s="102" t="str">
        <f>IF(AND(T1018=5,V1018=1),IF(AND(AQ1018=5,AS1018=1),"RiRr","Ri"),IF(AND(AQ1018=5,AS1018=1),"Rr",""))</f>
        <v/>
      </c>
      <c r="BB1022" s="105"/>
    </row>
    <row r="1023" spans="1:54" ht="15.75" hidden="1" customHeight="1" thickBot="1" x14ac:dyDescent="0.25">
      <c r="A1023" s="363"/>
      <c r="B1023" s="291"/>
      <c r="M1023" s="264"/>
      <c r="N1023" s="264"/>
      <c r="O1023" s="328"/>
      <c r="Q1023" s="267"/>
      <c r="R1023" s="261"/>
      <c r="S1023" s="258"/>
      <c r="T1023" s="255"/>
      <c r="U1023" s="249"/>
      <c r="V1023" s="255"/>
      <c r="W1023" s="255"/>
      <c r="X1023" s="255"/>
      <c r="Y1023" s="277"/>
      <c r="Z1023" s="108"/>
      <c r="AA1023" s="109"/>
      <c r="AB1023" s="109"/>
      <c r="AC1023" s="109"/>
      <c r="AD1023" s="110"/>
      <c r="AE1023" s="111">
        <f t="shared" si="165"/>
        <v>0</v>
      </c>
      <c r="AF1023" s="110"/>
      <c r="AG1023" s="110"/>
      <c r="AH1023" s="110"/>
      <c r="AI1023" s="110"/>
      <c r="AJ1023" s="110"/>
      <c r="AK1023" s="110"/>
      <c r="AL1023" s="111">
        <f>IFERROR(VLOOKUP(AF1023,Criterios!$M$3:$N$6,2,FALSE),0) + IFERROR(VLOOKUP(AG1023,Criterios!$O$3:$P$6,2,FALSE),0) + IFERROR(VLOOKUP(AH1023,Criterios!$Q$3:$R$7,2,FALSE),0) + IFERROR(VLOOKUP(AI1023,Criterios!$S$3:$T$6,2,FALSE),0) + IFERROR(VLOOKUP(AJ1023,Criterios!$U$3:$V$5,2,FALSE),0) + IFERROR(VLOOKUP(AK1023,Criterios!$W$3:$X$8,2,FALSE),0)</f>
        <v>0</v>
      </c>
      <c r="AM1023" s="112" t="str">
        <f>IF(AND(AL1023&gt;=Criterios!$AB$8,AL1023&lt;Criterios!$AA$8),"Pobre",IF(AND(AL1023&gt;=Criterios!$AB$7,AL1023&lt;Criterios!$AA$7),"Insatisfactorio",IF(AND(AL1023&gt;=Criterios!$AB$6,AL1023&lt;Criterios!$AA$6),"Regular",IF(AND(AL1023&gt;=Criterios!$AB$5,AL1023&lt;Criterios!$AA$5),"Bueno",IF(AND(AL1023&gt;=Criterios!$AB$4,AL1023&lt;=Criterios!$AA$4),"Excelente",MID(Criterios!$Y$3,1,1))))))</f>
        <v/>
      </c>
      <c r="AN1023" s="279"/>
      <c r="AO1023" s="281"/>
      <c r="AP1023" s="283"/>
      <c r="AQ1023" s="274"/>
      <c r="AR1023" s="274"/>
      <c r="AS1023" s="274"/>
      <c r="AT1023" s="274"/>
      <c r="AU1023" s="285"/>
      <c r="AW1023" s="88" t="s">
        <v>123</v>
      </c>
      <c r="AX1023" s="88" t="s">
        <v>124</v>
      </c>
      <c r="AY1023" s="88" t="s">
        <v>125</v>
      </c>
      <c r="AZ1023" s="88" t="s">
        <v>126</v>
      </c>
      <c r="BA1023" s="88" t="s">
        <v>127</v>
      </c>
      <c r="BB1023" s="113"/>
    </row>
    <row r="1024" spans="1:54" ht="16.5" hidden="1" thickTop="1" x14ac:dyDescent="0.2">
      <c r="A1024" s="361"/>
      <c r="B1024" s="289"/>
      <c r="M1024" s="262"/>
      <c r="N1024" s="262"/>
      <c r="O1024" s="326" t="s">
        <v>479</v>
      </c>
      <c r="Q1024" s="295"/>
      <c r="R1024" s="259"/>
      <c r="S1024" s="256"/>
      <c r="T1024" s="253">
        <f>(IFERROR(VLOOKUP(S1024,Criterios!$E$3:$F$8,2,FALSE),0))</f>
        <v>0</v>
      </c>
      <c r="U1024" s="247"/>
      <c r="V1024" s="253">
        <f>(IFERROR(VLOOKUP(U1024,Criterios!$H$3:$I$8,2,FALSE),0))</f>
        <v>0</v>
      </c>
      <c r="W1024" s="253">
        <f>(IFERROR(VLOOKUP(S1024,Criterios!$E$3:$F$8,2,FALSE),0)) * (IFERROR(VLOOKUP(U1024,Criterios!$H$3:$I$8,2,FALSE),0))</f>
        <v>0</v>
      </c>
      <c r="X1024" s="253">
        <f>IFERROR(INDEX(Colorimetría!$D$4:$H$8,MATCH(V1024,Colorimetría!$C$4:$C$8,0),MATCH(T1024,Colorimetría!$D$3:$H$3,0)),0)</f>
        <v>0</v>
      </c>
      <c r="Y1024" s="296"/>
      <c r="Z1024" s="91"/>
      <c r="AA1024" s="92"/>
      <c r="AB1024" s="92"/>
      <c r="AC1024" s="92"/>
      <c r="AD1024" s="93"/>
      <c r="AE1024" s="94">
        <f>IF(OR(AD1024="Preventivo",AD1024="Preventivo - Detectivo"),"Probabilidad",IF(OR(AD1024="Detectivo - Correctivo",AD1024="Correctivo"),"Impacto",0))</f>
        <v>0</v>
      </c>
      <c r="AF1024" s="93"/>
      <c r="AG1024" s="93"/>
      <c r="AH1024" s="93"/>
      <c r="AI1024" s="93"/>
      <c r="AJ1024" s="93"/>
      <c r="AK1024" s="93"/>
      <c r="AL1024" s="95">
        <f>IFERROR(VLOOKUP(AF1024,Criterios!$M$3:$N$6,2,FALSE),0) + IFERROR(VLOOKUP(AG1024,Criterios!$O$3:$P$6,2,FALSE),0) + IFERROR(VLOOKUP(AH1024,Criterios!$Q$3:$R$7,2,FALSE),0) + IFERROR(VLOOKUP(AI1024,Criterios!$S$3:$T$6,2,FALSE),0) + IFERROR(VLOOKUP(AJ1024,Criterios!$U$3:$V$5,2,FALSE),0) + IFERROR(VLOOKUP(AK1024,Criterios!$W$3:$X$8,2,FALSE),0)</f>
        <v>0</v>
      </c>
      <c r="AM1024" s="96" t="str">
        <f>IF(AND(AL1024&gt;=Criterios!$AB$8,AL1024&lt;Criterios!$AA$8),"Pobre",IF(AND(AL1024&gt;=Criterios!$AB$7,AL1024&lt;Criterios!$AA$7),"Insatisfactorio",IF(AND(AL1024&gt;=Criterios!$AB$6,AL1024&lt;Criterios!$AA$6),"Regular",IF(AND(AL1024&gt;=Criterios!$AB$5,AL1024&lt;Criterios!$AA$5),"Bueno",IF(AND(AL1024&gt;=Criterios!$AB$4,AL1024&lt;=Criterios!$AA$4),"Excelente",MID(Criterios!$Y$3,1,1))))))</f>
        <v/>
      </c>
      <c r="AN1024" s="278">
        <f>(IFERROR(AVERAGEIFS(AL1024:AL1029,AE1024:AE1029,"Impacto"),0))/100</f>
        <v>0</v>
      </c>
      <c r="AO1024" s="280">
        <f>(IFERROR(AVERAGEIFS(AL1024:AL1029,AE1024:AE1029,"Probabilidad"),0))/100</f>
        <v>0</v>
      </c>
      <c r="AP1024" s="282" t="str">
        <f>IF(AN1024=0,MID(S1024,1,15),IF(T1024 - AN1024*T1024&lt;1,VLOOKUP(1,Criterios!$D$4:$E$8,2,FALSE),IF(ROUND(T1024 -( T1024*AN1024),0)=0,VLOOKUP(1,Criterios!$D$4:$E$8,2,FALSE),VLOOKUP(ROUND(T1024 -( T1024*AN1024),0),Criterios!$D$4:$E$8,2,FALSE))))</f>
        <v/>
      </c>
      <c r="AQ1024" s="273">
        <f>(IFERROR(VLOOKUP(AP1024,Criterios!$E$3:$F$8,2,FALSE),0))</f>
        <v>0</v>
      </c>
      <c r="AR1024" s="273" t="str">
        <f>IF(AO1024=0,MID(U1024,1,15),IF(V1024 - AO1024*V1024&lt;1,VLOOKUP(1,Criterios!$G$4:$H$8,2,FALSE),IF(ROUND(V1024 -(V1024*AO1024),0)=0,VLOOKUP(1,Criterios!$G$4:$H$8,2,FALSE),VLOOKUP(ROUND(V1024 -( V1024*AO1024),0),Criterios!$G$4:$H$8,2,FALSE))))</f>
        <v/>
      </c>
      <c r="AS1024" s="273">
        <f>(IFERROR(VLOOKUP(AR1024,Criterios!$H$3:$I$8,2,FALSE),0))</f>
        <v>0</v>
      </c>
      <c r="AT1024" s="273">
        <f>(IFERROR(VLOOKUP(AP1024,Criterios!$E$3:$F$8,2,FALSE),0)) * (IFERROR(VLOOKUP(AR1024,Criterios!$H$3:$I$8,2,FALSE),0))</f>
        <v>0</v>
      </c>
      <c r="AU1024" s="284">
        <f>IFERROR(INDEX(Colorimetría!$D$4:$H$8,MATCH(AS1024,Colorimetría!$C$4:$C$8,0),MATCH(AQ1024,Colorimetría!$D$3:$H$3,0)),0)</f>
        <v>0</v>
      </c>
      <c r="AV1024" s="88" t="s">
        <v>169</v>
      </c>
      <c r="AW1024" s="97" t="str">
        <f>IF(AND(T1024=1,V1024=5),IF(AND(AQ1024=1,AS1024=5),"RiRr","Ri"),IF(AND(AQ1024=1,AS1024=5),"Rr",""))</f>
        <v/>
      </c>
      <c r="AX1024" s="97" t="str">
        <f>IF(AND(T1024=2,V1024=5),IF(AND(AQ1024=2,AS1024=5),"RiRr","Ri"),IF(AND(AQ1024=2,AS1024=5),"Rr",""))</f>
        <v/>
      </c>
      <c r="AY1024" s="98" t="str">
        <f>IF(AND(T1024=3,V1024=5),IF(AND(AQ1024=3,AS1024=5),"RiRr","Ri"),IF(AND(AQ1024=3,AS1024=5),"Rr",""))</f>
        <v/>
      </c>
      <c r="AZ1024" s="98" t="str">
        <f>IF(AND(T1024=4,V1024=5),IF(AND(AQ1024=4,AS1024=5),"RiRr","Ri"),IF(AND(AQ1024=4,AS1024=5),"Rr",""))</f>
        <v/>
      </c>
      <c r="BA1024" s="98" t="str">
        <f>IF(AND(T1024=5,V1024=5),IF(AND(AQ1024=5,AS1024=5),"RiRr","Ri"),IF(AND(AQ1024=5,AS1024=5),"Rr",""))</f>
        <v/>
      </c>
      <c r="BB1024" s="100"/>
    </row>
    <row r="1025" spans="1:54" hidden="1" x14ac:dyDescent="0.2">
      <c r="A1025" s="362"/>
      <c r="B1025" s="290"/>
      <c r="M1025" s="263"/>
      <c r="N1025" s="263"/>
      <c r="O1025" s="327"/>
      <c r="Q1025" s="266"/>
      <c r="R1025" s="260"/>
      <c r="S1025" s="257"/>
      <c r="T1025" s="254"/>
      <c r="U1025" s="248"/>
      <c r="V1025" s="254"/>
      <c r="W1025" s="254"/>
      <c r="X1025" s="254"/>
      <c r="Y1025" s="276"/>
      <c r="Z1025" s="91"/>
      <c r="AA1025" s="92"/>
      <c r="AB1025" s="92"/>
      <c r="AC1025" s="92"/>
      <c r="AD1025" s="93"/>
      <c r="AE1025" s="94">
        <f t="shared" ref="AE1025:AE1029" si="166">IF(OR(AD1025="Preventivo",AD1025="Preventivo - Detectivo"),"Probabilidad",IF(OR(AD1025="Detectivo - Correctivo",AD1025="Correctivo"),"Impacto",0))</f>
        <v>0</v>
      </c>
      <c r="AF1025" s="93"/>
      <c r="AG1025" s="93"/>
      <c r="AH1025" s="93"/>
      <c r="AI1025" s="93"/>
      <c r="AJ1025" s="93"/>
      <c r="AK1025" s="93"/>
      <c r="AL1025" s="95">
        <f>IFERROR(VLOOKUP(AF1025,Criterios!$M$3:$N$6,2,FALSE),0) + IFERROR(VLOOKUP(AG1025,Criterios!$O$3:$P$6,2,FALSE),0) + IFERROR(VLOOKUP(AH1025,Criterios!$Q$3:$R$7,2,FALSE),0) + IFERROR(VLOOKUP(AI1025,Criterios!$S$3:$T$6,2,FALSE),0) + IFERROR(VLOOKUP(AJ1025,Criterios!$U$3:$V$5,2,FALSE),0) + IFERROR(VLOOKUP(AK1025,Criterios!$W$3:$X$8,2,FALSE),0)</f>
        <v>0</v>
      </c>
      <c r="AM1025" s="96" t="str">
        <f>IF(AND(AL1025&gt;=Criterios!$AB$8,AL1025&lt;Criterios!$AA$8),"Pobre",IF(AND(AL1025&gt;=Criterios!$AB$7,AL1025&lt;Criterios!$AA$7),"Insatisfactorio",IF(AND(AL1025&gt;=Criterios!$AB$6,AL1025&lt;Criterios!$AA$6),"Regular",IF(AND(AL1025&gt;=Criterios!$AB$5,AL1025&lt;Criterios!$AA$5),"Bueno",IF(AND(AL1025&gt;=Criterios!$AB$4,AL1025&lt;=Criterios!$AA$4),"Excelente",MID(Criterios!$Y$3,1,1))))))</f>
        <v/>
      </c>
      <c r="AN1025" s="278"/>
      <c r="AO1025" s="280"/>
      <c r="AP1025" s="282"/>
      <c r="AQ1025" s="273"/>
      <c r="AR1025" s="273"/>
      <c r="AS1025" s="273"/>
      <c r="AT1025" s="273"/>
      <c r="AU1025" s="284"/>
      <c r="AV1025" s="88" t="s">
        <v>122</v>
      </c>
      <c r="AW1025" s="101" t="str">
        <f>IF(AND(T1024=1,V1024=4),IF(AND(AQ1024=1,AS1024=4),"RiRr","Ri"),IF(AND(AQ1024=1,AS1024=4),"Rr",""))</f>
        <v/>
      </c>
      <c r="AX1025" s="102" t="str">
        <f>IF(AND(T1024=2,V1024=4),IF(AND(AQ1024=2,AS1024=4),"RiRr","Ri"),IF(AND(AQ1024=2,AS1024=4),"Rr",""))</f>
        <v/>
      </c>
      <c r="AY1025" s="102" t="str">
        <f>IF(AND(T1024=3,V1024=4),IF(AND(AQ1024=3,AS1024=4),"RiRr","Ri"),IF(AND(AQ1024=3,AS1024=4),"Rr",""))</f>
        <v/>
      </c>
      <c r="AZ1025" s="103" t="str">
        <f>IF(AND(T1024=4,V1024=4),IF(AND(AQ1024=4,AS1024=4),"RiRr","Ri"),IF(AND(AQ1024=4,AS1024=4),"Rr",""))</f>
        <v/>
      </c>
      <c r="BA1025" s="103" t="str">
        <f>IF(AND(T1024=5,V1024=4),IF(AND(AQ1024=5,AS1024=4),"RiRr","Ri"),IF(AND(AQ1024=5,AS1024=4),"Rr",""))</f>
        <v/>
      </c>
      <c r="BB1025" s="105"/>
    </row>
    <row r="1026" spans="1:54" hidden="1" x14ac:dyDescent="0.2">
      <c r="A1026" s="362"/>
      <c r="B1026" s="290"/>
      <c r="M1026" s="263"/>
      <c r="N1026" s="263"/>
      <c r="O1026" s="327"/>
      <c r="Q1026" s="266"/>
      <c r="R1026" s="260"/>
      <c r="S1026" s="257"/>
      <c r="T1026" s="254"/>
      <c r="U1026" s="248"/>
      <c r="V1026" s="254"/>
      <c r="W1026" s="254"/>
      <c r="X1026" s="254"/>
      <c r="Y1026" s="276"/>
      <c r="Z1026" s="91"/>
      <c r="AA1026" s="92"/>
      <c r="AB1026" s="92"/>
      <c r="AC1026" s="92"/>
      <c r="AD1026" s="93"/>
      <c r="AE1026" s="94">
        <f t="shared" si="166"/>
        <v>0</v>
      </c>
      <c r="AF1026" s="93"/>
      <c r="AG1026" s="93"/>
      <c r="AH1026" s="93"/>
      <c r="AI1026" s="93"/>
      <c r="AJ1026" s="93"/>
      <c r="AK1026" s="93"/>
      <c r="AL1026" s="95">
        <f>IFERROR(VLOOKUP(AF1026,Criterios!$M$3:$N$6,2,FALSE),0) + IFERROR(VLOOKUP(AG1026,Criterios!$O$3:$P$6,2,FALSE),0) + IFERROR(VLOOKUP(AH1026,Criterios!$Q$3:$R$7,2,FALSE),0) + IFERROR(VLOOKUP(AI1026,Criterios!$S$3:$T$6,2,FALSE),0) + IFERROR(VLOOKUP(AJ1026,Criterios!$U$3:$V$5,2,FALSE),0) + IFERROR(VLOOKUP(AK1026,Criterios!$W$3:$X$8,2,FALSE),0)</f>
        <v>0</v>
      </c>
      <c r="AM1026" s="96" t="str">
        <f>IF(AND(AL1026&gt;=Criterios!$AB$8,AL1026&lt;Criterios!$AA$8),"Pobre",IF(AND(AL1026&gt;=Criterios!$AB$7,AL1026&lt;Criterios!$AA$7),"Insatisfactorio",IF(AND(AL1026&gt;=Criterios!$AB$6,AL1026&lt;Criterios!$AA$6),"Regular",IF(AND(AL1026&gt;=Criterios!$AB$5,AL1026&lt;Criterios!$AA$5),"Bueno",IF(AND(AL1026&gt;=Criterios!$AB$4,AL1026&lt;=Criterios!$AA$4),"Excelente",MID(Criterios!$Y$3,1,1))))))</f>
        <v/>
      </c>
      <c r="AN1026" s="278"/>
      <c r="AO1026" s="280"/>
      <c r="AP1026" s="282"/>
      <c r="AQ1026" s="273"/>
      <c r="AR1026" s="273"/>
      <c r="AS1026" s="273"/>
      <c r="AT1026" s="273"/>
      <c r="AU1026" s="284"/>
      <c r="AV1026" s="88" t="s">
        <v>125</v>
      </c>
      <c r="AW1026" s="106" t="str">
        <f>IF(AND(T1024=1,V1024=3),IF(AND(AQ1024=1,AS1024=3),"RiRr","Ri"),IF(AND(AQ1024=1,AS1024=3),"Rr",""))</f>
        <v/>
      </c>
      <c r="AX1026" s="101" t="str">
        <f>IF(AND(T1024=2,V1024=3),IF(AND(AQ1024=2,AS1024=3),"RiRr","Ri"),IF(AND(AQ1024=2,AS1024=3),"Rr",""))</f>
        <v/>
      </c>
      <c r="AY1026" s="102" t="str">
        <f>IF(AND(T1024=3,V1024=3),IF(AND(AQ1024=3,AS1024=3),"RiRr","Ri"),IF(AND(AQ1024=3,AS1024=3),"Rr",""))</f>
        <v/>
      </c>
      <c r="AZ1026" s="103" t="str">
        <f>IF(AND(T1024=4,V1024=3),IF(AND(AQ1024=4,AS1024=3),"RiRr","Ri"),IF(AND(AQ1024=4,AS1024=3),"Rr",""))</f>
        <v/>
      </c>
      <c r="BA1026" s="103" t="str">
        <f>IF(AND(T1024=5,V1024=3),IF(AND(AQ1024=5,AS1024=3),"RiRr","Ri"),IF(AND(AQ1024=5,AS1024=3),"Rr",""))</f>
        <v/>
      </c>
      <c r="BB1026" s="105"/>
    </row>
    <row r="1027" spans="1:54" hidden="1" x14ac:dyDescent="0.2">
      <c r="A1027" s="362"/>
      <c r="B1027" s="290"/>
      <c r="M1027" s="263"/>
      <c r="N1027" s="263"/>
      <c r="O1027" s="327"/>
      <c r="Q1027" s="266"/>
      <c r="R1027" s="260"/>
      <c r="S1027" s="257"/>
      <c r="T1027" s="254"/>
      <c r="U1027" s="248"/>
      <c r="V1027" s="254"/>
      <c r="W1027" s="254"/>
      <c r="X1027" s="254"/>
      <c r="Y1027" s="276"/>
      <c r="Z1027" s="91"/>
      <c r="AA1027" s="92"/>
      <c r="AB1027" s="92"/>
      <c r="AC1027" s="92"/>
      <c r="AD1027" s="93"/>
      <c r="AE1027" s="94">
        <f t="shared" si="166"/>
        <v>0</v>
      </c>
      <c r="AF1027" s="93"/>
      <c r="AG1027" s="93"/>
      <c r="AH1027" s="93"/>
      <c r="AI1027" s="93"/>
      <c r="AJ1027" s="93"/>
      <c r="AK1027" s="93"/>
      <c r="AL1027" s="94">
        <f>IFERROR(VLOOKUP(AF1027,Criterios!$M$3:$N$6,2,FALSE),0) + IFERROR(VLOOKUP(AG1027,Criterios!$O$3:$P$6,2,FALSE),0) + IFERROR(VLOOKUP(AH1027,Criterios!$Q$3:$R$7,2,FALSE),0) + IFERROR(VLOOKUP(AI1027,Criterios!$S$3:$T$6,2,FALSE),0) + IFERROR(VLOOKUP(AJ1027,Criterios!$U$3:$V$5,2,FALSE),0) + IFERROR(VLOOKUP(AK1027,Criterios!$W$3:$X$8,2,FALSE),0)</f>
        <v>0</v>
      </c>
      <c r="AM1027" s="96" t="str">
        <f>IF(AND(AL1027&gt;=Criterios!$AB$8,AL1027&lt;Criterios!$AA$8),"Pobre",IF(AND(AL1027&gt;=Criterios!$AB$7,AL1027&lt;Criterios!$AA$7),"Insatisfactorio",IF(AND(AL1027&gt;=Criterios!$AB$6,AL1027&lt;Criterios!$AA$6),"Regular",IF(AND(AL1027&gt;=Criterios!$AB$5,AL1027&lt;Criterios!$AA$5),"Bueno",IF(AND(AL1027&gt;=Criterios!$AB$4,AL1027&lt;=Criterios!$AA$4),"Excelente",MID(Criterios!$Y$3,1,1))))))</f>
        <v/>
      </c>
      <c r="AN1027" s="278"/>
      <c r="AO1027" s="280"/>
      <c r="AP1027" s="282"/>
      <c r="AQ1027" s="273"/>
      <c r="AR1027" s="273"/>
      <c r="AS1027" s="273"/>
      <c r="AT1027" s="273"/>
      <c r="AU1027" s="284"/>
      <c r="AV1027" s="88" t="s">
        <v>170</v>
      </c>
      <c r="AW1027" s="106" t="str">
        <f>IF(AND(T1024=1,V1024=2),IF(AND(AQ1024=1,AS1024=2),"RiRr","Ri"),IF(AND(AQ1024=1,AS1024=2),"Rr",""))</f>
        <v/>
      </c>
      <c r="AX1027" s="106" t="str">
        <f>IF(AND(T1024=2,V1024=2),IF(AND(AQ1024=2,AS1024=2),"RiRr","Ri"),IF(AND(AQ1024=2,AS1024=2),"Rr",""))</f>
        <v/>
      </c>
      <c r="AY1027" s="101" t="str">
        <f>IF(AND(T1024=3,V1024=2),IF(AND(AQ1024=3,AS1024=2),"RiRr","Ri"),IF(AND(AQ1024=3,AS1024=2),"Rr",""))</f>
        <v/>
      </c>
      <c r="AZ1027" s="102" t="str">
        <f>IF(AND(T1024=4,V1024=2),IF(AND(AQ1024=4,AS1024=2),"RiRr","Ri"),IF(AND(AQ1024=4,AS1024=2),"Rr",""))</f>
        <v/>
      </c>
      <c r="BA1027" s="103" t="str">
        <f>IF(AND(T1024=5,V1024=2),IF(AND(AQ1024=5,AS1024=2),"RiRr","Ri"),IF(AND(AQ1024=5,AS1024=2),"Rr",""))</f>
        <v/>
      </c>
      <c r="BB1027" s="105"/>
    </row>
    <row r="1028" spans="1:54" hidden="1" x14ac:dyDescent="0.2">
      <c r="A1028" s="362"/>
      <c r="B1028" s="290"/>
      <c r="M1028" s="263"/>
      <c r="N1028" s="263"/>
      <c r="O1028" s="327"/>
      <c r="Q1028" s="266"/>
      <c r="R1028" s="260"/>
      <c r="S1028" s="257"/>
      <c r="T1028" s="254"/>
      <c r="U1028" s="248"/>
      <c r="V1028" s="254"/>
      <c r="W1028" s="254"/>
      <c r="X1028" s="254"/>
      <c r="Y1028" s="276"/>
      <c r="Z1028" s="91"/>
      <c r="AA1028" s="92"/>
      <c r="AB1028" s="92"/>
      <c r="AC1028" s="92"/>
      <c r="AD1028" s="93"/>
      <c r="AE1028" s="94">
        <f t="shared" si="166"/>
        <v>0</v>
      </c>
      <c r="AF1028" s="93"/>
      <c r="AG1028" s="93"/>
      <c r="AH1028" s="93"/>
      <c r="AI1028" s="93"/>
      <c r="AJ1028" s="93"/>
      <c r="AK1028" s="93"/>
      <c r="AL1028" s="94">
        <f>IFERROR(VLOOKUP(AF1028,Criterios!$M$3:$N$6,2,FALSE),0) + IFERROR(VLOOKUP(AG1028,Criterios!$O$3:$P$6,2,FALSE),0) + IFERROR(VLOOKUP(AH1028,Criterios!$Q$3:$R$7,2,FALSE),0) + IFERROR(VLOOKUP(AI1028,Criterios!$S$3:$T$6,2,FALSE),0) + IFERROR(VLOOKUP(AJ1028,Criterios!$U$3:$V$5,2,FALSE),0) + IFERROR(VLOOKUP(AK1028,Criterios!$W$3:$X$8,2,FALSE),0)</f>
        <v>0</v>
      </c>
      <c r="AM1028" s="96" t="str">
        <f>IF(AND(AL1028&gt;=Criterios!$AB$8,AL1028&lt;Criterios!$AA$8),"Pobre",IF(AND(AL1028&gt;=Criterios!$AB$7,AL1028&lt;Criterios!$AA$7),"Insatisfactorio",IF(AND(AL1028&gt;=Criterios!$AB$6,AL1028&lt;Criterios!$AA$6),"Regular",IF(AND(AL1028&gt;=Criterios!$AB$5,AL1028&lt;Criterios!$AA$5),"Bueno",IF(AND(AL1028&gt;=Criterios!$AB$4,AL1028&lt;=Criterios!$AA$4),"Excelente",MID(Criterios!$Y$3,1,1))))))</f>
        <v/>
      </c>
      <c r="AN1028" s="278"/>
      <c r="AO1028" s="280"/>
      <c r="AP1028" s="282"/>
      <c r="AQ1028" s="273"/>
      <c r="AR1028" s="273"/>
      <c r="AS1028" s="273"/>
      <c r="AT1028" s="273"/>
      <c r="AU1028" s="284"/>
      <c r="AV1028" s="88" t="s">
        <v>752</v>
      </c>
      <c r="AW1028" s="106" t="str">
        <f>IF(AND(T1024=1,V1024=1),IF(AND(AQ1024=1,AS1024=1),"RiRr","Ri"),IF(AND(AQ1024=1,AS1024=1),"Rr",""))</f>
        <v/>
      </c>
      <c r="AX1028" s="106" t="str">
        <f>IF(AND(T1024=2,V1024=1),IF(AND(AQ1024=2,AS1024=1),"RiRr","Ri"),IF(AND(AQ1024=2,AS1024=1),"Rr",""))</f>
        <v/>
      </c>
      <c r="AY1028" s="101" t="str">
        <f>IF(AND(T1024=3,V1024=1),IF(AND(AQ1024=3,AS1024=1),"RiRr","Ri"),IF(AND(AQ1024=3,AS1024=1),"Rr",""))</f>
        <v/>
      </c>
      <c r="AZ1028" s="102" t="str">
        <f>IF(AND(T1024=4,V1024=1),IF(AND(AQ1024=4,AS1024=1),"RiRr","Ri"),IF(AND(AQ1024=4,AS1024=1),"Rr",""))</f>
        <v/>
      </c>
      <c r="BA1028" s="102" t="str">
        <f>IF(AND(T1024=5,V1024=1),IF(AND(AQ1024=5,AS1024=1),"RiRr","Ri"),IF(AND(AQ1024=5,AS1024=1),"Rr",""))</f>
        <v/>
      </c>
      <c r="BB1028" s="105"/>
    </row>
    <row r="1029" spans="1:54" ht="15.75" hidden="1" customHeight="1" thickBot="1" x14ac:dyDescent="0.25">
      <c r="A1029" s="363"/>
      <c r="B1029" s="291"/>
      <c r="M1029" s="264"/>
      <c r="N1029" s="264"/>
      <c r="O1029" s="328"/>
      <c r="Q1029" s="267"/>
      <c r="R1029" s="261"/>
      <c r="S1029" s="258"/>
      <c r="T1029" s="255"/>
      <c r="U1029" s="249"/>
      <c r="V1029" s="255"/>
      <c r="W1029" s="255"/>
      <c r="X1029" s="255"/>
      <c r="Y1029" s="277"/>
      <c r="Z1029" s="108"/>
      <c r="AA1029" s="109"/>
      <c r="AB1029" s="109"/>
      <c r="AC1029" s="109"/>
      <c r="AD1029" s="110"/>
      <c r="AE1029" s="111">
        <f t="shared" si="166"/>
        <v>0</v>
      </c>
      <c r="AF1029" s="110"/>
      <c r="AG1029" s="110"/>
      <c r="AH1029" s="110"/>
      <c r="AI1029" s="110"/>
      <c r="AJ1029" s="110"/>
      <c r="AK1029" s="110"/>
      <c r="AL1029" s="111">
        <f>IFERROR(VLOOKUP(AF1029,Criterios!$M$3:$N$6,2,FALSE),0) + IFERROR(VLOOKUP(AG1029,Criterios!$O$3:$P$6,2,FALSE),0) + IFERROR(VLOOKUP(AH1029,Criterios!$Q$3:$R$7,2,FALSE),0) + IFERROR(VLOOKUP(AI1029,Criterios!$S$3:$T$6,2,FALSE),0) + IFERROR(VLOOKUP(AJ1029,Criterios!$U$3:$V$5,2,FALSE),0) + IFERROR(VLOOKUP(AK1029,Criterios!$W$3:$X$8,2,FALSE),0)</f>
        <v>0</v>
      </c>
      <c r="AM1029" s="112" t="str">
        <f>IF(AND(AL1029&gt;=Criterios!$AB$8,AL1029&lt;Criterios!$AA$8),"Pobre",IF(AND(AL1029&gt;=Criterios!$AB$7,AL1029&lt;Criterios!$AA$7),"Insatisfactorio",IF(AND(AL1029&gt;=Criterios!$AB$6,AL1029&lt;Criterios!$AA$6),"Regular",IF(AND(AL1029&gt;=Criterios!$AB$5,AL1029&lt;Criterios!$AA$5),"Bueno",IF(AND(AL1029&gt;=Criterios!$AB$4,AL1029&lt;=Criterios!$AA$4),"Excelente",MID(Criterios!$Y$3,1,1))))))</f>
        <v/>
      </c>
      <c r="AN1029" s="279"/>
      <c r="AO1029" s="281"/>
      <c r="AP1029" s="283"/>
      <c r="AQ1029" s="274"/>
      <c r="AR1029" s="274"/>
      <c r="AS1029" s="274"/>
      <c r="AT1029" s="274"/>
      <c r="AU1029" s="285"/>
      <c r="AW1029" s="88" t="s">
        <v>123</v>
      </c>
      <c r="AX1029" s="88" t="s">
        <v>124</v>
      </c>
      <c r="AY1029" s="88" t="s">
        <v>125</v>
      </c>
      <c r="AZ1029" s="88" t="s">
        <v>126</v>
      </c>
      <c r="BA1029" s="88" t="s">
        <v>127</v>
      </c>
      <c r="BB1029" s="113"/>
    </row>
    <row r="1030" spans="1:54" ht="16.5" hidden="1" thickTop="1" x14ac:dyDescent="0.2">
      <c r="A1030" s="361"/>
      <c r="B1030" s="289"/>
      <c r="M1030" s="262"/>
      <c r="N1030" s="262"/>
      <c r="O1030" s="326" t="s">
        <v>480</v>
      </c>
      <c r="Q1030" s="295"/>
      <c r="R1030" s="259"/>
      <c r="S1030" s="256"/>
      <c r="T1030" s="253">
        <f>(IFERROR(VLOOKUP(S1030,Criterios!$E$3:$F$8,2,FALSE),0))</f>
        <v>0</v>
      </c>
      <c r="U1030" s="247"/>
      <c r="V1030" s="253">
        <f>(IFERROR(VLOOKUP(U1030,Criterios!$H$3:$I$8,2,FALSE),0))</f>
        <v>0</v>
      </c>
      <c r="W1030" s="253">
        <f>(IFERROR(VLOOKUP(S1030,Criterios!$E$3:$F$8,2,FALSE),0)) * (IFERROR(VLOOKUP(U1030,Criterios!$H$3:$I$8,2,FALSE),0))</f>
        <v>0</v>
      </c>
      <c r="X1030" s="253">
        <f>IFERROR(INDEX(Colorimetría!$D$4:$H$8,MATCH(V1030,Colorimetría!$C$4:$C$8,0),MATCH(T1030,Colorimetría!$D$3:$H$3,0)),0)</f>
        <v>0</v>
      </c>
      <c r="Y1030" s="296"/>
      <c r="Z1030" s="91"/>
      <c r="AA1030" s="92"/>
      <c r="AB1030" s="92"/>
      <c r="AC1030" s="92"/>
      <c r="AD1030" s="93"/>
      <c r="AE1030" s="94">
        <f>IF(OR(AD1030="Preventivo",AD1030="Preventivo - Detectivo"),"Probabilidad",IF(OR(AD1030="Detectivo - Correctivo",AD1030="Correctivo"),"Impacto",0))</f>
        <v>0</v>
      </c>
      <c r="AF1030" s="93"/>
      <c r="AG1030" s="93"/>
      <c r="AH1030" s="93"/>
      <c r="AI1030" s="93"/>
      <c r="AJ1030" s="93"/>
      <c r="AK1030" s="93"/>
      <c r="AL1030" s="95">
        <f>IFERROR(VLOOKUP(AF1030,Criterios!$M$3:$N$6,2,FALSE),0) + IFERROR(VLOOKUP(AG1030,Criterios!$O$3:$P$6,2,FALSE),0) + IFERROR(VLOOKUP(AH1030,Criterios!$Q$3:$R$7,2,FALSE),0) + IFERROR(VLOOKUP(AI1030,Criterios!$S$3:$T$6,2,FALSE),0) + IFERROR(VLOOKUP(AJ1030,Criterios!$U$3:$V$5,2,FALSE),0) + IFERROR(VLOOKUP(AK1030,Criterios!$W$3:$X$8,2,FALSE),0)</f>
        <v>0</v>
      </c>
      <c r="AM1030" s="96" t="str">
        <f>IF(AND(AL1030&gt;=Criterios!$AB$8,AL1030&lt;Criterios!$AA$8),"Pobre",IF(AND(AL1030&gt;=Criterios!$AB$7,AL1030&lt;Criterios!$AA$7),"Insatisfactorio",IF(AND(AL1030&gt;=Criterios!$AB$6,AL1030&lt;Criterios!$AA$6),"Regular",IF(AND(AL1030&gt;=Criterios!$AB$5,AL1030&lt;Criterios!$AA$5),"Bueno",IF(AND(AL1030&gt;=Criterios!$AB$4,AL1030&lt;=Criterios!$AA$4),"Excelente",MID(Criterios!$Y$3,1,1))))))</f>
        <v/>
      </c>
      <c r="AN1030" s="278">
        <f>(IFERROR(AVERAGEIFS(AL1030:AL1035,AE1030:AE1035,"Impacto"),0))/100</f>
        <v>0</v>
      </c>
      <c r="AO1030" s="280">
        <f>(IFERROR(AVERAGEIFS(AL1030:AL1035,AE1030:AE1035,"Probabilidad"),0))/100</f>
        <v>0</v>
      </c>
      <c r="AP1030" s="282" t="str">
        <f>IF(AN1030=0,MID(S1030,1,15),IF(T1030 - AN1030*T1030&lt;1,VLOOKUP(1,Criterios!$D$4:$E$8,2,FALSE),IF(ROUND(T1030 -( T1030*AN1030),0)=0,VLOOKUP(1,Criterios!$D$4:$E$8,2,FALSE),VLOOKUP(ROUND(T1030 -( T1030*AN1030),0),Criterios!$D$4:$E$8,2,FALSE))))</f>
        <v/>
      </c>
      <c r="AQ1030" s="273">
        <f>(IFERROR(VLOOKUP(AP1030,Criterios!$E$3:$F$8,2,FALSE),0))</f>
        <v>0</v>
      </c>
      <c r="AR1030" s="273" t="str">
        <f>IF(AO1030=0,MID(U1030,1,15),IF(V1030 - AO1030*V1030&lt;1,VLOOKUP(1,Criterios!$G$4:$H$8,2,FALSE),IF(ROUND(V1030 -(V1030*AO1030),0)=0,VLOOKUP(1,Criterios!$G$4:$H$8,2,FALSE),VLOOKUP(ROUND(V1030 -( V1030*AO1030),0),Criterios!$G$4:$H$8,2,FALSE))))</f>
        <v/>
      </c>
      <c r="AS1030" s="273">
        <f>(IFERROR(VLOOKUP(AR1030,Criterios!$H$3:$I$8,2,FALSE),0))</f>
        <v>0</v>
      </c>
      <c r="AT1030" s="273">
        <f>(IFERROR(VLOOKUP(AP1030,Criterios!$E$3:$F$8,2,FALSE),0)) * (IFERROR(VLOOKUP(AR1030,Criterios!$H$3:$I$8,2,FALSE),0))</f>
        <v>0</v>
      </c>
      <c r="AU1030" s="284">
        <f>IFERROR(INDEX(Colorimetría!$D$4:$H$8,MATCH(AS1030,Colorimetría!$C$4:$C$8,0),MATCH(AQ1030,Colorimetría!$D$3:$H$3,0)),0)</f>
        <v>0</v>
      </c>
      <c r="AV1030" s="88" t="s">
        <v>169</v>
      </c>
      <c r="AW1030" s="97" t="str">
        <f>IF(AND(T1030=1,V1030=5),IF(AND(AQ1030=1,AS1030=5),"RiRr","Ri"),IF(AND(AQ1030=1,AS1030=5),"Rr",""))</f>
        <v/>
      </c>
      <c r="AX1030" s="97" t="str">
        <f>IF(AND(T1030=2,V1030=5),IF(AND(AQ1030=2,AS1030=5),"RiRr","Ri"),IF(AND(AQ1030=2,AS1030=5),"Rr",""))</f>
        <v/>
      </c>
      <c r="AY1030" s="98" t="str">
        <f>IF(AND(T1030=3,V1030=5),IF(AND(AQ1030=3,AS1030=5),"RiRr","Ri"),IF(AND(AQ1030=3,AS1030=5),"Rr",""))</f>
        <v/>
      </c>
      <c r="AZ1030" s="98" t="str">
        <f>IF(AND(T1030=4,V1030=5),IF(AND(AQ1030=4,AS1030=5),"RiRr","Ri"),IF(AND(AQ1030=4,AS1030=5),"Rr",""))</f>
        <v/>
      </c>
      <c r="BA1030" s="98" t="str">
        <f>IF(AND(T1030=5,V1030=5),IF(AND(AQ1030=5,AS1030=5),"RiRr","Ri"),IF(AND(AQ1030=5,AS1030=5),"Rr",""))</f>
        <v/>
      </c>
      <c r="BB1030" s="100"/>
    </row>
    <row r="1031" spans="1:54" hidden="1" x14ac:dyDescent="0.2">
      <c r="A1031" s="362"/>
      <c r="B1031" s="290"/>
      <c r="M1031" s="263"/>
      <c r="N1031" s="263"/>
      <c r="O1031" s="327"/>
      <c r="Q1031" s="266"/>
      <c r="R1031" s="260"/>
      <c r="S1031" s="257"/>
      <c r="T1031" s="254"/>
      <c r="U1031" s="248"/>
      <c r="V1031" s="254"/>
      <c r="W1031" s="254"/>
      <c r="X1031" s="254"/>
      <c r="Y1031" s="276"/>
      <c r="Z1031" s="91"/>
      <c r="AA1031" s="92"/>
      <c r="AB1031" s="92"/>
      <c r="AC1031" s="92"/>
      <c r="AD1031" s="93"/>
      <c r="AE1031" s="94">
        <f t="shared" ref="AE1031:AE1035" si="167">IF(OR(AD1031="Preventivo",AD1031="Preventivo - Detectivo"),"Probabilidad",IF(OR(AD1031="Detectivo - Correctivo",AD1031="Correctivo"),"Impacto",0))</f>
        <v>0</v>
      </c>
      <c r="AF1031" s="93"/>
      <c r="AG1031" s="93"/>
      <c r="AH1031" s="93"/>
      <c r="AI1031" s="93"/>
      <c r="AJ1031" s="93"/>
      <c r="AK1031" s="93"/>
      <c r="AL1031" s="95">
        <f>IFERROR(VLOOKUP(AF1031,Criterios!$M$3:$N$6,2,FALSE),0) + IFERROR(VLOOKUP(AG1031,Criterios!$O$3:$P$6,2,FALSE),0) + IFERROR(VLOOKUP(AH1031,Criterios!$Q$3:$R$7,2,FALSE),0) + IFERROR(VLOOKUP(AI1031,Criterios!$S$3:$T$6,2,FALSE),0) + IFERROR(VLOOKUP(AJ1031,Criterios!$U$3:$V$5,2,FALSE),0) + IFERROR(VLOOKUP(AK1031,Criterios!$W$3:$X$8,2,FALSE),0)</f>
        <v>0</v>
      </c>
      <c r="AM1031" s="96" t="str">
        <f>IF(AND(AL1031&gt;=Criterios!$AB$8,AL1031&lt;Criterios!$AA$8),"Pobre",IF(AND(AL1031&gt;=Criterios!$AB$7,AL1031&lt;Criterios!$AA$7),"Insatisfactorio",IF(AND(AL1031&gt;=Criterios!$AB$6,AL1031&lt;Criterios!$AA$6),"Regular",IF(AND(AL1031&gt;=Criterios!$AB$5,AL1031&lt;Criterios!$AA$5),"Bueno",IF(AND(AL1031&gt;=Criterios!$AB$4,AL1031&lt;=Criterios!$AA$4),"Excelente",MID(Criterios!$Y$3,1,1))))))</f>
        <v/>
      </c>
      <c r="AN1031" s="278"/>
      <c r="AO1031" s="280"/>
      <c r="AP1031" s="282"/>
      <c r="AQ1031" s="273"/>
      <c r="AR1031" s="273"/>
      <c r="AS1031" s="273"/>
      <c r="AT1031" s="273"/>
      <c r="AU1031" s="284"/>
      <c r="AV1031" s="88" t="s">
        <v>122</v>
      </c>
      <c r="AW1031" s="101" t="str">
        <f>IF(AND(T1030=1,V1030=4),IF(AND(AQ1030=1,AS1030=4),"RiRr","Ri"),IF(AND(AQ1030=1,AS1030=4),"Rr",""))</f>
        <v/>
      </c>
      <c r="AX1031" s="102" t="str">
        <f>IF(AND(T1030=2,V1030=4),IF(AND(AQ1030=2,AS1030=4),"RiRr","Ri"),IF(AND(AQ1030=2,AS1030=4),"Rr",""))</f>
        <v/>
      </c>
      <c r="AY1031" s="102" t="str">
        <f>IF(AND(T1030=3,V1030=4),IF(AND(AQ1030=3,AS1030=4),"RiRr","Ri"),IF(AND(AQ1030=3,AS1030=4),"Rr",""))</f>
        <v/>
      </c>
      <c r="AZ1031" s="103" t="str">
        <f>IF(AND(T1030=4,V1030=4),IF(AND(AQ1030=4,AS1030=4),"RiRr","Ri"),IF(AND(AQ1030=4,AS1030=4),"Rr",""))</f>
        <v/>
      </c>
      <c r="BA1031" s="103" t="str">
        <f>IF(AND(T1030=5,V1030=4),IF(AND(AQ1030=5,AS1030=4),"RiRr","Ri"),IF(AND(AQ1030=5,AS1030=4),"Rr",""))</f>
        <v/>
      </c>
      <c r="BB1031" s="105"/>
    </row>
    <row r="1032" spans="1:54" hidden="1" x14ac:dyDescent="0.2">
      <c r="A1032" s="362"/>
      <c r="B1032" s="290"/>
      <c r="M1032" s="263"/>
      <c r="N1032" s="263"/>
      <c r="O1032" s="327"/>
      <c r="Q1032" s="266"/>
      <c r="R1032" s="260"/>
      <c r="S1032" s="257"/>
      <c r="T1032" s="254"/>
      <c r="U1032" s="248"/>
      <c r="V1032" s="254"/>
      <c r="W1032" s="254"/>
      <c r="X1032" s="254"/>
      <c r="Y1032" s="276"/>
      <c r="Z1032" s="91"/>
      <c r="AA1032" s="92"/>
      <c r="AB1032" s="92"/>
      <c r="AC1032" s="92"/>
      <c r="AD1032" s="93"/>
      <c r="AE1032" s="94">
        <f t="shared" si="167"/>
        <v>0</v>
      </c>
      <c r="AF1032" s="93"/>
      <c r="AG1032" s="93"/>
      <c r="AH1032" s="93"/>
      <c r="AI1032" s="93"/>
      <c r="AJ1032" s="93"/>
      <c r="AK1032" s="93"/>
      <c r="AL1032" s="95">
        <f>IFERROR(VLOOKUP(AF1032,Criterios!$M$3:$N$6,2,FALSE),0) + IFERROR(VLOOKUP(AG1032,Criterios!$O$3:$P$6,2,FALSE),0) + IFERROR(VLOOKUP(AH1032,Criterios!$Q$3:$R$7,2,FALSE),0) + IFERROR(VLOOKUP(AI1032,Criterios!$S$3:$T$6,2,FALSE),0) + IFERROR(VLOOKUP(AJ1032,Criterios!$U$3:$V$5,2,FALSE),0) + IFERROR(VLOOKUP(AK1032,Criterios!$W$3:$X$8,2,FALSE),0)</f>
        <v>0</v>
      </c>
      <c r="AM1032" s="96" t="str">
        <f>IF(AND(AL1032&gt;=Criterios!$AB$8,AL1032&lt;Criterios!$AA$8),"Pobre",IF(AND(AL1032&gt;=Criterios!$AB$7,AL1032&lt;Criterios!$AA$7),"Insatisfactorio",IF(AND(AL1032&gt;=Criterios!$AB$6,AL1032&lt;Criterios!$AA$6),"Regular",IF(AND(AL1032&gt;=Criterios!$AB$5,AL1032&lt;Criterios!$AA$5),"Bueno",IF(AND(AL1032&gt;=Criterios!$AB$4,AL1032&lt;=Criterios!$AA$4),"Excelente",MID(Criterios!$Y$3,1,1))))))</f>
        <v/>
      </c>
      <c r="AN1032" s="278"/>
      <c r="AO1032" s="280"/>
      <c r="AP1032" s="282"/>
      <c r="AQ1032" s="273"/>
      <c r="AR1032" s="273"/>
      <c r="AS1032" s="273"/>
      <c r="AT1032" s="273"/>
      <c r="AU1032" s="284"/>
      <c r="AV1032" s="88" t="s">
        <v>125</v>
      </c>
      <c r="AW1032" s="106" t="str">
        <f>IF(AND(T1030=1,V1030=3),IF(AND(AQ1030=1,AS1030=3),"RiRr","Ri"),IF(AND(AQ1030=1,AS1030=3),"Rr",""))</f>
        <v/>
      </c>
      <c r="AX1032" s="101" t="str">
        <f>IF(AND(T1030=2,V1030=3),IF(AND(AQ1030=2,AS1030=3),"RiRr","Ri"),IF(AND(AQ1030=2,AS1030=3),"Rr",""))</f>
        <v/>
      </c>
      <c r="AY1032" s="102" t="str">
        <f>IF(AND(T1030=3,V1030=3),IF(AND(AQ1030=3,AS1030=3),"RiRr","Ri"),IF(AND(AQ1030=3,AS1030=3),"Rr",""))</f>
        <v/>
      </c>
      <c r="AZ1032" s="103" t="str">
        <f>IF(AND(T1030=4,V1030=3),IF(AND(AQ1030=4,AS1030=3),"RiRr","Ri"),IF(AND(AQ1030=4,AS1030=3),"Rr",""))</f>
        <v/>
      </c>
      <c r="BA1032" s="103" t="str">
        <f>IF(AND(T1030=5,V1030=3),IF(AND(AQ1030=5,AS1030=3),"RiRr","Ri"),IF(AND(AQ1030=5,AS1030=3),"Rr",""))</f>
        <v/>
      </c>
      <c r="BB1032" s="105"/>
    </row>
    <row r="1033" spans="1:54" hidden="1" x14ac:dyDescent="0.2">
      <c r="A1033" s="362"/>
      <c r="B1033" s="290"/>
      <c r="M1033" s="263"/>
      <c r="N1033" s="263"/>
      <c r="O1033" s="327"/>
      <c r="Q1033" s="266"/>
      <c r="R1033" s="260"/>
      <c r="S1033" s="257"/>
      <c r="T1033" s="254"/>
      <c r="U1033" s="248"/>
      <c r="V1033" s="254"/>
      <c r="W1033" s="254"/>
      <c r="X1033" s="254"/>
      <c r="Y1033" s="276"/>
      <c r="Z1033" s="91"/>
      <c r="AA1033" s="92"/>
      <c r="AB1033" s="92"/>
      <c r="AC1033" s="92"/>
      <c r="AD1033" s="93"/>
      <c r="AE1033" s="94">
        <f t="shared" si="167"/>
        <v>0</v>
      </c>
      <c r="AF1033" s="93"/>
      <c r="AG1033" s="93"/>
      <c r="AH1033" s="93"/>
      <c r="AI1033" s="93"/>
      <c r="AJ1033" s="93"/>
      <c r="AK1033" s="93"/>
      <c r="AL1033" s="94">
        <f>IFERROR(VLOOKUP(AF1033,Criterios!$M$3:$N$6,2,FALSE),0) + IFERROR(VLOOKUP(AG1033,Criterios!$O$3:$P$6,2,FALSE),0) + IFERROR(VLOOKUP(AH1033,Criterios!$Q$3:$R$7,2,FALSE),0) + IFERROR(VLOOKUP(AI1033,Criterios!$S$3:$T$6,2,FALSE),0) + IFERROR(VLOOKUP(AJ1033,Criterios!$U$3:$V$5,2,FALSE),0) + IFERROR(VLOOKUP(AK1033,Criterios!$W$3:$X$8,2,FALSE),0)</f>
        <v>0</v>
      </c>
      <c r="AM1033" s="96" t="str">
        <f>IF(AND(AL1033&gt;=Criterios!$AB$8,AL1033&lt;Criterios!$AA$8),"Pobre",IF(AND(AL1033&gt;=Criterios!$AB$7,AL1033&lt;Criterios!$AA$7),"Insatisfactorio",IF(AND(AL1033&gt;=Criterios!$AB$6,AL1033&lt;Criterios!$AA$6),"Regular",IF(AND(AL1033&gt;=Criterios!$AB$5,AL1033&lt;Criterios!$AA$5),"Bueno",IF(AND(AL1033&gt;=Criterios!$AB$4,AL1033&lt;=Criterios!$AA$4),"Excelente",MID(Criterios!$Y$3,1,1))))))</f>
        <v/>
      </c>
      <c r="AN1033" s="278"/>
      <c r="AO1033" s="280"/>
      <c r="AP1033" s="282"/>
      <c r="AQ1033" s="273"/>
      <c r="AR1033" s="273"/>
      <c r="AS1033" s="273"/>
      <c r="AT1033" s="273"/>
      <c r="AU1033" s="284"/>
      <c r="AV1033" s="88" t="s">
        <v>170</v>
      </c>
      <c r="AW1033" s="106" t="str">
        <f>IF(AND(T1030=1,V1030=2),IF(AND(AQ1030=1,AS1030=2),"RiRr","Ri"),IF(AND(AQ1030=1,AS1030=2),"Rr",""))</f>
        <v/>
      </c>
      <c r="AX1033" s="106" t="str">
        <f>IF(AND(T1030=2,V1030=2),IF(AND(AQ1030=2,AS1030=2),"RiRr","Ri"),IF(AND(AQ1030=2,AS1030=2),"Rr",""))</f>
        <v/>
      </c>
      <c r="AY1033" s="101" t="str">
        <f>IF(AND(T1030=3,V1030=2),IF(AND(AQ1030=3,AS1030=2),"RiRr","Ri"),IF(AND(AQ1030=3,AS1030=2),"Rr",""))</f>
        <v/>
      </c>
      <c r="AZ1033" s="102" t="str">
        <f>IF(AND(T1030=4,V1030=2),IF(AND(AQ1030=4,AS1030=2),"RiRr","Ri"),IF(AND(AQ1030=4,AS1030=2),"Rr",""))</f>
        <v/>
      </c>
      <c r="BA1033" s="103" t="str">
        <f>IF(AND(T1030=5,V1030=2),IF(AND(AQ1030=5,AS1030=2),"RiRr","Ri"),IF(AND(AQ1030=5,AS1030=2),"Rr",""))</f>
        <v/>
      </c>
      <c r="BB1033" s="105"/>
    </row>
    <row r="1034" spans="1:54" hidden="1" x14ac:dyDescent="0.2">
      <c r="A1034" s="362"/>
      <c r="B1034" s="290"/>
      <c r="M1034" s="263"/>
      <c r="N1034" s="263"/>
      <c r="O1034" s="327"/>
      <c r="Q1034" s="266"/>
      <c r="R1034" s="260"/>
      <c r="S1034" s="257"/>
      <c r="T1034" s="254"/>
      <c r="U1034" s="248"/>
      <c r="V1034" s="254"/>
      <c r="W1034" s="254"/>
      <c r="X1034" s="254"/>
      <c r="Y1034" s="276"/>
      <c r="Z1034" s="91"/>
      <c r="AA1034" s="92"/>
      <c r="AB1034" s="92"/>
      <c r="AC1034" s="92"/>
      <c r="AD1034" s="93"/>
      <c r="AE1034" s="94">
        <f t="shared" si="167"/>
        <v>0</v>
      </c>
      <c r="AF1034" s="93"/>
      <c r="AG1034" s="93"/>
      <c r="AH1034" s="93"/>
      <c r="AI1034" s="93"/>
      <c r="AJ1034" s="93"/>
      <c r="AK1034" s="93"/>
      <c r="AL1034" s="94">
        <f>IFERROR(VLOOKUP(AF1034,Criterios!$M$3:$N$6,2,FALSE),0) + IFERROR(VLOOKUP(AG1034,Criterios!$O$3:$P$6,2,FALSE),0) + IFERROR(VLOOKUP(AH1034,Criterios!$Q$3:$R$7,2,FALSE),0) + IFERROR(VLOOKUP(AI1034,Criterios!$S$3:$T$6,2,FALSE),0) + IFERROR(VLOOKUP(AJ1034,Criterios!$U$3:$V$5,2,FALSE),0) + IFERROR(VLOOKUP(AK1034,Criterios!$W$3:$X$8,2,FALSE),0)</f>
        <v>0</v>
      </c>
      <c r="AM1034" s="96" t="str">
        <f>IF(AND(AL1034&gt;=Criterios!$AB$8,AL1034&lt;Criterios!$AA$8),"Pobre",IF(AND(AL1034&gt;=Criterios!$AB$7,AL1034&lt;Criterios!$AA$7),"Insatisfactorio",IF(AND(AL1034&gt;=Criterios!$AB$6,AL1034&lt;Criterios!$AA$6),"Regular",IF(AND(AL1034&gt;=Criterios!$AB$5,AL1034&lt;Criterios!$AA$5),"Bueno",IF(AND(AL1034&gt;=Criterios!$AB$4,AL1034&lt;=Criterios!$AA$4),"Excelente",MID(Criterios!$Y$3,1,1))))))</f>
        <v/>
      </c>
      <c r="AN1034" s="278"/>
      <c r="AO1034" s="280"/>
      <c r="AP1034" s="282"/>
      <c r="AQ1034" s="273"/>
      <c r="AR1034" s="273"/>
      <c r="AS1034" s="273"/>
      <c r="AT1034" s="273"/>
      <c r="AU1034" s="284"/>
      <c r="AV1034" s="88" t="s">
        <v>752</v>
      </c>
      <c r="AW1034" s="106" t="str">
        <f>IF(AND(T1030=1,V1030=1),IF(AND(AQ1030=1,AS1030=1),"RiRr","Ri"),IF(AND(AQ1030=1,AS1030=1),"Rr",""))</f>
        <v/>
      </c>
      <c r="AX1034" s="106" t="str">
        <f>IF(AND(T1030=2,V1030=1),IF(AND(AQ1030=2,AS1030=1),"RiRr","Ri"),IF(AND(AQ1030=2,AS1030=1),"Rr",""))</f>
        <v/>
      </c>
      <c r="AY1034" s="101" t="str">
        <f>IF(AND(T1030=3,V1030=1),IF(AND(AQ1030=3,AS1030=1),"RiRr","Ri"),IF(AND(AQ1030=3,AS1030=1),"Rr",""))</f>
        <v/>
      </c>
      <c r="AZ1034" s="102" t="str">
        <f>IF(AND(T1030=4,V1030=1),IF(AND(AQ1030=4,AS1030=1),"RiRr","Ri"),IF(AND(AQ1030=4,AS1030=1),"Rr",""))</f>
        <v/>
      </c>
      <c r="BA1034" s="102" t="str">
        <f>IF(AND(T1030=5,V1030=1),IF(AND(AQ1030=5,AS1030=1),"RiRr","Ri"),IF(AND(AQ1030=5,AS1030=1),"Rr",""))</f>
        <v/>
      </c>
      <c r="BB1034" s="105"/>
    </row>
    <row r="1035" spans="1:54" ht="15.75" hidden="1" customHeight="1" thickBot="1" x14ac:dyDescent="0.25">
      <c r="A1035" s="363"/>
      <c r="B1035" s="291"/>
      <c r="M1035" s="264"/>
      <c r="N1035" s="264"/>
      <c r="O1035" s="328"/>
      <c r="Q1035" s="267"/>
      <c r="R1035" s="261"/>
      <c r="S1035" s="258"/>
      <c r="T1035" s="255"/>
      <c r="U1035" s="249"/>
      <c r="V1035" s="255"/>
      <c r="W1035" s="255"/>
      <c r="X1035" s="255"/>
      <c r="Y1035" s="277"/>
      <c r="Z1035" s="108"/>
      <c r="AA1035" s="109"/>
      <c r="AB1035" s="109"/>
      <c r="AC1035" s="109"/>
      <c r="AD1035" s="110"/>
      <c r="AE1035" s="111">
        <f t="shared" si="167"/>
        <v>0</v>
      </c>
      <c r="AF1035" s="110"/>
      <c r="AG1035" s="110"/>
      <c r="AH1035" s="110"/>
      <c r="AI1035" s="110"/>
      <c r="AJ1035" s="110"/>
      <c r="AK1035" s="110"/>
      <c r="AL1035" s="111">
        <f>IFERROR(VLOOKUP(AF1035,Criterios!$M$3:$N$6,2,FALSE),0) + IFERROR(VLOOKUP(AG1035,Criterios!$O$3:$P$6,2,FALSE),0) + IFERROR(VLOOKUP(AH1035,Criterios!$Q$3:$R$7,2,FALSE),0) + IFERROR(VLOOKUP(AI1035,Criterios!$S$3:$T$6,2,FALSE),0) + IFERROR(VLOOKUP(AJ1035,Criterios!$U$3:$V$5,2,FALSE),0) + IFERROR(VLOOKUP(AK1035,Criterios!$W$3:$X$8,2,FALSE),0)</f>
        <v>0</v>
      </c>
      <c r="AM1035" s="112" t="str">
        <f>IF(AND(AL1035&gt;=Criterios!$AB$8,AL1035&lt;Criterios!$AA$8),"Pobre",IF(AND(AL1035&gt;=Criterios!$AB$7,AL1035&lt;Criterios!$AA$7),"Insatisfactorio",IF(AND(AL1035&gt;=Criterios!$AB$6,AL1035&lt;Criterios!$AA$6),"Regular",IF(AND(AL1035&gt;=Criterios!$AB$5,AL1035&lt;Criterios!$AA$5),"Bueno",IF(AND(AL1035&gt;=Criterios!$AB$4,AL1035&lt;=Criterios!$AA$4),"Excelente",MID(Criterios!$Y$3,1,1))))))</f>
        <v/>
      </c>
      <c r="AN1035" s="279"/>
      <c r="AO1035" s="281"/>
      <c r="AP1035" s="283"/>
      <c r="AQ1035" s="274"/>
      <c r="AR1035" s="274"/>
      <c r="AS1035" s="274"/>
      <c r="AT1035" s="274"/>
      <c r="AU1035" s="285"/>
      <c r="AW1035" s="88" t="s">
        <v>123</v>
      </c>
      <c r="AX1035" s="88" t="s">
        <v>124</v>
      </c>
      <c r="AY1035" s="88" t="s">
        <v>125</v>
      </c>
      <c r="AZ1035" s="88" t="s">
        <v>126</v>
      </c>
      <c r="BA1035" s="88" t="s">
        <v>127</v>
      </c>
      <c r="BB1035" s="113"/>
    </row>
    <row r="1036" spans="1:54" ht="16.5" hidden="1" thickTop="1" x14ac:dyDescent="0.2">
      <c r="A1036" s="361"/>
      <c r="B1036" s="289"/>
      <c r="M1036" s="262"/>
      <c r="N1036" s="262"/>
      <c r="O1036" s="326" t="s">
        <v>481</v>
      </c>
      <c r="Q1036" s="295"/>
      <c r="R1036" s="259"/>
      <c r="S1036" s="256"/>
      <c r="T1036" s="253">
        <f>(IFERROR(VLOOKUP(S1036,Criterios!$E$3:$F$8,2,FALSE),0))</f>
        <v>0</v>
      </c>
      <c r="U1036" s="247"/>
      <c r="V1036" s="253">
        <f>(IFERROR(VLOOKUP(U1036,Criterios!$H$3:$I$8,2,FALSE),0))</f>
        <v>0</v>
      </c>
      <c r="W1036" s="253">
        <f>(IFERROR(VLOOKUP(S1036,Criterios!$E$3:$F$8,2,FALSE),0)) * (IFERROR(VLOOKUP(U1036,Criterios!$H$3:$I$8,2,FALSE),0))</f>
        <v>0</v>
      </c>
      <c r="X1036" s="253">
        <f>IFERROR(INDEX(Colorimetría!$D$4:$H$8,MATCH(V1036,Colorimetría!$C$4:$C$8,0),MATCH(T1036,Colorimetría!$D$3:$H$3,0)),0)</f>
        <v>0</v>
      </c>
      <c r="Y1036" s="296"/>
      <c r="Z1036" s="91"/>
      <c r="AA1036" s="92"/>
      <c r="AB1036" s="92"/>
      <c r="AC1036" s="92"/>
      <c r="AD1036" s="93"/>
      <c r="AE1036" s="94">
        <f>IF(OR(AD1036="Preventivo",AD1036="Preventivo - Detectivo"),"Probabilidad",IF(OR(AD1036="Detectivo - Correctivo",AD1036="Correctivo"),"Impacto",0))</f>
        <v>0</v>
      </c>
      <c r="AF1036" s="93"/>
      <c r="AG1036" s="93"/>
      <c r="AH1036" s="93"/>
      <c r="AI1036" s="93"/>
      <c r="AJ1036" s="93"/>
      <c r="AK1036" s="93"/>
      <c r="AL1036" s="95">
        <f>IFERROR(VLOOKUP(AF1036,Criterios!$M$3:$N$6,2,FALSE),0) + IFERROR(VLOOKUP(AG1036,Criterios!$O$3:$P$6,2,FALSE),0) + IFERROR(VLOOKUP(AH1036,Criterios!$Q$3:$R$7,2,FALSE),0) + IFERROR(VLOOKUP(AI1036,Criterios!$S$3:$T$6,2,FALSE),0) + IFERROR(VLOOKUP(AJ1036,Criterios!$U$3:$V$5,2,FALSE),0) + IFERROR(VLOOKUP(AK1036,Criterios!$W$3:$X$8,2,FALSE),0)</f>
        <v>0</v>
      </c>
      <c r="AM1036" s="96" t="str">
        <f>IF(AND(AL1036&gt;=Criterios!$AB$8,AL1036&lt;Criterios!$AA$8),"Pobre",IF(AND(AL1036&gt;=Criterios!$AB$7,AL1036&lt;Criterios!$AA$7),"Insatisfactorio",IF(AND(AL1036&gt;=Criterios!$AB$6,AL1036&lt;Criterios!$AA$6),"Regular",IF(AND(AL1036&gt;=Criterios!$AB$5,AL1036&lt;Criterios!$AA$5),"Bueno",IF(AND(AL1036&gt;=Criterios!$AB$4,AL1036&lt;=Criterios!$AA$4),"Excelente",MID(Criterios!$Y$3,1,1))))))</f>
        <v/>
      </c>
      <c r="AN1036" s="278">
        <f>(IFERROR(AVERAGEIFS(AL1036:AL1041,AE1036:AE1041,"Impacto"),0))/100</f>
        <v>0</v>
      </c>
      <c r="AO1036" s="280">
        <f>(IFERROR(AVERAGEIFS(AL1036:AL1041,AE1036:AE1041,"Probabilidad"),0))/100</f>
        <v>0</v>
      </c>
      <c r="AP1036" s="282" t="str">
        <f>IF(AN1036=0,MID(S1036,1,15),IF(T1036 - AN1036*T1036&lt;1,VLOOKUP(1,Criterios!$D$4:$E$8,2,FALSE),IF(ROUND(T1036 -( T1036*AN1036),0)=0,VLOOKUP(1,Criterios!$D$4:$E$8,2,FALSE),VLOOKUP(ROUND(T1036 -( T1036*AN1036),0),Criterios!$D$4:$E$8,2,FALSE))))</f>
        <v/>
      </c>
      <c r="AQ1036" s="273">
        <f>(IFERROR(VLOOKUP(AP1036,Criterios!$E$3:$F$8,2,FALSE),0))</f>
        <v>0</v>
      </c>
      <c r="AR1036" s="273" t="str">
        <f>IF(AO1036=0,MID(U1036,1,15),IF(V1036 - AO1036*V1036&lt;1,VLOOKUP(1,Criterios!$G$4:$H$8,2,FALSE),IF(ROUND(V1036 -(V1036*AO1036),0)=0,VLOOKUP(1,Criterios!$G$4:$H$8,2,FALSE),VLOOKUP(ROUND(V1036 -( V1036*AO1036),0),Criterios!$G$4:$H$8,2,FALSE))))</f>
        <v/>
      </c>
      <c r="AS1036" s="273">
        <f>(IFERROR(VLOOKUP(AR1036,Criterios!$H$3:$I$8,2,FALSE),0))</f>
        <v>0</v>
      </c>
      <c r="AT1036" s="273">
        <f>(IFERROR(VLOOKUP(AP1036,Criterios!$E$3:$F$8,2,FALSE),0)) * (IFERROR(VLOOKUP(AR1036,Criterios!$H$3:$I$8,2,FALSE),0))</f>
        <v>0</v>
      </c>
      <c r="AU1036" s="284">
        <f>IFERROR(INDEX(Colorimetría!$D$4:$H$8,MATCH(AS1036,Colorimetría!$C$4:$C$8,0),MATCH(AQ1036,Colorimetría!$D$3:$H$3,0)),0)</f>
        <v>0</v>
      </c>
      <c r="AV1036" s="88" t="s">
        <v>169</v>
      </c>
      <c r="AW1036" s="97" t="str">
        <f>IF(AND(T1036=1,V1036=5),IF(AND(AQ1036=1,AS1036=5),"RiRr","Ri"),IF(AND(AQ1036=1,AS1036=5),"Rr",""))</f>
        <v/>
      </c>
      <c r="AX1036" s="97" t="str">
        <f>IF(AND(T1036=2,V1036=5),IF(AND(AQ1036=2,AS1036=5),"RiRr","Ri"),IF(AND(AQ1036=2,AS1036=5),"Rr",""))</f>
        <v/>
      </c>
      <c r="AY1036" s="98" t="str">
        <f>IF(AND(T1036=3,V1036=5),IF(AND(AQ1036=3,AS1036=5),"RiRr","Ri"),IF(AND(AQ1036=3,AS1036=5),"Rr",""))</f>
        <v/>
      </c>
      <c r="AZ1036" s="98" t="str">
        <f>IF(AND(T1036=4,V1036=5),IF(AND(AQ1036=4,AS1036=5),"RiRr","Ri"),IF(AND(AQ1036=4,AS1036=5),"Rr",""))</f>
        <v/>
      </c>
      <c r="BA1036" s="98" t="str">
        <f>IF(AND(T1036=5,V1036=5),IF(AND(AQ1036=5,AS1036=5),"RiRr","Ri"),IF(AND(AQ1036=5,AS1036=5),"Rr",""))</f>
        <v/>
      </c>
      <c r="BB1036" s="100"/>
    </row>
    <row r="1037" spans="1:54" hidden="1" x14ac:dyDescent="0.2">
      <c r="A1037" s="362"/>
      <c r="B1037" s="290"/>
      <c r="M1037" s="263"/>
      <c r="N1037" s="263"/>
      <c r="O1037" s="327"/>
      <c r="Q1037" s="266"/>
      <c r="R1037" s="260"/>
      <c r="S1037" s="257"/>
      <c r="T1037" s="254"/>
      <c r="U1037" s="248"/>
      <c r="V1037" s="254"/>
      <c r="W1037" s="254"/>
      <c r="X1037" s="254"/>
      <c r="Y1037" s="276"/>
      <c r="Z1037" s="91"/>
      <c r="AA1037" s="92"/>
      <c r="AB1037" s="92"/>
      <c r="AC1037" s="92"/>
      <c r="AD1037" s="93"/>
      <c r="AE1037" s="94">
        <f t="shared" ref="AE1037:AE1041" si="168">IF(OR(AD1037="Preventivo",AD1037="Preventivo - Detectivo"),"Probabilidad",IF(OR(AD1037="Detectivo - Correctivo",AD1037="Correctivo"),"Impacto",0))</f>
        <v>0</v>
      </c>
      <c r="AF1037" s="93"/>
      <c r="AG1037" s="93"/>
      <c r="AH1037" s="93"/>
      <c r="AI1037" s="93"/>
      <c r="AJ1037" s="93"/>
      <c r="AK1037" s="93"/>
      <c r="AL1037" s="95">
        <f>IFERROR(VLOOKUP(AF1037,Criterios!$M$3:$N$6,2,FALSE),0) + IFERROR(VLOOKUP(AG1037,Criterios!$O$3:$P$6,2,FALSE),0) + IFERROR(VLOOKUP(AH1037,Criterios!$Q$3:$R$7,2,FALSE),0) + IFERROR(VLOOKUP(AI1037,Criterios!$S$3:$T$6,2,FALSE),0) + IFERROR(VLOOKUP(AJ1037,Criterios!$U$3:$V$5,2,FALSE),0) + IFERROR(VLOOKUP(AK1037,Criterios!$W$3:$X$8,2,FALSE),0)</f>
        <v>0</v>
      </c>
      <c r="AM1037" s="96" t="str">
        <f>IF(AND(AL1037&gt;=Criterios!$AB$8,AL1037&lt;Criterios!$AA$8),"Pobre",IF(AND(AL1037&gt;=Criterios!$AB$7,AL1037&lt;Criterios!$AA$7),"Insatisfactorio",IF(AND(AL1037&gt;=Criterios!$AB$6,AL1037&lt;Criterios!$AA$6),"Regular",IF(AND(AL1037&gt;=Criterios!$AB$5,AL1037&lt;Criterios!$AA$5),"Bueno",IF(AND(AL1037&gt;=Criterios!$AB$4,AL1037&lt;=Criterios!$AA$4),"Excelente",MID(Criterios!$Y$3,1,1))))))</f>
        <v/>
      </c>
      <c r="AN1037" s="278"/>
      <c r="AO1037" s="280"/>
      <c r="AP1037" s="282"/>
      <c r="AQ1037" s="273"/>
      <c r="AR1037" s="273"/>
      <c r="AS1037" s="273"/>
      <c r="AT1037" s="273"/>
      <c r="AU1037" s="284"/>
      <c r="AV1037" s="88" t="s">
        <v>122</v>
      </c>
      <c r="AW1037" s="101" t="str">
        <f>IF(AND(T1036=1,V1036=4),IF(AND(AQ1036=1,AS1036=4),"RiRr","Ri"),IF(AND(AQ1036=1,AS1036=4),"Rr",""))</f>
        <v/>
      </c>
      <c r="AX1037" s="102" t="str">
        <f>IF(AND(T1036=2,V1036=4),IF(AND(AQ1036=2,AS1036=4),"RiRr","Ri"),IF(AND(AQ1036=2,AS1036=4),"Rr",""))</f>
        <v/>
      </c>
      <c r="AY1037" s="102" t="str">
        <f>IF(AND(T1036=3,V1036=4),IF(AND(AQ1036=3,AS1036=4),"RiRr","Ri"),IF(AND(AQ1036=3,AS1036=4),"Rr",""))</f>
        <v/>
      </c>
      <c r="AZ1037" s="103" t="str">
        <f>IF(AND(T1036=4,V1036=4),IF(AND(AQ1036=4,AS1036=4),"RiRr","Ri"),IF(AND(AQ1036=4,AS1036=4),"Rr",""))</f>
        <v/>
      </c>
      <c r="BA1037" s="103" t="str">
        <f>IF(AND(T1036=5,V1036=4),IF(AND(AQ1036=5,AS1036=4),"RiRr","Ri"),IF(AND(AQ1036=5,AS1036=4),"Rr",""))</f>
        <v/>
      </c>
      <c r="BB1037" s="105"/>
    </row>
    <row r="1038" spans="1:54" hidden="1" x14ac:dyDescent="0.2">
      <c r="A1038" s="362"/>
      <c r="B1038" s="290"/>
      <c r="M1038" s="263"/>
      <c r="N1038" s="263"/>
      <c r="O1038" s="327"/>
      <c r="Q1038" s="266"/>
      <c r="R1038" s="260"/>
      <c r="S1038" s="257"/>
      <c r="T1038" s="254"/>
      <c r="U1038" s="248"/>
      <c r="V1038" s="254"/>
      <c r="W1038" s="254"/>
      <c r="X1038" s="254"/>
      <c r="Y1038" s="276"/>
      <c r="Z1038" s="91"/>
      <c r="AA1038" s="92"/>
      <c r="AB1038" s="92"/>
      <c r="AC1038" s="92"/>
      <c r="AD1038" s="93"/>
      <c r="AE1038" s="94">
        <f t="shared" si="168"/>
        <v>0</v>
      </c>
      <c r="AF1038" s="93"/>
      <c r="AG1038" s="93"/>
      <c r="AH1038" s="93"/>
      <c r="AI1038" s="93"/>
      <c r="AJ1038" s="93"/>
      <c r="AK1038" s="93"/>
      <c r="AL1038" s="95">
        <f>IFERROR(VLOOKUP(AF1038,Criterios!$M$3:$N$6,2,FALSE),0) + IFERROR(VLOOKUP(AG1038,Criterios!$O$3:$P$6,2,FALSE),0) + IFERROR(VLOOKUP(AH1038,Criterios!$Q$3:$R$7,2,FALSE),0) + IFERROR(VLOOKUP(AI1038,Criterios!$S$3:$T$6,2,FALSE),0) + IFERROR(VLOOKUP(AJ1038,Criterios!$U$3:$V$5,2,FALSE),0) + IFERROR(VLOOKUP(AK1038,Criterios!$W$3:$X$8,2,FALSE),0)</f>
        <v>0</v>
      </c>
      <c r="AM1038" s="96" t="str">
        <f>IF(AND(AL1038&gt;=Criterios!$AB$8,AL1038&lt;Criterios!$AA$8),"Pobre",IF(AND(AL1038&gt;=Criterios!$AB$7,AL1038&lt;Criterios!$AA$7),"Insatisfactorio",IF(AND(AL1038&gt;=Criterios!$AB$6,AL1038&lt;Criterios!$AA$6),"Regular",IF(AND(AL1038&gt;=Criterios!$AB$5,AL1038&lt;Criterios!$AA$5),"Bueno",IF(AND(AL1038&gt;=Criterios!$AB$4,AL1038&lt;=Criterios!$AA$4),"Excelente",MID(Criterios!$Y$3,1,1))))))</f>
        <v/>
      </c>
      <c r="AN1038" s="278"/>
      <c r="AO1038" s="280"/>
      <c r="AP1038" s="282"/>
      <c r="AQ1038" s="273"/>
      <c r="AR1038" s="273"/>
      <c r="AS1038" s="273"/>
      <c r="AT1038" s="273"/>
      <c r="AU1038" s="284"/>
      <c r="AV1038" s="88" t="s">
        <v>125</v>
      </c>
      <c r="AW1038" s="106" t="str">
        <f>IF(AND(T1036=1,V1036=3),IF(AND(AQ1036=1,AS1036=3),"RiRr","Ri"),IF(AND(AQ1036=1,AS1036=3),"Rr",""))</f>
        <v/>
      </c>
      <c r="AX1038" s="101" t="str">
        <f>IF(AND(T1036=2,V1036=3),IF(AND(AQ1036=2,AS1036=3),"RiRr","Ri"),IF(AND(AQ1036=2,AS1036=3),"Rr",""))</f>
        <v/>
      </c>
      <c r="AY1038" s="102" t="str">
        <f>IF(AND(T1036=3,V1036=3),IF(AND(AQ1036=3,AS1036=3),"RiRr","Ri"),IF(AND(AQ1036=3,AS1036=3),"Rr",""))</f>
        <v/>
      </c>
      <c r="AZ1038" s="103" t="str">
        <f>IF(AND(T1036=4,V1036=3),IF(AND(AQ1036=4,AS1036=3),"RiRr","Ri"),IF(AND(AQ1036=4,AS1036=3),"Rr",""))</f>
        <v/>
      </c>
      <c r="BA1038" s="103" t="str">
        <f>IF(AND(T1036=5,V1036=3),IF(AND(AQ1036=5,AS1036=3),"RiRr","Ri"),IF(AND(AQ1036=5,AS1036=3),"Rr",""))</f>
        <v/>
      </c>
      <c r="BB1038" s="105"/>
    </row>
    <row r="1039" spans="1:54" hidden="1" x14ac:dyDescent="0.2">
      <c r="A1039" s="362"/>
      <c r="B1039" s="290"/>
      <c r="M1039" s="263"/>
      <c r="N1039" s="263"/>
      <c r="O1039" s="327"/>
      <c r="Q1039" s="266"/>
      <c r="R1039" s="260"/>
      <c r="S1039" s="257"/>
      <c r="T1039" s="254"/>
      <c r="U1039" s="248"/>
      <c r="V1039" s="254"/>
      <c r="W1039" s="254"/>
      <c r="X1039" s="254"/>
      <c r="Y1039" s="276"/>
      <c r="Z1039" s="91"/>
      <c r="AA1039" s="92"/>
      <c r="AB1039" s="92"/>
      <c r="AC1039" s="92"/>
      <c r="AD1039" s="93"/>
      <c r="AE1039" s="94">
        <f t="shared" si="168"/>
        <v>0</v>
      </c>
      <c r="AF1039" s="93"/>
      <c r="AG1039" s="93"/>
      <c r="AH1039" s="93"/>
      <c r="AI1039" s="93"/>
      <c r="AJ1039" s="93"/>
      <c r="AK1039" s="93"/>
      <c r="AL1039" s="94">
        <f>IFERROR(VLOOKUP(AF1039,Criterios!$M$3:$N$6,2,FALSE),0) + IFERROR(VLOOKUP(AG1039,Criterios!$O$3:$P$6,2,FALSE),0) + IFERROR(VLOOKUP(AH1039,Criterios!$Q$3:$R$7,2,FALSE),0) + IFERROR(VLOOKUP(AI1039,Criterios!$S$3:$T$6,2,FALSE),0) + IFERROR(VLOOKUP(AJ1039,Criterios!$U$3:$V$5,2,FALSE),0) + IFERROR(VLOOKUP(AK1039,Criterios!$W$3:$X$8,2,FALSE),0)</f>
        <v>0</v>
      </c>
      <c r="AM1039" s="96" t="str">
        <f>IF(AND(AL1039&gt;=Criterios!$AB$8,AL1039&lt;Criterios!$AA$8),"Pobre",IF(AND(AL1039&gt;=Criterios!$AB$7,AL1039&lt;Criterios!$AA$7),"Insatisfactorio",IF(AND(AL1039&gt;=Criterios!$AB$6,AL1039&lt;Criterios!$AA$6),"Regular",IF(AND(AL1039&gt;=Criterios!$AB$5,AL1039&lt;Criterios!$AA$5),"Bueno",IF(AND(AL1039&gt;=Criterios!$AB$4,AL1039&lt;=Criterios!$AA$4),"Excelente",MID(Criterios!$Y$3,1,1))))))</f>
        <v/>
      </c>
      <c r="AN1039" s="278"/>
      <c r="AO1039" s="280"/>
      <c r="AP1039" s="282"/>
      <c r="AQ1039" s="273"/>
      <c r="AR1039" s="273"/>
      <c r="AS1039" s="273"/>
      <c r="AT1039" s="273"/>
      <c r="AU1039" s="284"/>
      <c r="AV1039" s="88" t="s">
        <v>170</v>
      </c>
      <c r="AW1039" s="106" t="str">
        <f>IF(AND(T1036=1,V1036=2),IF(AND(AQ1036=1,AS1036=2),"RiRr","Ri"),IF(AND(AQ1036=1,AS1036=2),"Rr",""))</f>
        <v/>
      </c>
      <c r="AX1039" s="106" t="str">
        <f>IF(AND(T1036=2,V1036=2),IF(AND(AQ1036=2,AS1036=2),"RiRr","Ri"),IF(AND(AQ1036=2,AS1036=2),"Rr",""))</f>
        <v/>
      </c>
      <c r="AY1039" s="101" t="str">
        <f>IF(AND(T1036=3,V1036=2),IF(AND(AQ1036=3,AS1036=2),"RiRr","Ri"),IF(AND(AQ1036=3,AS1036=2),"Rr",""))</f>
        <v/>
      </c>
      <c r="AZ1039" s="102" t="str">
        <f>IF(AND(T1036=4,V1036=2),IF(AND(AQ1036=4,AS1036=2),"RiRr","Ri"),IF(AND(AQ1036=4,AS1036=2),"Rr",""))</f>
        <v/>
      </c>
      <c r="BA1039" s="103" t="str">
        <f>IF(AND(T1036=5,V1036=2),IF(AND(AQ1036=5,AS1036=2),"RiRr","Ri"),IF(AND(AQ1036=5,AS1036=2),"Rr",""))</f>
        <v/>
      </c>
      <c r="BB1039" s="105"/>
    </row>
    <row r="1040" spans="1:54" hidden="1" x14ac:dyDescent="0.2">
      <c r="A1040" s="362"/>
      <c r="B1040" s="290"/>
      <c r="M1040" s="263"/>
      <c r="N1040" s="263"/>
      <c r="O1040" s="327"/>
      <c r="Q1040" s="266"/>
      <c r="R1040" s="260"/>
      <c r="S1040" s="257"/>
      <c r="T1040" s="254"/>
      <c r="U1040" s="248"/>
      <c r="V1040" s="254"/>
      <c r="W1040" s="254"/>
      <c r="X1040" s="254"/>
      <c r="Y1040" s="276"/>
      <c r="Z1040" s="91"/>
      <c r="AA1040" s="92"/>
      <c r="AB1040" s="92"/>
      <c r="AC1040" s="92"/>
      <c r="AD1040" s="93"/>
      <c r="AE1040" s="94">
        <f t="shared" si="168"/>
        <v>0</v>
      </c>
      <c r="AF1040" s="93"/>
      <c r="AG1040" s="93"/>
      <c r="AH1040" s="93"/>
      <c r="AI1040" s="93"/>
      <c r="AJ1040" s="93"/>
      <c r="AK1040" s="93"/>
      <c r="AL1040" s="94">
        <f>IFERROR(VLOOKUP(AF1040,Criterios!$M$3:$N$6,2,FALSE),0) + IFERROR(VLOOKUP(AG1040,Criterios!$O$3:$P$6,2,FALSE),0) + IFERROR(VLOOKUP(AH1040,Criterios!$Q$3:$R$7,2,FALSE),0) + IFERROR(VLOOKUP(AI1040,Criterios!$S$3:$T$6,2,FALSE),0) + IFERROR(VLOOKUP(AJ1040,Criterios!$U$3:$V$5,2,FALSE),0) + IFERROR(VLOOKUP(AK1040,Criterios!$W$3:$X$8,2,FALSE),0)</f>
        <v>0</v>
      </c>
      <c r="AM1040" s="96" t="str">
        <f>IF(AND(AL1040&gt;=Criterios!$AB$8,AL1040&lt;Criterios!$AA$8),"Pobre",IF(AND(AL1040&gt;=Criterios!$AB$7,AL1040&lt;Criterios!$AA$7),"Insatisfactorio",IF(AND(AL1040&gt;=Criterios!$AB$6,AL1040&lt;Criterios!$AA$6),"Regular",IF(AND(AL1040&gt;=Criterios!$AB$5,AL1040&lt;Criterios!$AA$5),"Bueno",IF(AND(AL1040&gt;=Criterios!$AB$4,AL1040&lt;=Criterios!$AA$4),"Excelente",MID(Criterios!$Y$3,1,1))))))</f>
        <v/>
      </c>
      <c r="AN1040" s="278"/>
      <c r="AO1040" s="280"/>
      <c r="AP1040" s="282"/>
      <c r="AQ1040" s="273"/>
      <c r="AR1040" s="273"/>
      <c r="AS1040" s="273"/>
      <c r="AT1040" s="273"/>
      <c r="AU1040" s="284"/>
      <c r="AV1040" s="88" t="s">
        <v>752</v>
      </c>
      <c r="AW1040" s="106" t="str">
        <f>IF(AND(T1036=1,V1036=1),IF(AND(AQ1036=1,AS1036=1),"RiRr","Ri"),IF(AND(AQ1036=1,AS1036=1),"Rr",""))</f>
        <v/>
      </c>
      <c r="AX1040" s="106" t="str">
        <f>IF(AND(T1036=2,V1036=1),IF(AND(AQ1036=2,AS1036=1),"RiRr","Ri"),IF(AND(AQ1036=2,AS1036=1),"Rr",""))</f>
        <v/>
      </c>
      <c r="AY1040" s="101" t="str">
        <f>IF(AND(T1036=3,V1036=1),IF(AND(AQ1036=3,AS1036=1),"RiRr","Ri"),IF(AND(AQ1036=3,AS1036=1),"Rr",""))</f>
        <v/>
      </c>
      <c r="AZ1040" s="102" t="str">
        <f>IF(AND(T1036=4,V1036=1),IF(AND(AQ1036=4,AS1036=1),"RiRr","Ri"),IF(AND(AQ1036=4,AS1036=1),"Rr",""))</f>
        <v/>
      </c>
      <c r="BA1040" s="102" t="str">
        <f>IF(AND(T1036=5,V1036=1),IF(AND(AQ1036=5,AS1036=1),"RiRr","Ri"),IF(AND(AQ1036=5,AS1036=1),"Rr",""))</f>
        <v/>
      </c>
      <c r="BB1040" s="105"/>
    </row>
    <row r="1041" spans="1:54" ht="15.75" hidden="1" customHeight="1" thickBot="1" x14ac:dyDescent="0.25">
      <c r="A1041" s="363"/>
      <c r="B1041" s="291"/>
      <c r="M1041" s="264"/>
      <c r="N1041" s="264"/>
      <c r="O1041" s="328"/>
      <c r="Q1041" s="267"/>
      <c r="R1041" s="261"/>
      <c r="S1041" s="258"/>
      <c r="T1041" s="255"/>
      <c r="U1041" s="249"/>
      <c r="V1041" s="255"/>
      <c r="W1041" s="255"/>
      <c r="X1041" s="255"/>
      <c r="Y1041" s="277"/>
      <c r="Z1041" s="108"/>
      <c r="AA1041" s="109"/>
      <c r="AB1041" s="109"/>
      <c r="AC1041" s="109"/>
      <c r="AD1041" s="110"/>
      <c r="AE1041" s="111">
        <f t="shared" si="168"/>
        <v>0</v>
      </c>
      <c r="AF1041" s="110"/>
      <c r="AG1041" s="110"/>
      <c r="AH1041" s="110"/>
      <c r="AI1041" s="110"/>
      <c r="AJ1041" s="110"/>
      <c r="AK1041" s="110"/>
      <c r="AL1041" s="111">
        <f>IFERROR(VLOOKUP(AF1041,Criterios!$M$3:$N$6,2,FALSE),0) + IFERROR(VLOOKUP(AG1041,Criterios!$O$3:$P$6,2,FALSE),0) + IFERROR(VLOOKUP(AH1041,Criterios!$Q$3:$R$7,2,FALSE),0) + IFERROR(VLOOKUP(AI1041,Criterios!$S$3:$T$6,2,FALSE),0) + IFERROR(VLOOKUP(AJ1041,Criterios!$U$3:$V$5,2,FALSE),0) + IFERROR(VLOOKUP(AK1041,Criterios!$W$3:$X$8,2,FALSE),0)</f>
        <v>0</v>
      </c>
      <c r="AM1041" s="112" t="str">
        <f>IF(AND(AL1041&gt;=Criterios!$AB$8,AL1041&lt;Criterios!$AA$8),"Pobre",IF(AND(AL1041&gt;=Criterios!$AB$7,AL1041&lt;Criterios!$AA$7),"Insatisfactorio",IF(AND(AL1041&gt;=Criterios!$AB$6,AL1041&lt;Criterios!$AA$6),"Regular",IF(AND(AL1041&gt;=Criterios!$AB$5,AL1041&lt;Criterios!$AA$5),"Bueno",IF(AND(AL1041&gt;=Criterios!$AB$4,AL1041&lt;=Criterios!$AA$4),"Excelente",MID(Criterios!$Y$3,1,1))))))</f>
        <v/>
      </c>
      <c r="AN1041" s="279"/>
      <c r="AO1041" s="281"/>
      <c r="AP1041" s="283"/>
      <c r="AQ1041" s="274"/>
      <c r="AR1041" s="274"/>
      <c r="AS1041" s="274"/>
      <c r="AT1041" s="274"/>
      <c r="AU1041" s="285"/>
      <c r="AW1041" s="88" t="s">
        <v>123</v>
      </c>
      <c r="AX1041" s="88" t="s">
        <v>124</v>
      </c>
      <c r="AY1041" s="88" t="s">
        <v>125</v>
      </c>
      <c r="AZ1041" s="88" t="s">
        <v>126</v>
      </c>
      <c r="BA1041" s="88" t="s">
        <v>127</v>
      </c>
      <c r="BB1041" s="113"/>
    </row>
    <row r="1042" spans="1:54" ht="16.5" hidden="1" thickTop="1" x14ac:dyDescent="0.2">
      <c r="A1042" s="361"/>
      <c r="B1042" s="289"/>
      <c r="M1042" s="262"/>
      <c r="N1042" s="262"/>
      <c r="O1042" s="326" t="s">
        <v>482</v>
      </c>
      <c r="Q1042" s="295"/>
      <c r="R1042" s="259"/>
      <c r="S1042" s="256"/>
      <c r="T1042" s="253">
        <f>(IFERROR(VLOOKUP(S1042,Criterios!$E$3:$F$8,2,FALSE),0))</f>
        <v>0</v>
      </c>
      <c r="U1042" s="247"/>
      <c r="V1042" s="253">
        <f>(IFERROR(VLOOKUP(U1042,Criterios!$H$3:$I$8,2,FALSE),0))</f>
        <v>0</v>
      </c>
      <c r="W1042" s="253">
        <f>(IFERROR(VLOOKUP(S1042,Criterios!$E$3:$F$8,2,FALSE),0)) * (IFERROR(VLOOKUP(U1042,Criterios!$H$3:$I$8,2,FALSE),0))</f>
        <v>0</v>
      </c>
      <c r="X1042" s="253">
        <f>IFERROR(INDEX(Colorimetría!$D$4:$H$8,MATCH(V1042,Colorimetría!$C$4:$C$8,0),MATCH(T1042,Colorimetría!$D$3:$H$3,0)),0)</f>
        <v>0</v>
      </c>
      <c r="Y1042" s="296"/>
      <c r="Z1042" s="91"/>
      <c r="AA1042" s="92"/>
      <c r="AB1042" s="92"/>
      <c r="AC1042" s="92"/>
      <c r="AD1042" s="93"/>
      <c r="AE1042" s="94">
        <f>IF(OR(AD1042="Preventivo",AD1042="Preventivo - Detectivo"),"Probabilidad",IF(OR(AD1042="Detectivo - Correctivo",AD1042="Correctivo"),"Impacto",0))</f>
        <v>0</v>
      </c>
      <c r="AF1042" s="93"/>
      <c r="AG1042" s="93"/>
      <c r="AH1042" s="93"/>
      <c r="AI1042" s="93"/>
      <c r="AJ1042" s="93"/>
      <c r="AK1042" s="93"/>
      <c r="AL1042" s="95">
        <f>IFERROR(VLOOKUP(AF1042,Criterios!$M$3:$N$6,2,FALSE),0) + IFERROR(VLOOKUP(AG1042,Criterios!$O$3:$P$6,2,FALSE),0) + IFERROR(VLOOKUP(AH1042,Criterios!$Q$3:$R$7,2,FALSE),0) + IFERROR(VLOOKUP(AI1042,Criterios!$S$3:$T$6,2,FALSE),0) + IFERROR(VLOOKUP(AJ1042,Criterios!$U$3:$V$5,2,FALSE),0) + IFERROR(VLOOKUP(AK1042,Criterios!$W$3:$X$8,2,FALSE),0)</f>
        <v>0</v>
      </c>
      <c r="AM1042" s="96" t="str">
        <f>IF(AND(AL1042&gt;=Criterios!$AB$8,AL1042&lt;Criterios!$AA$8),"Pobre",IF(AND(AL1042&gt;=Criterios!$AB$7,AL1042&lt;Criterios!$AA$7),"Insatisfactorio",IF(AND(AL1042&gt;=Criterios!$AB$6,AL1042&lt;Criterios!$AA$6),"Regular",IF(AND(AL1042&gt;=Criterios!$AB$5,AL1042&lt;Criterios!$AA$5),"Bueno",IF(AND(AL1042&gt;=Criterios!$AB$4,AL1042&lt;=Criterios!$AA$4),"Excelente",MID(Criterios!$Y$3,1,1))))))</f>
        <v/>
      </c>
      <c r="AN1042" s="278">
        <f>(IFERROR(AVERAGEIFS(AL1042:AL1047,AE1042:AE1047,"Impacto"),0))/100</f>
        <v>0</v>
      </c>
      <c r="AO1042" s="280">
        <f>(IFERROR(AVERAGEIFS(AL1042:AL1047,AE1042:AE1047,"Probabilidad"),0))/100</f>
        <v>0</v>
      </c>
      <c r="AP1042" s="282" t="str">
        <f>IF(AN1042=0,MID(S1042,1,15),IF(T1042 - AN1042*T1042&lt;1,VLOOKUP(1,Criterios!$D$4:$E$8,2,FALSE),IF(ROUND(T1042 -( T1042*AN1042),0)=0,VLOOKUP(1,Criterios!$D$4:$E$8,2,FALSE),VLOOKUP(ROUND(T1042 -( T1042*AN1042),0),Criterios!$D$4:$E$8,2,FALSE))))</f>
        <v/>
      </c>
      <c r="AQ1042" s="273">
        <f>(IFERROR(VLOOKUP(AP1042,Criterios!$E$3:$F$8,2,FALSE),0))</f>
        <v>0</v>
      </c>
      <c r="AR1042" s="273" t="str">
        <f>IF(AO1042=0,MID(U1042,1,15),IF(V1042 - AO1042*V1042&lt;1,VLOOKUP(1,Criterios!$G$4:$H$8,2,FALSE),IF(ROUND(V1042 -(V1042*AO1042),0)=0,VLOOKUP(1,Criterios!$G$4:$H$8,2,FALSE),VLOOKUP(ROUND(V1042 -( V1042*AO1042),0),Criterios!$G$4:$H$8,2,FALSE))))</f>
        <v/>
      </c>
      <c r="AS1042" s="273">
        <f>(IFERROR(VLOOKUP(AR1042,Criterios!$H$3:$I$8,2,FALSE),0))</f>
        <v>0</v>
      </c>
      <c r="AT1042" s="273">
        <f>(IFERROR(VLOOKUP(AP1042,Criterios!$E$3:$F$8,2,FALSE),0)) * (IFERROR(VLOOKUP(AR1042,Criterios!$H$3:$I$8,2,FALSE),0))</f>
        <v>0</v>
      </c>
      <c r="AU1042" s="284">
        <f>IFERROR(INDEX(Colorimetría!$D$4:$H$8,MATCH(AS1042,Colorimetría!$C$4:$C$8,0),MATCH(AQ1042,Colorimetría!$D$3:$H$3,0)),0)</f>
        <v>0</v>
      </c>
      <c r="AV1042" s="88" t="s">
        <v>169</v>
      </c>
      <c r="AW1042" s="97" t="str">
        <f>IF(AND(T1042=1,V1042=5),IF(AND(AQ1042=1,AS1042=5),"RiRr","Ri"),IF(AND(AQ1042=1,AS1042=5),"Rr",""))</f>
        <v/>
      </c>
      <c r="AX1042" s="97" t="str">
        <f>IF(AND(T1042=2,V1042=5),IF(AND(AQ1042=2,AS1042=5),"RiRr","Ri"),IF(AND(AQ1042=2,AS1042=5),"Rr",""))</f>
        <v/>
      </c>
      <c r="AY1042" s="98" t="str">
        <f>IF(AND(T1042=3,V1042=5),IF(AND(AQ1042=3,AS1042=5),"RiRr","Ri"),IF(AND(AQ1042=3,AS1042=5),"Rr",""))</f>
        <v/>
      </c>
      <c r="AZ1042" s="98" t="str">
        <f>IF(AND(T1042=4,V1042=5),IF(AND(AQ1042=4,AS1042=5),"RiRr","Ri"),IF(AND(AQ1042=4,AS1042=5),"Rr",""))</f>
        <v/>
      </c>
      <c r="BA1042" s="98" t="str">
        <f>IF(AND(T1042=5,V1042=5),IF(AND(AQ1042=5,AS1042=5),"RiRr","Ri"),IF(AND(AQ1042=5,AS1042=5),"Rr",""))</f>
        <v/>
      </c>
      <c r="BB1042" s="100"/>
    </row>
    <row r="1043" spans="1:54" hidden="1" x14ac:dyDescent="0.2">
      <c r="A1043" s="362"/>
      <c r="B1043" s="290"/>
      <c r="M1043" s="263"/>
      <c r="N1043" s="263"/>
      <c r="O1043" s="327"/>
      <c r="Q1043" s="266"/>
      <c r="R1043" s="260"/>
      <c r="S1043" s="257"/>
      <c r="T1043" s="254"/>
      <c r="U1043" s="248"/>
      <c r="V1043" s="254"/>
      <c r="W1043" s="254"/>
      <c r="X1043" s="254"/>
      <c r="Y1043" s="276"/>
      <c r="Z1043" s="91"/>
      <c r="AA1043" s="92"/>
      <c r="AB1043" s="92"/>
      <c r="AC1043" s="92"/>
      <c r="AD1043" s="93"/>
      <c r="AE1043" s="94"/>
      <c r="AF1043" s="93"/>
      <c r="AG1043" s="93"/>
      <c r="AH1043" s="93"/>
      <c r="AI1043" s="93"/>
      <c r="AJ1043" s="93"/>
      <c r="AK1043" s="93"/>
      <c r="AL1043" s="95">
        <f>IFERROR(VLOOKUP(AF1043,Criterios!$M$3:$N$6,2,FALSE),0) + IFERROR(VLOOKUP(AG1043,Criterios!$O$3:$P$6,2,FALSE),0) + IFERROR(VLOOKUP(AH1043,Criterios!$Q$3:$R$7,2,FALSE),0) + IFERROR(VLOOKUP(AI1043,Criterios!$S$3:$T$6,2,FALSE),0) + IFERROR(VLOOKUP(AJ1043,Criterios!$U$3:$V$5,2,FALSE),0) + IFERROR(VLOOKUP(AK1043,Criterios!$W$3:$X$8,2,FALSE),0)</f>
        <v>0</v>
      </c>
      <c r="AM1043" s="96" t="str">
        <f>IF(AND(AL1043&gt;=Criterios!$AB$8,AL1043&lt;Criterios!$AA$8),"Pobre",IF(AND(AL1043&gt;=Criterios!$AB$7,AL1043&lt;Criterios!$AA$7),"Insatisfactorio",IF(AND(AL1043&gt;=Criterios!$AB$6,AL1043&lt;Criterios!$AA$6),"Regular",IF(AND(AL1043&gt;=Criterios!$AB$5,AL1043&lt;Criterios!$AA$5),"Bueno",IF(AND(AL1043&gt;=Criterios!$AB$4,AL1043&lt;=Criterios!$AA$4),"Excelente",MID(Criterios!$Y$3,1,1))))))</f>
        <v/>
      </c>
      <c r="AN1043" s="278"/>
      <c r="AO1043" s="280"/>
      <c r="AP1043" s="282"/>
      <c r="AQ1043" s="273"/>
      <c r="AR1043" s="273"/>
      <c r="AS1043" s="273"/>
      <c r="AT1043" s="273"/>
      <c r="AU1043" s="284"/>
      <c r="AV1043" s="88" t="s">
        <v>122</v>
      </c>
      <c r="AW1043" s="101" t="str">
        <f>IF(AND(T1042=1,V1042=4),IF(AND(AQ1042=1,AS1042=4),"RiRr","Ri"),IF(AND(AQ1042=1,AS1042=4),"Rr",""))</f>
        <v/>
      </c>
      <c r="AX1043" s="102" t="str">
        <f>IF(AND(T1042=2,V1042=4),IF(AND(AQ1042=2,AS1042=4),"RiRr","Ri"),IF(AND(AQ1042=2,AS1042=4),"Rr",""))</f>
        <v/>
      </c>
      <c r="AY1043" s="102" t="str">
        <f>IF(AND(T1042=3,V1042=4),IF(AND(AQ1042=3,AS1042=4),"RiRr","Ri"),IF(AND(AQ1042=3,AS1042=4),"Rr",""))</f>
        <v/>
      </c>
      <c r="AZ1043" s="103" t="str">
        <f>IF(AND(T1042=4,V1042=4),IF(AND(AQ1042=4,AS1042=4),"RiRr","Ri"),IF(AND(AQ1042=4,AS1042=4),"Rr",""))</f>
        <v/>
      </c>
      <c r="BA1043" s="103" t="str">
        <f>IF(AND(T1042=5,V1042=4),IF(AND(AQ1042=5,AS1042=4),"RiRr","Ri"),IF(AND(AQ1042=5,AS1042=4),"Rr",""))</f>
        <v/>
      </c>
      <c r="BB1043" s="105"/>
    </row>
    <row r="1044" spans="1:54" hidden="1" x14ac:dyDescent="0.2">
      <c r="A1044" s="362"/>
      <c r="B1044" s="290"/>
      <c r="M1044" s="263"/>
      <c r="N1044" s="263"/>
      <c r="O1044" s="327"/>
      <c r="Q1044" s="266"/>
      <c r="R1044" s="260"/>
      <c r="S1044" s="257"/>
      <c r="T1044" s="254"/>
      <c r="U1044" s="248"/>
      <c r="V1044" s="254"/>
      <c r="W1044" s="254"/>
      <c r="X1044" s="254"/>
      <c r="Y1044" s="276"/>
      <c r="Z1044" s="91"/>
      <c r="AA1044" s="92"/>
      <c r="AB1044" s="92"/>
      <c r="AC1044" s="92"/>
      <c r="AD1044" s="93"/>
      <c r="AE1044" s="94">
        <f t="shared" ref="AE1044:AE1047" si="169">IF(OR(AD1044="Preventivo",AD1044="Preventivo - Detectivo"),"Probabilidad",IF(OR(AD1044="Detectivo - Correctivo",AD1044="Correctivo"),"Impacto",0))</f>
        <v>0</v>
      </c>
      <c r="AF1044" s="93"/>
      <c r="AG1044" s="93"/>
      <c r="AH1044" s="93"/>
      <c r="AI1044" s="93"/>
      <c r="AJ1044" s="93"/>
      <c r="AK1044" s="93"/>
      <c r="AL1044" s="95">
        <f>IFERROR(VLOOKUP(AF1044,Criterios!$M$3:$N$6,2,FALSE),0) + IFERROR(VLOOKUP(AG1044,Criterios!$O$3:$P$6,2,FALSE),0) + IFERROR(VLOOKUP(AH1044,Criterios!$Q$3:$R$7,2,FALSE),0) + IFERROR(VLOOKUP(AI1044,Criterios!$S$3:$T$6,2,FALSE),0) + IFERROR(VLOOKUP(AJ1044,Criterios!$U$3:$V$5,2,FALSE),0) + IFERROR(VLOOKUP(AK1044,Criterios!$W$3:$X$8,2,FALSE),0)</f>
        <v>0</v>
      </c>
      <c r="AM1044" s="96" t="str">
        <f>IF(AND(AL1044&gt;=Criterios!$AB$8,AL1044&lt;Criterios!$AA$8),"Pobre",IF(AND(AL1044&gt;=Criterios!$AB$7,AL1044&lt;Criterios!$AA$7),"Insatisfactorio",IF(AND(AL1044&gt;=Criterios!$AB$6,AL1044&lt;Criterios!$AA$6),"Regular",IF(AND(AL1044&gt;=Criterios!$AB$5,AL1044&lt;Criterios!$AA$5),"Bueno",IF(AND(AL1044&gt;=Criterios!$AB$4,AL1044&lt;=Criterios!$AA$4),"Excelente",MID(Criterios!$Y$3,1,1))))))</f>
        <v/>
      </c>
      <c r="AN1044" s="278"/>
      <c r="AO1044" s="280"/>
      <c r="AP1044" s="282"/>
      <c r="AQ1044" s="273"/>
      <c r="AR1044" s="273"/>
      <c r="AS1044" s="273"/>
      <c r="AT1044" s="273"/>
      <c r="AU1044" s="284"/>
      <c r="AV1044" s="88" t="s">
        <v>125</v>
      </c>
      <c r="AW1044" s="106" t="str">
        <f>IF(AND(T1042=1,V1042=3),IF(AND(AQ1042=1,AS1042=3),"RiRr","Ri"),IF(AND(AQ1042=1,AS1042=3),"Rr",""))</f>
        <v/>
      </c>
      <c r="AX1044" s="101" t="str">
        <f>IF(AND(T1042=2,V1042=3),IF(AND(AQ1042=2,AS1042=3),"RiRr","Ri"),IF(AND(AQ1042=2,AS1042=3),"Rr",""))</f>
        <v/>
      </c>
      <c r="AY1044" s="102" t="str">
        <f>IF(AND(T1042=3,V1042=3),IF(AND(AQ1042=3,AS1042=3),"RiRr","Ri"),IF(AND(AQ1042=3,AS1042=3),"Rr",""))</f>
        <v/>
      </c>
      <c r="AZ1044" s="103" t="str">
        <f>IF(AND(T1042=4,V1042=3),IF(AND(AQ1042=4,AS1042=3),"RiRr","Ri"),IF(AND(AQ1042=4,AS1042=3),"Rr",""))</f>
        <v/>
      </c>
      <c r="BA1044" s="103" t="str">
        <f>IF(AND(T1042=5,V1042=3),IF(AND(AQ1042=5,AS1042=3),"RiRr","Ri"),IF(AND(AQ1042=5,AS1042=3),"Rr",""))</f>
        <v/>
      </c>
      <c r="BB1044" s="105"/>
    </row>
    <row r="1045" spans="1:54" hidden="1" x14ac:dyDescent="0.2">
      <c r="A1045" s="362"/>
      <c r="B1045" s="290"/>
      <c r="M1045" s="263"/>
      <c r="N1045" s="263"/>
      <c r="O1045" s="327"/>
      <c r="Q1045" s="266"/>
      <c r="R1045" s="260"/>
      <c r="S1045" s="257"/>
      <c r="T1045" s="254"/>
      <c r="U1045" s="248"/>
      <c r="V1045" s="254"/>
      <c r="W1045" s="254"/>
      <c r="X1045" s="254"/>
      <c r="Y1045" s="276"/>
      <c r="Z1045" s="91"/>
      <c r="AA1045" s="92"/>
      <c r="AB1045" s="92"/>
      <c r="AC1045" s="92"/>
      <c r="AD1045" s="93"/>
      <c r="AE1045" s="94">
        <f t="shared" si="169"/>
        <v>0</v>
      </c>
      <c r="AF1045" s="93"/>
      <c r="AG1045" s="93"/>
      <c r="AH1045" s="93"/>
      <c r="AI1045" s="93"/>
      <c r="AJ1045" s="93"/>
      <c r="AK1045" s="93"/>
      <c r="AL1045" s="94">
        <f>IFERROR(VLOOKUP(AF1045,Criterios!$M$3:$N$6,2,FALSE),0) + IFERROR(VLOOKUP(AG1045,Criterios!$O$3:$P$6,2,FALSE),0) + IFERROR(VLOOKUP(AH1045,Criterios!$Q$3:$R$7,2,FALSE),0) + IFERROR(VLOOKUP(AI1045,Criterios!$S$3:$T$6,2,FALSE),0) + IFERROR(VLOOKUP(AJ1045,Criterios!$U$3:$V$5,2,FALSE),0) + IFERROR(VLOOKUP(AK1045,Criterios!$W$3:$X$8,2,FALSE),0)</f>
        <v>0</v>
      </c>
      <c r="AM1045" s="96" t="str">
        <f>IF(AND(AL1045&gt;=Criterios!$AB$8,AL1045&lt;Criterios!$AA$8),"Pobre",IF(AND(AL1045&gt;=Criterios!$AB$7,AL1045&lt;Criterios!$AA$7),"Insatisfactorio",IF(AND(AL1045&gt;=Criterios!$AB$6,AL1045&lt;Criterios!$AA$6),"Regular",IF(AND(AL1045&gt;=Criterios!$AB$5,AL1045&lt;Criterios!$AA$5),"Bueno",IF(AND(AL1045&gt;=Criterios!$AB$4,AL1045&lt;=Criterios!$AA$4),"Excelente",MID(Criterios!$Y$3,1,1))))))</f>
        <v/>
      </c>
      <c r="AN1045" s="278"/>
      <c r="AO1045" s="280"/>
      <c r="AP1045" s="282"/>
      <c r="AQ1045" s="273"/>
      <c r="AR1045" s="273"/>
      <c r="AS1045" s="273"/>
      <c r="AT1045" s="273"/>
      <c r="AU1045" s="284"/>
      <c r="AV1045" s="88" t="s">
        <v>170</v>
      </c>
      <c r="AW1045" s="106" t="str">
        <f>IF(AND(T1042=1,V1042=2),IF(AND(AQ1042=1,AS1042=2),"RiRr","Ri"),IF(AND(AQ1042=1,AS1042=2),"Rr",""))</f>
        <v/>
      </c>
      <c r="AX1045" s="106" t="str">
        <f>IF(AND(T1042=2,V1042=2),IF(AND(AQ1042=2,AS1042=2),"RiRr","Ri"),IF(AND(AQ1042=2,AS1042=2),"Rr",""))</f>
        <v/>
      </c>
      <c r="AY1045" s="101" t="str">
        <f>IF(AND(T1042=3,V1042=2),IF(AND(AQ1042=3,AS1042=2),"RiRr","Ri"),IF(AND(AQ1042=3,AS1042=2),"Rr",""))</f>
        <v/>
      </c>
      <c r="AZ1045" s="102" t="str">
        <f>IF(AND(T1042=4,V1042=2),IF(AND(AQ1042=4,AS1042=2),"RiRr","Ri"),IF(AND(AQ1042=4,AS1042=2),"Rr",""))</f>
        <v/>
      </c>
      <c r="BA1045" s="103" t="str">
        <f>IF(AND(T1042=5,V1042=2),IF(AND(AQ1042=5,AS1042=2),"RiRr","Ri"),IF(AND(AQ1042=5,AS1042=2),"Rr",""))</f>
        <v/>
      </c>
      <c r="BB1045" s="105"/>
    </row>
    <row r="1046" spans="1:54" hidden="1" x14ac:dyDescent="0.2">
      <c r="A1046" s="362"/>
      <c r="B1046" s="290"/>
      <c r="M1046" s="263"/>
      <c r="N1046" s="263"/>
      <c r="O1046" s="327"/>
      <c r="Q1046" s="266"/>
      <c r="R1046" s="260"/>
      <c r="S1046" s="257"/>
      <c r="T1046" s="254"/>
      <c r="U1046" s="248"/>
      <c r="V1046" s="254"/>
      <c r="W1046" s="254"/>
      <c r="X1046" s="254"/>
      <c r="Y1046" s="276"/>
      <c r="Z1046" s="91"/>
      <c r="AA1046" s="92"/>
      <c r="AB1046" s="92"/>
      <c r="AC1046" s="92"/>
      <c r="AD1046" s="93"/>
      <c r="AE1046" s="94">
        <f t="shared" si="169"/>
        <v>0</v>
      </c>
      <c r="AF1046" s="93"/>
      <c r="AG1046" s="93"/>
      <c r="AH1046" s="93"/>
      <c r="AI1046" s="93"/>
      <c r="AJ1046" s="93"/>
      <c r="AK1046" s="93"/>
      <c r="AL1046" s="94">
        <f>IFERROR(VLOOKUP(AF1046,Criterios!$M$3:$N$6,2,FALSE),0) + IFERROR(VLOOKUP(AG1046,Criterios!$O$3:$P$6,2,FALSE),0) + IFERROR(VLOOKUP(AH1046,Criterios!$Q$3:$R$7,2,FALSE),0) + IFERROR(VLOOKUP(AI1046,Criterios!$S$3:$T$6,2,FALSE),0) + IFERROR(VLOOKUP(AJ1046,Criterios!$U$3:$V$5,2,FALSE),0) + IFERROR(VLOOKUP(AK1046,Criterios!$W$3:$X$8,2,FALSE),0)</f>
        <v>0</v>
      </c>
      <c r="AM1046" s="96" t="str">
        <f>IF(AND(AL1046&gt;=Criterios!$AB$8,AL1046&lt;Criterios!$AA$8),"Pobre",IF(AND(AL1046&gt;=Criterios!$AB$7,AL1046&lt;Criterios!$AA$7),"Insatisfactorio",IF(AND(AL1046&gt;=Criterios!$AB$6,AL1046&lt;Criterios!$AA$6),"Regular",IF(AND(AL1046&gt;=Criterios!$AB$5,AL1046&lt;Criterios!$AA$5),"Bueno",IF(AND(AL1046&gt;=Criterios!$AB$4,AL1046&lt;=Criterios!$AA$4),"Excelente",MID(Criterios!$Y$3,1,1))))))</f>
        <v/>
      </c>
      <c r="AN1046" s="278"/>
      <c r="AO1046" s="280"/>
      <c r="AP1046" s="282"/>
      <c r="AQ1046" s="273"/>
      <c r="AR1046" s="273"/>
      <c r="AS1046" s="273"/>
      <c r="AT1046" s="273"/>
      <c r="AU1046" s="284"/>
      <c r="AV1046" s="88" t="s">
        <v>752</v>
      </c>
      <c r="AW1046" s="106" t="str">
        <f>IF(AND(T1042=1,V1042=1),IF(AND(AQ1042=1,AS1042=1),"RiRr","Ri"),IF(AND(AQ1042=1,AS1042=1),"Rr",""))</f>
        <v/>
      </c>
      <c r="AX1046" s="106" t="str">
        <f>IF(AND(T1042=2,V1042=1),IF(AND(AQ1042=2,AS1042=1),"RiRr","Ri"),IF(AND(AQ1042=2,AS1042=1),"Rr",""))</f>
        <v/>
      </c>
      <c r="AY1046" s="101" t="str">
        <f>IF(AND(T1042=3,V1042=1),IF(AND(AQ1042=3,AS1042=1),"RiRr","Ri"),IF(AND(AQ1042=3,AS1042=1),"Rr",""))</f>
        <v/>
      </c>
      <c r="AZ1046" s="102" t="str">
        <f>IF(AND(T1042=4,V1042=1),IF(AND(AQ1042=4,AS1042=1),"RiRr","Ri"),IF(AND(AQ1042=4,AS1042=1),"Rr",""))</f>
        <v/>
      </c>
      <c r="BA1046" s="102" t="str">
        <f>IF(AND(T1042=5,V1042=1),IF(AND(AQ1042=5,AS1042=1),"RiRr","Ri"),IF(AND(AQ1042=5,AS1042=1),"Rr",""))</f>
        <v/>
      </c>
      <c r="BB1046" s="105"/>
    </row>
    <row r="1047" spans="1:54" ht="15.75" hidden="1" customHeight="1" thickBot="1" x14ac:dyDescent="0.25">
      <c r="A1047" s="363"/>
      <c r="B1047" s="291"/>
      <c r="M1047" s="264"/>
      <c r="N1047" s="264"/>
      <c r="O1047" s="328"/>
      <c r="Q1047" s="267"/>
      <c r="R1047" s="261"/>
      <c r="S1047" s="258"/>
      <c r="T1047" s="255"/>
      <c r="U1047" s="249"/>
      <c r="V1047" s="255"/>
      <c r="W1047" s="255"/>
      <c r="X1047" s="255"/>
      <c r="Y1047" s="277"/>
      <c r="Z1047" s="108"/>
      <c r="AA1047" s="109"/>
      <c r="AB1047" s="109"/>
      <c r="AC1047" s="109"/>
      <c r="AD1047" s="110"/>
      <c r="AE1047" s="111">
        <f t="shared" si="169"/>
        <v>0</v>
      </c>
      <c r="AF1047" s="110"/>
      <c r="AG1047" s="110"/>
      <c r="AH1047" s="110"/>
      <c r="AI1047" s="110"/>
      <c r="AJ1047" s="110"/>
      <c r="AK1047" s="110"/>
      <c r="AL1047" s="111">
        <f>IFERROR(VLOOKUP(AF1047,Criterios!$M$3:$N$6,2,FALSE),0) + IFERROR(VLOOKUP(AG1047,Criterios!$O$3:$P$6,2,FALSE),0) + IFERROR(VLOOKUP(AH1047,Criterios!$Q$3:$R$7,2,FALSE),0) + IFERROR(VLOOKUP(AI1047,Criterios!$S$3:$T$6,2,FALSE),0) + IFERROR(VLOOKUP(AJ1047,Criterios!$U$3:$V$5,2,FALSE),0) + IFERROR(VLOOKUP(AK1047,Criterios!$W$3:$X$8,2,FALSE),0)</f>
        <v>0</v>
      </c>
      <c r="AM1047" s="112" t="str">
        <f>IF(AND(AL1047&gt;=Criterios!$AB$8,AL1047&lt;Criterios!$AA$8),"Pobre",IF(AND(AL1047&gt;=Criterios!$AB$7,AL1047&lt;Criterios!$AA$7),"Insatisfactorio",IF(AND(AL1047&gt;=Criterios!$AB$6,AL1047&lt;Criterios!$AA$6),"Regular",IF(AND(AL1047&gt;=Criterios!$AB$5,AL1047&lt;Criterios!$AA$5),"Bueno",IF(AND(AL1047&gt;=Criterios!$AB$4,AL1047&lt;=Criterios!$AA$4),"Excelente",MID(Criterios!$Y$3,1,1))))))</f>
        <v/>
      </c>
      <c r="AN1047" s="279"/>
      <c r="AO1047" s="281"/>
      <c r="AP1047" s="283"/>
      <c r="AQ1047" s="274"/>
      <c r="AR1047" s="274"/>
      <c r="AS1047" s="274"/>
      <c r="AT1047" s="274"/>
      <c r="AU1047" s="285"/>
      <c r="AW1047" s="88" t="s">
        <v>123</v>
      </c>
      <c r="AX1047" s="88" t="s">
        <v>124</v>
      </c>
      <c r="AY1047" s="88" t="s">
        <v>125</v>
      </c>
      <c r="AZ1047" s="88" t="s">
        <v>126</v>
      </c>
      <c r="BA1047" s="88" t="s">
        <v>127</v>
      </c>
      <c r="BB1047" s="113"/>
    </row>
    <row r="1048" spans="1:54" ht="16.5" hidden="1" thickTop="1" x14ac:dyDescent="0.2"/>
  </sheetData>
  <sheetProtection deleteRows="0" autoFilter="0"/>
  <autoFilter ref="A1:BB1047" xr:uid="{00000000-0001-0000-0400-000000000000}"/>
  <mergeCells count="5661">
    <mergeCell ref="G52:G57"/>
    <mergeCell ref="G58:G63"/>
    <mergeCell ref="G64:G69"/>
    <mergeCell ref="G70:G75"/>
    <mergeCell ref="G76:G81"/>
    <mergeCell ref="G82:G87"/>
    <mergeCell ref="G88:G93"/>
    <mergeCell ref="G94:G99"/>
    <mergeCell ref="G100:G105"/>
    <mergeCell ref="G106:G111"/>
    <mergeCell ref="G112:G117"/>
    <mergeCell ref="G628:G633"/>
    <mergeCell ref="G616:G621"/>
    <mergeCell ref="G622:G627"/>
    <mergeCell ref="G346:G351"/>
    <mergeCell ref="G352:G357"/>
    <mergeCell ref="G172:G177"/>
    <mergeCell ref="G178:G183"/>
    <mergeCell ref="G202:G207"/>
    <mergeCell ref="G244:G249"/>
    <mergeCell ref="G250:G255"/>
    <mergeCell ref="G256:G261"/>
    <mergeCell ref="G556:G561"/>
    <mergeCell ref="G544:G549"/>
    <mergeCell ref="G550:G555"/>
    <mergeCell ref="G460:G465"/>
    <mergeCell ref="G466:G471"/>
    <mergeCell ref="G472:G477"/>
    <mergeCell ref="G478:G483"/>
    <mergeCell ref="G484:G489"/>
    <mergeCell ref="G280:G285"/>
    <mergeCell ref="G286:G291"/>
    <mergeCell ref="G292:G297"/>
    <mergeCell ref="G298:G303"/>
    <mergeCell ref="G304:G309"/>
    <mergeCell ref="G310:G315"/>
    <mergeCell ref="G316:G321"/>
    <mergeCell ref="G388:G393"/>
    <mergeCell ref="G358:G363"/>
    <mergeCell ref="G364:G369"/>
    <mergeCell ref="G370:G375"/>
    <mergeCell ref="G376:G381"/>
    <mergeCell ref="G382:G387"/>
    <mergeCell ref="H184:H189"/>
    <mergeCell ref="H190:H195"/>
    <mergeCell ref="H358:H363"/>
    <mergeCell ref="H364:H369"/>
    <mergeCell ref="F130:F135"/>
    <mergeCell ref="F136:F141"/>
    <mergeCell ref="F142:F147"/>
    <mergeCell ref="F148:F153"/>
    <mergeCell ref="F154:F159"/>
    <mergeCell ref="F160:F165"/>
    <mergeCell ref="F184:F189"/>
    <mergeCell ref="F190:F195"/>
    <mergeCell ref="F196:F201"/>
    <mergeCell ref="F208:F213"/>
    <mergeCell ref="F214:F219"/>
    <mergeCell ref="F220:F225"/>
    <mergeCell ref="F226:F231"/>
    <mergeCell ref="F232:F237"/>
    <mergeCell ref="F172:F177"/>
    <mergeCell ref="F178:F183"/>
    <mergeCell ref="F202:F207"/>
    <mergeCell ref="G130:G135"/>
    <mergeCell ref="G136:G141"/>
    <mergeCell ref="G142:G147"/>
    <mergeCell ref="G148:G153"/>
    <mergeCell ref="G154:G159"/>
    <mergeCell ref="G160:G165"/>
    <mergeCell ref="G184:G189"/>
    <mergeCell ref="G190:G195"/>
    <mergeCell ref="G196:G201"/>
    <mergeCell ref="G208:G213"/>
    <mergeCell ref="G214:G219"/>
    <mergeCell ref="G220:G225"/>
    <mergeCell ref="G226:G231"/>
    <mergeCell ref="W178:W183"/>
    <mergeCell ref="AT166:AT171"/>
    <mergeCell ref="AQ100:AQ105"/>
    <mergeCell ref="AR100:AR105"/>
    <mergeCell ref="AS100:AS105"/>
    <mergeCell ref="AT100:AT105"/>
    <mergeCell ref="H154:H159"/>
    <mergeCell ref="H160:H165"/>
    <mergeCell ref="AS160:AS165"/>
    <mergeCell ref="AT160:AT165"/>
    <mergeCell ref="AQ172:AQ177"/>
    <mergeCell ref="AR172:AR177"/>
    <mergeCell ref="AS172:AS177"/>
    <mergeCell ref="AT172:AT177"/>
    <mergeCell ref="O178:O183"/>
    <mergeCell ref="Q178:Q183"/>
    <mergeCell ref="T178:T183"/>
    <mergeCell ref="V178:V183"/>
    <mergeCell ref="P220:P225"/>
    <mergeCell ref="AU100:AU105"/>
    <mergeCell ref="X100:X105"/>
    <mergeCell ref="Y100:Y105"/>
    <mergeCell ref="AN100:AN105"/>
    <mergeCell ref="AO100:AO105"/>
    <mergeCell ref="AP100:AP105"/>
    <mergeCell ref="T100:T105"/>
    <mergeCell ref="F64:F69"/>
    <mergeCell ref="F70:F75"/>
    <mergeCell ref="F76:F81"/>
    <mergeCell ref="F82:F87"/>
    <mergeCell ref="F88:F93"/>
    <mergeCell ref="F94:F99"/>
    <mergeCell ref="F100:F105"/>
    <mergeCell ref="F106:F111"/>
    <mergeCell ref="F112:F117"/>
    <mergeCell ref="H148:H153"/>
    <mergeCell ref="P112:P117"/>
    <mergeCell ref="F118:F123"/>
    <mergeCell ref="G118:G123"/>
    <mergeCell ref="H118:H123"/>
    <mergeCell ref="I118:I123"/>
    <mergeCell ref="J118:J123"/>
    <mergeCell ref="K118:K123"/>
    <mergeCell ref="P142:P147"/>
    <mergeCell ref="V136:V141"/>
    <mergeCell ref="W136:W141"/>
    <mergeCell ref="M136:M141"/>
    <mergeCell ref="O136:O141"/>
    <mergeCell ref="Q136:Q141"/>
    <mergeCell ref="AQ136:AQ141"/>
    <mergeCell ref="AR106:AR111"/>
    <mergeCell ref="AU160:AU165"/>
    <mergeCell ref="L994:L999"/>
    <mergeCell ref="H136:H141"/>
    <mergeCell ref="L124:L129"/>
    <mergeCell ref="L130:L135"/>
    <mergeCell ref="L136:L141"/>
    <mergeCell ref="L142:L147"/>
    <mergeCell ref="L148:L153"/>
    <mergeCell ref="L154:L159"/>
    <mergeCell ref="L160:L165"/>
    <mergeCell ref="L166:L171"/>
    <mergeCell ref="L172:L177"/>
    <mergeCell ref="L178:L183"/>
    <mergeCell ref="L184:L189"/>
    <mergeCell ref="L190:L195"/>
    <mergeCell ref="L196:L201"/>
    <mergeCell ref="L202:L207"/>
    <mergeCell ref="L208:L213"/>
    <mergeCell ref="L214:L219"/>
    <mergeCell ref="L220:L225"/>
    <mergeCell ref="K988:K993"/>
    <mergeCell ref="L970:L975"/>
    <mergeCell ref="L976:L981"/>
    <mergeCell ref="K952:K957"/>
    <mergeCell ref="L238:L243"/>
    <mergeCell ref="H208:H213"/>
    <mergeCell ref="K184:K189"/>
    <mergeCell ref="H124:H129"/>
    <mergeCell ref="H130:H135"/>
    <mergeCell ref="H142:H147"/>
    <mergeCell ref="AT178:AT183"/>
    <mergeCell ref="AU178:AU183"/>
    <mergeCell ref="AU172:AU177"/>
    <mergeCell ref="X178:X183"/>
    <mergeCell ref="Y178:Y183"/>
    <mergeCell ref="AN178:AN183"/>
    <mergeCell ref="AO178:AO183"/>
    <mergeCell ref="AP178:AP183"/>
    <mergeCell ref="AQ178:AQ183"/>
    <mergeCell ref="AR178:AR183"/>
    <mergeCell ref="AQ166:AQ171"/>
    <mergeCell ref="AR166:AR171"/>
    <mergeCell ref="AS166:AS171"/>
    <mergeCell ref="AN166:AN171"/>
    <mergeCell ref="AO166:AO171"/>
    <mergeCell ref="AP166:AP171"/>
    <mergeCell ref="AN172:AN177"/>
    <mergeCell ref="AU166:AU171"/>
    <mergeCell ref="AS178:AS183"/>
    <mergeCell ref="AO172:AO177"/>
    <mergeCell ref="AP172:AP177"/>
    <mergeCell ref="C172:C177"/>
    <mergeCell ref="D172:D177"/>
    <mergeCell ref="E172:E177"/>
    <mergeCell ref="C178:C183"/>
    <mergeCell ref="D178:D183"/>
    <mergeCell ref="E178:E183"/>
    <mergeCell ref="N166:N171"/>
    <mergeCell ref="A172:A177"/>
    <mergeCell ref="B172:B177"/>
    <mergeCell ref="M130:M135"/>
    <mergeCell ref="O130:O135"/>
    <mergeCell ref="Q130:Q135"/>
    <mergeCell ref="A148:A153"/>
    <mergeCell ref="B148:B153"/>
    <mergeCell ref="A166:A171"/>
    <mergeCell ref="B166:B171"/>
    <mergeCell ref="A160:A165"/>
    <mergeCell ref="B160:B165"/>
    <mergeCell ref="A142:A147"/>
    <mergeCell ref="N178:N183"/>
    <mergeCell ref="H172:H177"/>
    <mergeCell ref="H178:H183"/>
    <mergeCell ref="D166:D171"/>
    <mergeCell ref="E166:E171"/>
    <mergeCell ref="F166:F171"/>
    <mergeCell ref="G166:G171"/>
    <mergeCell ref="H166:H171"/>
    <mergeCell ref="P154:P159"/>
    <mergeCell ref="I148:I153"/>
    <mergeCell ref="J148:J153"/>
    <mergeCell ref="K148:K153"/>
    <mergeCell ref="E136:E141"/>
    <mergeCell ref="AP2:BA2"/>
    <mergeCell ref="Y88:Y93"/>
    <mergeCell ref="AN88:AN93"/>
    <mergeCell ref="AO88:AO93"/>
    <mergeCell ref="AP88:AP93"/>
    <mergeCell ref="AQ88:AQ93"/>
    <mergeCell ref="AR88:AR93"/>
    <mergeCell ref="AS88:AS93"/>
    <mergeCell ref="AT88:AT93"/>
    <mergeCell ref="AU88:AU93"/>
    <mergeCell ref="X88:X93"/>
    <mergeCell ref="V130:V135"/>
    <mergeCell ref="W130:W135"/>
    <mergeCell ref="X130:X135"/>
    <mergeCell ref="AR124:AR129"/>
    <mergeCell ref="AS124:AS129"/>
    <mergeCell ref="C124:C129"/>
    <mergeCell ref="D124:D129"/>
    <mergeCell ref="E124:E129"/>
    <mergeCell ref="I124:I129"/>
    <mergeCell ref="J124:J129"/>
    <mergeCell ref="K124:K129"/>
    <mergeCell ref="P130:P135"/>
    <mergeCell ref="M124:M129"/>
    <mergeCell ref="O124:O129"/>
    <mergeCell ref="Q124:Q129"/>
    <mergeCell ref="I130:I135"/>
    <mergeCell ref="J130:J135"/>
    <mergeCell ref="K130:K135"/>
    <mergeCell ref="F124:F129"/>
    <mergeCell ref="G124:G129"/>
    <mergeCell ref="L112:L117"/>
    <mergeCell ref="A82:A87"/>
    <mergeCell ref="B82:B87"/>
    <mergeCell ref="C82:C87"/>
    <mergeCell ref="D82:D87"/>
    <mergeCell ref="L82:L87"/>
    <mergeCell ref="L88:L93"/>
    <mergeCell ref="E82:E87"/>
    <mergeCell ref="I82:I87"/>
    <mergeCell ref="J82:J87"/>
    <mergeCell ref="K82:K87"/>
    <mergeCell ref="B88:B93"/>
    <mergeCell ref="AV3:BA3"/>
    <mergeCell ref="AT142:AT147"/>
    <mergeCell ref="AU142:AU147"/>
    <mergeCell ref="X142:X147"/>
    <mergeCell ref="Y142:Y147"/>
    <mergeCell ref="AN142:AN147"/>
    <mergeCell ref="AO142:AO147"/>
    <mergeCell ref="AP142:AP147"/>
    <mergeCell ref="T142:T147"/>
    <mergeCell ref="V142:V147"/>
    <mergeCell ref="W142:W147"/>
    <mergeCell ref="M142:M147"/>
    <mergeCell ref="O142:O147"/>
    <mergeCell ref="P136:P141"/>
    <mergeCell ref="E142:E147"/>
    <mergeCell ref="C142:C147"/>
    <mergeCell ref="D142:D147"/>
    <mergeCell ref="AO124:AO129"/>
    <mergeCell ref="AP124:AP129"/>
    <mergeCell ref="AR136:AR141"/>
    <mergeCell ref="AS136:AS141"/>
    <mergeCell ref="V1042:V1047"/>
    <mergeCell ref="W1042:W1047"/>
    <mergeCell ref="M1042:M1047"/>
    <mergeCell ref="O1042:O1047"/>
    <mergeCell ref="P952:P957"/>
    <mergeCell ref="Q1042:Q1047"/>
    <mergeCell ref="R1042:R1047"/>
    <mergeCell ref="P958:P963"/>
    <mergeCell ref="P964:P969"/>
    <mergeCell ref="P970:P975"/>
    <mergeCell ref="P976:P981"/>
    <mergeCell ref="C88:C93"/>
    <mergeCell ref="D88:D93"/>
    <mergeCell ref="E88:E93"/>
    <mergeCell ref="I88:I93"/>
    <mergeCell ref="J88:J93"/>
    <mergeCell ref="K88:K93"/>
    <mergeCell ref="M88:M93"/>
    <mergeCell ref="O88:O93"/>
    <mergeCell ref="P88:P93"/>
    <mergeCell ref="Q88:Q93"/>
    <mergeCell ref="T88:T93"/>
    <mergeCell ref="M172:M177"/>
    <mergeCell ref="O172:O177"/>
    <mergeCell ref="Q172:Q177"/>
    <mergeCell ref="T172:T177"/>
    <mergeCell ref="V172:V177"/>
    <mergeCell ref="W172:W177"/>
    <mergeCell ref="N172:N177"/>
    <mergeCell ref="E160:E165"/>
    <mergeCell ref="E154:E159"/>
    <mergeCell ref="D154:D159"/>
    <mergeCell ref="A1042:A1047"/>
    <mergeCell ref="B1042:B1047"/>
    <mergeCell ref="C1006:C1011"/>
    <mergeCell ref="D994:D999"/>
    <mergeCell ref="AQ1036:AQ1041"/>
    <mergeCell ref="AR1036:AR1041"/>
    <mergeCell ref="AS1036:AS1041"/>
    <mergeCell ref="AT1036:AT1041"/>
    <mergeCell ref="AU1036:AU1041"/>
    <mergeCell ref="X1036:X1041"/>
    <mergeCell ref="Y1036:Y1041"/>
    <mergeCell ref="AN1036:AN1041"/>
    <mergeCell ref="AO1036:AO1041"/>
    <mergeCell ref="AP1036:AP1041"/>
    <mergeCell ref="S1036:S1041"/>
    <mergeCell ref="T1036:T1041"/>
    <mergeCell ref="U1036:U1041"/>
    <mergeCell ref="V1036:V1041"/>
    <mergeCell ref="W1036:W1041"/>
    <mergeCell ref="M1036:M1041"/>
    <mergeCell ref="O1036:O1041"/>
    <mergeCell ref="AS1042:AS1047"/>
    <mergeCell ref="AT1042:AT1047"/>
    <mergeCell ref="AU1042:AU1047"/>
    <mergeCell ref="X1042:X1047"/>
    <mergeCell ref="Y1042:Y1047"/>
    <mergeCell ref="AN1042:AN1047"/>
    <mergeCell ref="AO1042:AO1047"/>
    <mergeCell ref="AP1042:AP1047"/>
    <mergeCell ref="S1042:S1047"/>
    <mergeCell ref="T1042:T1047"/>
    <mergeCell ref="U1042:U1047"/>
    <mergeCell ref="Q1036:Q1041"/>
    <mergeCell ref="E988:E993"/>
    <mergeCell ref="AQ1042:AQ1047"/>
    <mergeCell ref="AR1042:AR1047"/>
    <mergeCell ref="I988:I993"/>
    <mergeCell ref="J988:J993"/>
    <mergeCell ref="A1036:A1041"/>
    <mergeCell ref="B1036:B1041"/>
    <mergeCell ref="C1000:C1005"/>
    <mergeCell ref="D988:D993"/>
    <mergeCell ref="AQ1030:AQ1035"/>
    <mergeCell ref="AR1030:AR1035"/>
    <mergeCell ref="AS1030:AS1035"/>
    <mergeCell ref="AT1030:AT1035"/>
    <mergeCell ref="AU1030:AU1035"/>
    <mergeCell ref="X1030:X1035"/>
    <mergeCell ref="Y1030:Y1035"/>
    <mergeCell ref="AN1030:AN1035"/>
    <mergeCell ref="AO1030:AO1035"/>
    <mergeCell ref="AP1030:AP1035"/>
    <mergeCell ref="S1030:S1035"/>
    <mergeCell ref="T1030:T1035"/>
    <mergeCell ref="U1030:U1035"/>
    <mergeCell ref="V1030:V1035"/>
    <mergeCell ref="W1030:W1035"/>
    <mergeCell ref="M1030:M1035"/>
    <mergeCell ref="O1030:O1035"/>
    <mergeCell ref="N1036:N1041"/>
    <mergeCell ref="N1042:N1047"/>
    <mergeCell ref="R1030:R1035"/>
    <mergeCell ref="R1036:R1041"/>
    <mergeCell ref="E994:E999"/>
    <mergeCell ref="Q1030:Q1035"/>
    <mergeCell ref="E982:E987"/>
    <mergeCell ref="I982:I987"/>
    <mergeCell ref="J982:J987"/>
    <mergeCell ref="K982:K987"/>
    <mergeCell ref="A1030:A1035"/>
    <mergeCell ref="B1030:B1035"/>
    <mergeCell ref="C994:C999"/>
    <mergeCell ref="D982:D987"/>
    <mergeCell ref="L988:L993"/>
    <mergeCell ref="AQ1024:AQ1029"/>
    <mergeCell ref="AR1024:AR1029"/>
    <mergeCell ref="AS1024:AS1029"/>
    <mergeCell ref="AT1024:AT1029"/>
    <mergeCell ref="AU1024:AU1029"/>
    <mergeCell ref="X1024:X1029"/>
    <mergeCell ref="Y1024:Y1029"/>
    <mergeCell ref="AN1024:AN1029"/>
    <mergeCell ref="AO1024:AO1029"/>
    <mergeCell ref="AP1024:AP1029"/>
    <mergeCell ref="S1024:S1029"/>
    <mergeCell ref="T1024:T1029"/>
    <mergeCell ref="U1024:U1029"/>
    <mergeCell ref="V1024:V1029"/>
    <mergeCell ref="W1024:W1029"/>
    <mergeCell ref="M1024:M1029"/>
    <mergeCell ref="O1024:O1029"/>
    <mergeCell ref="N1030:N1035"/>
    <mergeCell ref="I994:I999"/>
    <mergeCell ref="J994:J999"/>
    <mergeCell ref="K994:K999"/>
    <mergeCell ref="H988:H993"/>
    <mergeCell ref="Q1024:Q1029"/>
    <mergeCell ref="E976:E981"/>
    <mergeCell ref="I976:I981"/>
    <mergeCell ref="J976:J981"/>
    <mergeCell ref="K976:K981"/>
    <mergeCell ref="L982:L987"/>
    <mergeCell ref="A1024:A1029"/>
    <mergeCell ref="B1024:B1029"/>
    <mergeCell ref="C988:C993"/>
    <mergeCell ref="D976:D981"/>
    <mergeCell ref="AQ1018:AQ1023"/>
    <mergeCell ref="AR1018:AR1023"/>
    <mergeCell ref="AS1018:AS1023"/>
    <mergeCell ref="AT1018:AT1023"/>
    <mergeCell ref="AU1018:AU1023"/>
    <mergeCell ref="X1018:X1023"/>
    <mergeCell ref="Y1018:Y1023"/>
    <mergeCell ref="AN1018:AN1023"/>
    <mergeCell ref="AO1018:AO1023"/>
    <mergeCell ref="AP1018:AP1023"/>
    <mergeCell ref="S1018:S1023"/>
    <mergeCell ref="T1018:T1023"/>
    <mergeCell ref="U1018:U1023"/>
    <mergeCell ref="V1018:V1023"/>
    <mergeCell ref="W1018:W1023"/>
    <mergeCell ref="M1018:M1023"/>
    <mergeCell ref="O1018:O1023"/>
    <mergeCell ref="H976:H981"/>
    <mergeCell ref="H982:H987"/>
    <mergeCell ref="F976:F981"/>
    <mergeCell ref="F982:F987"/>
    <mergeCell ref="F988:F993"/>
    <mergeCell ref="Q1018:Q1023"/>
    <mergeCell ref="E970:E975"/>
    <mergeCell ref="I970:I975"/>
    <mergeCell ref="J970:J975"/>
    <mergeCell ref="K970:K975"/>
    <mergeCell ref="A1018:A1023"/>
    <mergeCell ref="B1018:B1023"/>
    <mergeCell ref="C982:C987"/>
    <mergeCell ref="D970:D975"/>
    <mergeCell ref="AQ1012:AQ1017"/>
    <mergeCell ref="AR1012:AR1017"/>
    <mergeCell ref="AS1012:AS1017"/>
    <mergeCell ref="AT1012:AT1017"/>
    <mergeCell ref="AU1012:AU1017"/>
    <mergeCell ref="X1012:X1017"/>
    <mergeCell ref="Y1012:Y1017"/>
    <mergeCell ref="AN1012:AN1017"/>
    <mergeCell ref="AO1012:AO1017"/>
    <mergeCell ref="AP1012:AP1017"/>
    <mergeCell ref="S1012:S1017"/>
    <mergeCell ref="T1012:T1017"/>
    <mergeCell ref="U1012:U1017"/>
    <mergeCell ref="V1012:V1017"/>
    <mergeCell ref="W1012:W1017"/>
    <mergeCell ref="M1012:M1017"/>
    <mergeCell ref="O1012:O1017"/>
    <mergeCell ref="X970:X975"/>
    <mergeCell ref="Y970:Y975"/>
    <mergeCell ref="AN970:AN975"/>
    <mergeCell ref="AO970:AO975"/>
    <mergeCell ref="AP970:AP975"/>
    <mergeCell ref="S970:S975"/>
    <mergeCell ref="A1012:A1017"/>
    <mergeCell ref="B1012:B1017"/>
    <mergeCell ref="C976:C981"/>
    <mergeCell ref="D964:D969"/>
    <mergeCell ref="AQ1006:AQ1011"/>
    <mergeCell ref="AR1006:AR1011"/>
    <mergeCell ref="AS1006:AS1011"/>
    <mergeCell ref="AT1006:AT1011"/>
    <mergeCell ref="AU1006:AU1011"/>
    <mergeCell ref="X1006:X1011"/>
    <mergeCell ref="Y1006:Y1011"/>
    <mergeCell ref="AN1006:AN1011"/>
    <mergeCell ref="AO1006:AO1011"/>
    <mergeCell ref="AP1006:AP1011"/>
    <mergeCell ref="S1006:S1011"/>
    <mergeCell ref="T1006:T1011"/>
    <mergeCell ref="U1006:U1011"/>
    <mergeCell ref="V1006:V1011"/>
    <mergeCell ref="W1006:W1011"/>
    <mergeCell ref="M1006:M1011"/>
    <mergeCell ref="O1006:O1011"/>
    <mergeCell ref="U982:U987"/>
    <mergeCell ref="V982:V987"/>
    <mergeCell ref="W982:W987"/>
    <mergeCell ref="AT970:AT975"/>
    <mergeCell ref="AU970:AU975"/>
    <mergeCell ref="T970:T975"/>
    <mergeCell ref="G988:G993"/>
    <mergeCell ref="G994:G999"/>
    <mergeCell ref="G964:G969"/>
    <mergeCell ref="G970:G975"/>
    <mergeCell ref="G976:G981"/>
    <mergeCell ref="AP988:AP993"/>
    <mergeCell ref="S988:S993"/>
    <mergeCell ref="T988:T993"/>
    <mergeCell ref="U988:U993"/>
    <mergeCell ref="V988:V993"/>
    <mergeCell ref="Q1000:Q1005"/>
    <mergeCell ref="Q1012:Q1017"/>
    <mergeCell ref="E964:E969"/>
    <mergeCell ref="I964:I969"/>
    <mergeCell ref="J964:J969"/>
    <mergeCell ref="K964:K969"/>
    <mergeCell ref="G982:G987"/>
    <mergeCell ref="Y1000:Y1005"/>
    <mergeCell ref="AN1000:AN1005"/>
    <mergeCell ref="AO1000:AO1005"/>
    <mergeCell ref="AP1000:AP1005"/>
    <mergeCell ref="S1000:S1005"/>
    <mergeCell ref="T1000:T1005"/>
    <mergeCell ref="U1000:U1005"/>
    <mergeCell ref="V1000:V1005"/>
    <mergeCell ref="W1000:W1005"/>
    <mergeCell ref="M1000:M1005"/>
    <mergeCell ref="O1000:O1005"/>
    <mergeCell ref="AP982:AP987"/>
    <mergeCell ref="S982:S987"/>
    <mergeCell ref="T982:T987"/>
    <mergeCell ref="Q1006:Q1011"/>
    <mergeCell ref="E958:E963"/>
    <mergeCell ref="I958:I963"/>
    <mergeCell ref="J958:J963"/>
    <mergeCell ref="K958:K963"/>
    <mergeCell ref="L958:L963"/>
    <mergeCell ref="L964:L969"/>
    <mergeCell ref="A1006:A1011"/>
    <mergeCell ref="B1006:B1011"/>
    <mergeCell ref="C970:C975"/>
    <mergeCell ref="D958:D963"/>
    <mergeCell ref="AQ1000:AQ1005"/>
    <mergeCell ref="AR1000:AR1005"/>
    <mergeCell ref="P922:P927"/>
    <mergeCell ref="P928:P933"/>
    <mergeCell ref="P934:P939"/>
    <mergeCell ref="U970:U975"/>
    <mergeCell ref="V970:V975"/>
    <mergeCell ref="P940:P945"/>
    <mergeCell ref="W970:W975"/>
    <mergeCell ref="P946:P951"/>
    <mergeCell ref="H922:H927"/>
    <mergeCell ref="H928:H933"/>
    <mergeCell ref="H934:H939"/>
    <mergeCell ref="H940:H945"/>
    <mergeCell ref="H946:H951"/>
    <mergeCell ref="H952:H957"/>
    <mergeCell ref="AQ982:AQ987"/>
    <mergeCell ref="AR982:AR987"/>
    <mergeCell ref="Y988:Y993"/>
    <mergeCell ref="AN988:AN993"/>
    <mergeCell ref="AO988:AO993"/>
    <mergeCell ref="F922:F927"/>
    <mergeCell ref="A1000:A1005"/>
    <mergeCell ref="B1000:B1005"/>
    <mergeCell ref="C964:C969"/>
    <mergeCell ref="D952:D957"/>
    <mergeCell ref="AQ994:AQ999"/>
    <mergeCell ref="AR994:AR999"/>
    <mergeCell ref="AS994:AS999"/>
    <mergeCell ref="AT994:AT999"/>
    <mergeCell ref="AU994:AU999"/>
    <mergeCell ref="X994:X999"/>
    <mergeCell ref="Y994:Y999"/>
    <mergeCell ref="AN994:AN999"/>
    <mergeCell ref="AO994:AO999"/>
    <mergeCell ref="AP994:AP999"/>
    <mergeCell ref="S994:S999"/>
    <mergeCell ref="T994:T999"/>
    <mergeCell ref="U994:U999"/>
    <mergeCell ref="V994:V999"/>
    <mergeCell ref="W994:W999"/>
    <mergeCell ref="M994:M999"/>
    <mergeCell ref="O994:O999"/>
    <mergeCell ref="AT982:AT987"/>
    <mergeCell ref="AU982:AU987"/>
    <mergeCell ref="X982:X987"/>
    <mergeCell ref="AQ988:AQ993"/>
    <mergeCell ref="AR988:AR993"/>
    <mergeCell ref="AS988:AS993"/>
    <mergeCell ref="AS1000:AS1005"/>
    <mergeCell ref="W988:W993"/>
    <mergeCell ref="Y982:Y987"/>
    <mergeCell ref="AN982:AN987"/>
    <mergeCell ref="AT1000:AT1005"/>
    <mergeCell ref="AU1000:AU1005"/>
    <mergeCell ref="X1000:X1005"/>
    <mergeCell ref="M988:M993"/>
    <mergeCell ref="O988:O993"/>
    <mergeCell ref="Q988:Q993"/>
    <mergeCell ref="E940:E945"/>
    <mergeCell ref="I940:I945"/>
    <mergeCell ref="J940:J945"/>
    <mergeCell ref="K940:K945"/>
    <mergeCell ref="N988:N993"/>
    <mergeCell ref="N994:N999"/>
    <mergeCell ref="R988:R993"/>
    <mergeCell ref="R994:R999"/>
    <mergeCell ref="F940:F945"/>
    <mergeCell ref="F946:F951"/>
    <mergeCell ref="G940:G945"/>
    <mergeCell ref="G946:G951"/>
    <mergeCell ref="U976:U981"/>
    <mergeCell ref="V976:V981"/>
    <mergeCell ref="W976:W981"/>
    <mergeCell ref="AT952:AT957"/>
    <mergeCell ref="AU952:AU957"/>
    <mergeCell ref="Y952:Y957"/>
    <mergeCell ref="AN952:AN957"/>
    <mergeCell ref="AO952:AO957"/>
    <mergeCell ref="AP952:AP957"/>
    <mergeCell ref="S952:S957"/>
    <mergeCell ref="T952:T957"/>
    <mergeCell ref="U952:U957"/>
    <mergeCell ref="V952:V957"/>
    <mergeCell ref="W952:W957"/>
    <mergeCell ref="AU946:AU951"/>
    <mergeCell ref="AS952:AS957"/>
    <mergeCell ref="R970:R975"/>
    <mergeCell ref="Q970:Q975"/>
    <mergeCell ref="B970:B975"/>
    <mergeCell ref="M946:M951"/>
    <mergeCell ref="A988:A993"/>
    <mergeCell ref="B988:B993"/>
    <mergeCell ref="C952:C957"/>
    <mergeCell ref="D940:D945"/>
    <mergeCell ref="M982:M987"/>
    <mergeCell ref="O982:O987"/>
    <mergeCell ref="Q994:Q999"/>
    <mergeCell ref="E946:E951"/>
    <mergeCell ref="I946:I951"/>
    <mergeCell ref="J946:J951"/>
    <mergeCell ref="K946:K951"/>
    <mergeCell ref="L946:L951"/>
    <mergeCell ref="L952:L957"/>
    <mergeCell ref="A994:A999"/>
    <mergeCell ref="B994:B999"/>
    <mergeCell ref="C958:C963"/>
    <mergeCell ref="A976:A981"/>
    <mergeCell ref="M976:M981"/>
    <mergeCell ref="O976:O981"/>
    <mergeCell ref="Q976:Q981"/>
    <mergeCell ref="X988:X993"/>
    <mergeCell ref="F994:F999"/>
    <mergeCell ref="AO982:AO987"/>
    <mergeCell ref="AS982:AS987"/>
    <mergeCell ref="AT988:AT993"/>
    <mergeCell ref="AU988:AU993"/>
    <mergeCell ref="M964:M969"/>
    <mergeCell ref="O964:O969"/>
    <mergeCell ref="E952:E957"/>
    <mergeCell ref="I952:I957"/>
    <mergeCell ref="J952:J957"/>
    <mergeCell ref="G952:G957"/>
    <mergeCell ref="G958:G963"/>
    <mergeCell ref="F964:F969"/>
    <mergeCell ref="F970:F975"/>
    <mergeCell ref="Q964:Q969"/>
    <mergeCell ref="AQ970:AQ975"/>
    <mergeCell ref="AR970:AR975"/>
    <mergeCell ref="AS970:AS975"/>
    <mergeCell ref="AU958:AU963"/>
    <mergeCell ref="X964:X969"/>
    <mergeCell ref="Y964:Y969"/>
    <mergeCell ref="AN964:AN969"/>
    <mergeCell ref="AO964:AO969"/>
    <mergeCell ref="AP964:AP969"/>
    <mergeCell ref="S964:S969"/>
    <mergeCell ref="T964:T969"/>
    <mergeCell ref="U964:U969"/>
    <mergeCell ref="V964:V969"/>
    <mergeCell ref="W964:W969"/>
    <mergeCell ref="AR958:AR963"/>
    <mergeCell ref="E934:E939"/>
    <mergeCell ref="I934:I939"/>
    <mergeCell ref="J934:J939"/>
    <mergeCell ref="K934:K939"/>
    <mergeCell ref="L934:L939"/>
    <mergeCell ref="L940:L945"/>
    <mergeCell ref="A982:A987"/>
    <mergeCell ref="B982:B987"/>
    <mergeCell ref="C946:C951"/>
    <mergeCell ref="D934:D939"/>
    <mergeCell ref="H970:H975"/>
    <mergeCell ref="F952:F957"/>
    <mergeCell ref="F958:F963"/>
    <mergeCell ref="A970:A975"/>
    <mergeCell ref="D946:D951"/>
    <mergeCell ref="H958:H963"/>
    <mergeCell ref="H964:H969"/>
    <mergeCell ref="B976:B981"/>
    <mergeCell ref="C940:C945"/>
    <mergeCell ref="N976:N981"/>
    <mergeCell ref="N982:N987"/>
    <mergeCell ref="R976:R981"/>
    <mergeCell ref="R982:R987"/>
    <mergeCell ref="F934:F939"/>
    <mergeCell ref="G928:G933"/>
    <mergeCell ref="G934:G939"/>
    <mergeCell ref="AQ976:AQ981"/>
    <mergeCell ref="AR976:AR981"/>
    <mergeCell ref="AS976:AS981"/>
    <mergeCell ref="AT976:AT981"/>
    <mergeCell ref="AU976:AU981"/>
    <mergeCell ref="X976:X981"/>
    <mergeCell ref="Y976:Y981"/>
    <mergeCell ref="AN976:AN981"/>
    <mergeCell ref="AO976:AO981"/>
    <mergeCell ref="AP976:AP981"/>
    <mergeCell ref="S976:S981"/>
    <mergeCell ref="T976:T981"/>
    <mergeCell ref="AR964:AR969"/>
    <mergeCell ref="AS964:AS969"/>
    <mergeCell ref="AT964:AT969"/>
    <mergeCell ref="AU964:AU969"/>
    <mergeCell ref="AS958:AS963"/>
    <mergeCell ref="AT958:AT963"/>
    <mergeCell ref="N964:N969"/>
    <mergeCell ref="N970:N975"/>
    <mergeCell ref="R964:R969"/>
    <mergeCell ref="M970:M975"/>
    <mergeCell ref="O970:O975"/>
    <mergeCell ref="Q982:Q987"/>
    <mergeCell ref="F928:F933"/>
    <mergeCell ref="A964:A969"/>
    <mergeCell ref="B964:B969"/>
    <mergeCell ref="C928:C933"/>
    <mergeCell ref="D916:D921"/>
    <mergeCell ref="AQ958:AQ963"/>
    <mergeCell ref="X958:X963"/>
    <mergeCell ref="Y958:Y963"/>
    <mergeCell ref="AN958:AN963"/>
    <mergeCell ref="AO958:AO963"/>
    <mergeCell ref="AP958:AP963"/>
    <mergeCell ref="S958:S963"/>
    <mergeCell ref="T958:T963"/>
    <mergeCell ref="U958:U963"/>
    <mergeCell ref="V958:V963"/>
    <mergeCell ref="W958:W963"/>
    <mergeCell ref="M958:M963"/>
    <mergeCell ref="O958:O963"/>
    <mergeCell ref="E922:E927"/>
    <mergeCell ref="I922:I927"/>
    <mergeCell ref="J922:J927"/>
    <mergeCell ref="X952:X957"/>
    <mergeCell ref="C934:C939"/>
    <mergeCell ref="D922:D927"/>
    <mergeCell ref="AQ964:AQ969"/>
    <mergeCell ref="A958:A963"/>
    <mergeCell ref="B958:B963"/>
    <mergeCell ref="C922:C927"/>
    <mergeCell ref="AQ940:AQ945"/>
    <mergeCell ref="N946:N951"/>
    <mergeCell ref="R946:R951"/>
    <mergeCell ref="E928:E933"/>
    <mergeCell ref="I928:I933"/>
    <mergeCell ref="AQ952:AQ957"/>
    <mergeCell ref="AR952:AR957"/>
    <mergeCell ref="P874:P879"/>
    <mergeCell ref="AQ874:AQ879"/>
    <mergeCell ref="P880:P885"/>
    <mergeCell ref="K922:K927"/>
    <mergeCell ref="L922:L927"/>
    <mergeCell ref="L928:L933"/>
    <mergeCell ref="P886:P891"/>
    <mergeCell ref="P892:P897"/>
    <mergeCell ref="P898:P903"/>
    <mergeCell ref="P904:P909"/>
    <mergeCell ref="E916:E921"/>
    <mergeCell ref="I916:I921"/>
    <mergeCell ref="J916:J921"/>
    <mergeCell ref="K916:K921"/>
    <mergeCell ref="P910:P915"/>
    <mergeCell ref="P916:P921"/>
    <mergeCell ref="H916:H921"/>
    <mergeCell ref="F874:F879"/>
    <mergeCell ref="F880:F885"/>
    <mergeCell ref="F886:F891"/>
    <mergeCell ref="F892:F897"/>
    <mergeCell ref="F898:F903"/>
    <mergeCell ref="F904:F909"/>
    <mergeCell ref="F910:F915"/>
    <mergeCell ref="F916:F921"/>
    <mergeCell ref="Q952:Q957"/>
    <mergeCell ref="E904:E909"/>
    <mergeCell ref="I904:I909"/>
    <mergeCell ref="J904:J909"/>
    <mergeCell ref="G922:G927"/>
    <mergeCell ref="N952:N957"/>
    <mergeCell ref="N958:N963"/>
    <mergeCell ref="R952:R957"/>
    <mergeCell ref="R958:R963"/>
    <mergeCell ref="G904:G909"/>
    <mergeCell ref="G910:G915"/>
    <mergeCell ref="A952:A957"/>
    <mergeCell ref="B952:B957"/>
    <mergeCell ref="C916:C921"/>
    <mergeCell ref="D904:D909"/>
    <mergeCell ref="E892:E897"/>
    <mergeCell ref="I892:I897"/>
    <mergeCell ref="J892:J897"/>
    <mergeCell ref="K892:K897"/>
    <mergeCell ref="G892:G897"/>
    <mergeCell ref="D892:D897"/>
    <mergeCell ref="O928:O933"/>
    <mergeCell ref="A928:A933"/>
    <mergeCell ref="B928:B933"/>
    <mergeCell ref="C892:C897"/>
    <mergeCell ref="M952:M957"/>
    <mergeCell ref="O952:O957"/>
    <mergeCell ref="Q958:Q963"/>
    <mergeCell ref="E910:E915"/>
    <mergeCell ref="I910:I915"/>
    <mergeCell ref="J910:J915"/>
    <mergeCell ref="K910:K915"/>
    <mergeCell ref="A946:A951"/>
    <mergeCell ref="B946:B951"/>
    <mergeCell ref="C910:C915"/>
    <mergeCell ref="D898:D903"/>
    <mergeCell ref="D910:D915"/>
    <mergeCell ref="A940:A945"/>
    <mergeCell ref="B940:B945"/>
    <mergeCell ref="C904:C909"/>
    <mergeCell ref="A934:A939"/>
    <mergeCell ref="B934:B939"/>
    <mergeCell ref="C898:C903"/>
    <mergeCell ref="T928:T933"/>
    <mergeCell ref="U928:U933"/>
    <mergeCell ref="V928:V933"/>
    <mergeCell ref="W928:W933"/>
    <mergeCell ref="M928:M933"/>
    <mergeCell ref="H898:H903"/>
    <mergeCell ref="H904:H909"/>
    <mergeCell ref="H910:H915"/>
    <mergeCell ref="L910:L915"/>
    <mergeCell ref="L916:L921"/>
    <mergeCell ref="M940:M945"/>
    <mergeCell ref="O940:O945"/>
    <mergeCell ref="E898:E903"/>
    <mergeCell ref="A922:A927"/>
    <mergeCell ref="B922:B927"/>
    <mergeCell ref="V916:V921"/>
    <mergeCell ref="Q916:Q921"/>
    <mergeCell ref="M904:M909"/>
    <mergeCell ref="O904:O909"/>
    <mergeCell ref="M910:M915"/>
    <mergeCell ref="N904:N909"/>
    <mergeCell ref="K904:K909"/>
    <mergeCell ref="G916:G921"/>
    <mergeCell ref="J928:J933"/>
    <mergeCell ref="K928:K933"/>
    <mergeCell ref="D928:D933"/>
    <mergeCell ref="AR934:AR939"/>
    <mergeCell ref="AS934:AS939"/>
    <mergeCell ref="AT934:AT939"/>
    <mergeCell ref="Q940:Q945"/>
    <mergeCell ref="N940:N945"/>
    <mergeCell ref="R940:R945"/>
    <mergeCell ref="AQ934:AQ939"/>
    <mergeCell ref="AQ946:AQ951"/>
    <mergeCell ref="X946:X951"/>
    <mergeCell ref="Y946:Y951"/>
    <mergeCell ref="AN946:AN951"/>
    <mergeCell ref="AO946:AO951"/>
    <mergeCell ref="AP946:AP951"/>
    <mergeCell ref="S946:S951"/>
    <mergeCell ref="T946:T951"/>
    <mergeCell ref="U946:U951"/>
    <mergeCell ref="V946:V951"/>
    <mergeCell ref="W946:W951"/>
    <mergeCell ref="O946:O951"/>
    <mergeCell ref="AR946:AR951"/>
    <mergeCell ref="AS946:AS951"/>
    <mergeCell ref="AT946:AT951"/>
    <mergeCell ref="Q946:Q951"/>
    <mergeCell ref="R934:R939"/>
    <mergeCell ref="AU934:AU939"/>
    <mergeCell ref="X934:X939"/>
    <mergeCell ref="Y934:Y939"/>
    <mergeCell ref="AN934:AN939"/>
    <mergeCell ref="AO934:AO939"/>
    <mergeCell ref="AP934:AP939"/>
    <mergeCell ref="S934:S939"/>
    <mergeCell ref="T934:T939"/>
    <mergeCell ref="U934:U939"/>
    <mergeCell ref="V934:V939"/>
    <mergeCell ref="W934:W939"/>
    <mergeCell ref="M934:M939"/>
    <mergeCell ref="O934:O939"/>
    <mergeCell ref="AS922:AS927"/>
    <mergeCell ref="AT922:AT927"/>
    <mergeCell ref="AU922:AU927"/>
    <mergeCell ref="AR940:AR945"/>
    <mergeCell ref="AS940:AS945"/>
    <mergeCell ref="AT940:AT945"/>
    <mergeCell ref="AU940:AU945"/>
    <mergeCell ref="X940:X945"/>
    <mergeCell ref="Y940:Y945"/>
    <mergeCell ref="AN940:AN945"/>
    <mergeCell ref="AO940:AO945"/>
    <mergeCell ref="AP940:AP945"/>
    <mergeCell ref="S940:S945"/>
    <mergeCell ref="T940:T945"/>
    <mergeCell ref="U940:U945"/>
    <mergeCell ref="V940:V945"/>
    <mergeCell ref="W940:W945"/>
    <mergeCell ref="Q934:Q939"/>
    <mergeCell ref="N934:N939"/>
    <mergeCell ref="AQ928:AQ933"/>
    <mergeCell ref="AR928:AR933"/>
    <mergeCell ref="AS928:AS933"/>
    <mergeCell ref="AT928:AT933"/>
    <mergeCell ref="AU928:AU933"/>
    <mergeCell ref="X928:X933"/>
    <mergeCell ref="Y928:Y933"/>
    <mergeCell ref="AN928:AN933"/>
    <mergeCell ref="AO928:AO933"/>
    <mergeCell ref="AP928:AP933"/>
    <mergeCell ref="S928:S933"/>
    <mergeCell ref="Q928:Q933"/>
    <mergeCell ref="N928:N933"/>
    <mergeCell ref="R928:R933"/>
    <mergeCell ref="G886:G891"/>
    <mergeCell ref="AQ922:AQ927"/>
    <mergeCell ref="W916:W921"/>
    <mergeCell ref="AQ910:AQ915"/>
    <mergeCell ref="W904:W909"/>
    <mergeCell ref="AQ898:AQ903"/>
    <mergeCell ref="H886:H891"/>
    <mergeCell ref="H892:H897"/>
    <mergeCell ref="W892:W897"/>
    <mergeCell ref="AS916:AS921"/>
    <mergeCell ref="AT916:AT921"/>
    <mergeCell ref="AU916:AU921"/>
    <mergeCell ref="X916:X921"/>
    <mergeCell ref="Y916:Y921"/>
    <mergeCell ref="AN916:AN921"/>
    <mergeCell ref="AO916:AO921"/>
    <mergeCell ref="AP916:AP921"/>
    <mergeCell ref="S916:S921"/>
    <mergeCell ref="M916:M921"/>
    <mergeCell ref="O916:O921"/>
    <mergeCell ref="D886:D891"/>
    <mergeCell ref="I898:I903"/>
    <mergeCell ref="J898:J903"/>
    <mergeCell ref="AR922:AR927"/>
    <mergeCell ref="X922:X927"/>
    <mergeCell ref="Y922:Y927"/>
    <mergeCell ref="AN922:AN927"/>
    <mergeCell ref="AO922:AO927"/>
    <mergeCell ref="AP922:AP927"/>
    <mergeCell ref="S922:S927"/>
    <mergeCell ref="T922:T927"/>
    <mergeCell ref="U922:U927"/>
    <mergeCell ref="V922:V927"/>
    <mergeCell ref="W922:W927"/>
    <mergeCell ref="M922:M927"/>
    <mergeCell ref="O922:O927"/>
    <mergeCell ref="O910:O915"/>
    <mergeCell ref="O898:O903"/>
    <mergeCell ref="AQ886:AQ891"/>
    <mergeCell ref="AQ916:AQ921"/>
    <mergeCell ref="AR916:AR921"/>
    <mergeCell ref="E886:E891"/>
    <mergeCell ref="I886:I891"/>
    <mergeCell ref="J886:J891"/>
    <mergeCell ref="K886:K891"/>
    <mergeCell ref="L886:L891"/>
    <mergeCell ref="L892:L897"/>
    <mergeCell ref="T916:T921"/>
    <mergeCell ref="U916:U921"/>
    <mergeCell ref="G898:G903"/>
    <mergeCell ref="AR910:AR915"/>
    <mergeCell ref="AS910:AS915"/>
    <mergeCell ref="AT910:AT915"/>
    <mergeCell ref="AU910:AU915"/>
    <mergeCell ref="X910:X915"/>
    <mergeCell ref="Y910:Y915"/>
    <mergeCell ref="AN910:AN915"/>
    <mergeCell ref="AO910:AO915"/>
    <mergeCell ref="AP910:AP915"/>
    <mergeCell ref="S910:S915"/>
    <mergeCell ref="T910:T915"/>
    <mergeCell ref="U910:U915"/>
    <mergeCell ref="V910:V915"/>
    <mergeCell ref="W910:W915"/>
    <mergeCell ref="N916:N921"/>
    <mergeCell ref="N922:N927"/>
    <mergeCell ref="R916:R921"/>
    <mergeCell ref="R922:R927"/>
    <mergeCell ref="Q922:Q927"/>
    <mergeCell ref="N910:N915"/>
    <mergeCell ref="R910:R915"/>
    <mergeCell ref="A916:A921"/>
    <mergeCell ref="B916:B921"/>
    <mergeCell ref="C880:C885"/>
    <mergeCell ref="D868:D873"/>
    <mergeCell ref="E862:E867"/>
    <mergeCell ref="I862:I867"/>
    <mergeCell ref="J862:J867"/>
    <mergeCell ref="K862:K867"/>
    <mergeCell ref="L862:L867"/>
    <mergeCell ref="L868:L873"/>
    <mergeCell ref="A910:A915"/>
    <mergeCell ref="B910:B915"/>
    <mergeCell ref="C874:C879"/>
    <mergeCell ref="D862:D867"/>
    <mergeCell ref="K898:K903"/>
    <mergeCell ref="L898:L903"/>
    <mergeCell ref="L904:L909"/>
    <mergeCell ref="D880:D885"/>
    <mergeCell ref="E874:E879"/>
    <mergeCell ref="I874:I879"/>
    <mergeCell ref="C886:C891"/>
    <mergeCell ref="D874:D879"/>
    <mergeCell ref="E880:E885"/>
    <mergeCell ref="I880:I885"/>
    <mergeCell ref="J880:J885"/>
    <mergeCell ref="K880:K885"/>
    <mergeCell ref="H874:H879"/>
    <mergeCell ref="H880:H885"/>
    <mergeCell ref="G880:G885"/>
    <mergeCell ref="AQ904:AQ909"/>
    <mergeCell ref="AR904:AR909"/>
    <mergeCell ref="AS904:AS909"/>
    <mergeCell ref="AT904:AT909"/>
    <mergeCell ref="AU904:AU909"/>
    <mergeCell ref="X904:X909"/>
    <mergeCell ref="Y904:Y909"/>
    <mergeCell ref="AN904:AN909"/>
    <mergeCell ref="AO904:AO909"/>
    <mergeCell ref="AP904:AP909"/>
    <mergeCell ref="S904:S909"/>
    <mergeCell ref="T904:T909"/>
    <mergeCell ref="U904:U909"/>
    <mergeCell ref="V904:V909"/>
    <mergeCell ref="Q904:Q909"/>
    <mergeCell ref="AR898:AR903"/>
    <mergeCell ref="AS898:AS903"/>
    <mergeCell ref="AT898:AT903"/>
    <mergeCell ref="AU898:AU903"/>
    <mergeCell ref="X898:X903"/>
    <mergeCell ref="Y898:Y903"/>
    <mergeCell ref="AN898:AN903"/>
    <mergeCell ref="AO898:AO903"/>
    <mergeCell ref="AP898:AP903"/>
    <mergeCell ref="S898:S903"/>
    <mergeCell ref="T898:T903"/>
    <mergeCell ref="U898:U903"/>
    <mergeCell ref="V898:V903"/>
    <mergeCell ref="W898:W903"/>
    <mergeCell ref="R904:R909"/>
    <mergeCell ref="A904:A909"/>
    <mergeCell ref="B904:B909"/>
    <mergeCell ref="C868:C873"/>
    <mergeCell ref="D856:D861"/>
    <mergeCell ref="E850:E855"/>
    <mergeCell ref="I850:I855"/>
    <mergeCell ref="J850:J855"/>
    <mergeCell ref="K850:K855"/>
    <mergeCell ref="L850:L855"/>
    <mergeCell ref="L856:L861"/>
    <mergeCell ref="A898:A903"/>
    <mergeCell ref="B898:B903"/>
    <mergeCell ref="C862:C867"/>
    <mergeCell ref="D850:D855"/>
    <mergeCell ref="F850:F855"/>
    <mergeCell ref="A850:A855"/>
    <mergeCell ref="B850:B855"/>
    <mergeCell ref="H862:H867"/>
    <mergeCell ref="H868:H873"/>
    <mergeCell ref="G868:G873"/>
    <mergeCell ref="G874:G879"/>
    <mergeCell ref="M892:M897"/>
    <mergeCell ref="O892:O897"/>
    <mergeCell ref="P850:P855"/>
    <mergeCell ref="P856:P861"/>
    <mergeCell ref="P862:P867"/>
    <mergeCell ref="M898:M903"/>
    <mergeCell ref="Q910:Q915"/>
    <mergeCell ref="E868:E873"/>
    <mergeCell ref="I868:I873"/>
    <mergeCell ref="J868:J873"/>
    <mergeCell ref="AQ892:AQ897"/>
    <mergeCell ref="AR892:AR897"/>
    <mergeCell ref="AS892:AS897"/>
    <mergeCell ref="AT892:AT897"/>
    <mergeCell ref="AU892:AU897"/>
    <mergeCell ref="X892:X897"/>
    <mergeCell ref="Y892:Y897"/>
    <mergeCell ref="AN892:AN897"/>
    <mergeCell ref="AO892:AO897"/>
    <mergeCell ref="AP892:AP897"/>
    <mergeCell ref="S892:S897"/>
    <mergeCell ref="T892:T897"/>
    <mergeCell ref="U892:U897"/>
    <mergeCell ref="V892:V897"/>
    <mergeCell ref="Q892:Q897"/>
    <mergeCell ref="AR886:AR891"/>
    <mergeCell ref="AS886:AS891"/>
    <mergeCell ref="AT886:AT891"/>
    <mergeCell ref="AU886:AU891"/>
    <mergeCell ref="X886:X891"/>
    <mergeCell ref="Y886:Y891"/>
    <mergeCell ref="AN886:AN891"/>
    <mergeCell ref="AO886:AO891"/>
    <mergeCell ref="AP886:AP891"/>
    <mergeCell ref="S886:S891"/>
    <mergeCell ref="T886:T891"/>
    <mergeCell ref="U886:U891"/>
    <mergeCell ref="V886:V891"/>
    <mergeCell ref="W886:W891"/>
    <mergeCell ref="N892:N897"/>
    <mergeCell ref="N898:N903"/>
    <mergeCell ref="R892:R897"/>
    <mergeCell ref="R898:R903"/>
    <mergeCell ref="H838:H843"/>
    <mergeCell ref="H844:H849"/>
    <mergeCell ref="G850:G855"/>
    <mergeCell ref="G844:G849"/>
    <mergeCell ref="A892:A897"/>
    <mergeCell ref="B892:B897"/>
    <mergeCell ref="C856:C861"/>
    <mergeCell ref="D844:D849"/>
    <mergeCell ref="E838:E843"/>
    <mergeCell ref="I838:I843"/>
    <mergeCell ref="J838:J843"/>
    <mergeCell ref="K838:K843"/>
    <mergeCell ref="L838:L843"/>
    <mergeCell ref="L844:L849"/>
    <mergeCell ref="A886:A891"/>
    <mergeCell ref="B886:B891"/>
    <mergeCell ref="C850:C855"/>
    <mergeCell ref="D838:D843"/>
    <mergeCell ref="M880:M885"/>
    <mergeCell ref="O880:O885"/>
    <mergeCell ref="P838:P843"/>
    <mergeCell ref="M886:M891"/>
    <mergeCell ref="O886:O891"/>
    <mergeCell ref="O874:O879"/>
    <mergeCell ref="Q898:Q903"/>
    <mergeCell ref="E856:E861"/>
    <mergeCell ref="I856:I861"/>
    <mergeCell ref="J856:J861"/>
    <mergeCell ref="AU880:AU885"/>
    <mergeCell ref="X880:X885"/>
    <mergeCell ref="Y880:Y885"/>
    <mergeCell ref="AN880:AN885"/>
    <mergeCell ref="AO880:AO885"/>
    <mergeCell ref="AP880:AP885"/>
    <mergeCell ref="S880:S885"/>
    <mergeCell ref="T880:T885"/>
    <mergeCell ref="U880:U885"/>
    <mergeCell ref="V880:V885"/>
    <mergeCell ref="Q880:Q885"/>
    <mergeCell ref="AR874:AR879"/>
    <mergeCell ref="AS874:AS879"/>
    <mergeCell ref="AT874:AT879"/>
    <mergeCell ref="AU874:AU879"/>
    <mergeCell ref="X874:X879"/>
    <mergeCell ref="Y874:Y879"/>
    <mergeCell ref="AN874:AN879"/>
    <mergeCell ref="AO874:AO879"/>
    <mergeCell ref="AP874:AP879"/>
    <mergeCell ref="S874:S879"/>
    <mergeCell ref="T874:T879"/>
    <mergeCell ref="U874:U879"/>
    <mergeCell ref="V874:V879"/>
    <mergeCell ref="W874:W879"/>
    <mergeCell ref="W880:W885"/>
    <mergeCell ref="A880:A885"/>
    <mergeCell ref="B880:B885"/>
    <mergeCell ref="C844:C849"/>
    <mergeCell ref="D832:D837"/>
    <mergeCell ref="E826:E831"/>
    <mergeCell ref="I826:I831"/>
    <mergeCell ref="J826:J831"/>
    <mergeCell ref="K826:K831"/>
    <mergeCell ref="L826:L831"/>
    <mergeCell ref="L832:L837"/>
    <mergeCell ref="A874:A879"/>
    <mergeCell ref="B874:B879"/>
    <mergeCell ref="C838:C843"/>
    <mergeCell ref="D826:D831"/>
    <mergeCell ref="A868:A873"/>
    <mergeCell ref="B868:B873"/>
    <mergeCell ref="C832:C837"/>
    <mergeCell ref="G826:G831"/>
    <mergeCell ref="E844:E849"/>
    <mergeCell ref="I844:I849"/>
    <mergeCell ref="J844:J849"/>
    <mergeCell ref="K844:K849"/>
    <mergeCell ref="K856:K861"/>
    <mergeCell ref="K868:K873"/>
    <mergeCell ref="J874:J879"/>
    <mergeCell ref="K874:K879"/>
    <mergeCell ref="L874:L879"/>
    <mergeCell ref="L880:L885"/>
    <mergeCell ref="F832:F837"/>
    <mergeCell ref="F838:F843"/>
    <mergeCell ref="F844:F849"/>
    <mergeCell ref="V844:V849"/>
    <mergeCell ref="W844:W849"/>
    <mergeCell ref="V820:V825"/>
    <mergeCell ref="W820:W825"/>
    <mergeCell ref="AQ850:AQ855"/>
    <mergeCell ref="AR850:AR855"/>
    <mergeCell ref="AS850:AS855"/>
    <mergeCell ref="AQ862:AQ867"/>
    <mergeCell ref="AR862:AR867"/>
    <mergeCell ref="AS862:AS867"/>
    <mergeCell ref="AT862:AT867"/>
    <mergeCell ref="E832:E837"/>
    <mergeCell ref="I832:I837"/>
    <mergeCell ref="J832:J837"/>
    <mergeCell ref="K832:K837"/>
    <mergeCell ref="N880:N885"/>
    <mergeCell ref="N886:N891"/>
    <mergeCell ref="R880:R885"/>
    <mergeCell ref="R886:R891"/>
    <mergeCell ref="H826:H831"/>
    <mergeCell ref="H832:H837"/>
    <mergeCell ref="G832:G837"/>
    <mergeCell ref="G838:G843"/>
    <mergeCell ref="P826:P831"/>
    <mergeCell ref="M874:M879"/>
    <mergeCell ref="Q886:Q891"/>
    <mergeCell ref="AQ880:AQ885"/>
    <mergeCell ref="AR880:AR885"/>
    <mergeCell ref="AS880:AS885"/>
    <mergeCell ref="AT880:AT885"/>
    <mergeCell ref="X862:X867"/>
    <mergeCell ref="P820:P825"/>
    <mergeCell ref="AQ868:AQ873"/>
    <mergeCell ref="AR868:AR873"/>
    <mergeCell ref="AS868:AS873"/>
    <mergeCell ref="AT868:AT873"/>
    <mergeCell ref="AU868:AU873"/>
    <mergeCell ref="X868:X873"/>
    <mergeCell ref="Y868:Y873"/>
    <mergeCell ref="AN868:AN873"/>
    <mergeCell ref="AO868:AO873"/>
    <mergeCell ref="AP868:AP873"/>
    <mergeCell ref="S868:S873"/>
    <mergeCell ref="T868:T873"/>
    <mergeCell ref="U868:U873"/>
    <mergeCell ref="V868:V873"/>
    <mergeCell ref="M862:M867"/>
    <mergeCell ref="O862:O867"/>
    <mergeCell ref="W868:W873"/>
    <mergeCell ref="M868:M873"/>
    <mergeCell ref="O868:O873"/>
    <mergeCell ref="AU862:AU867"/>
    <mergeCell ref="Y862:Y867"/>
    <mergeCell ref="AN862:AN867"/>
    <mergeCell ref="P868:P873"/>
    <mergeCell ref="Q868:Q873"/>
    <mergeCell ref="AO862:AO867"/>
    <mergeCell ref="AP862:AP867"/>
    <mergeCell ref="V862:V867"/>
    <mergeCell ref="W862:W867"/>
    <mergeCell ref="N868:N873"/>
    <mergeCell ref="N874:N879"/>
    <mergeCell ref="R868:R873"/>
    <mergeCell ref="R874:R879"/>
    <mergeCell ref="H814:H819"/>
    <mergeCell ref="H820:H825"/>
    <mergeCell ref="F820:F825"/>
    <mergeCell ref="F826:F831"/>
    <mergeCell ref="S844:S849"/>
    <mergeCell ref="T844:T849"/>
    <mergeCell ref="U844:U849"/>
    <mergeCell ref="S820:S825"/>
    <mergeCell ref="T820:T825"/>
    <mergeCell ref="U820:U825"/>
    <mergeCell ref="M856:M861"/>
    <mergeCell ref="O856:O861"/>
    <mergeCell ref="Q856:Q861"/>
    <mergeCell ref="N856:N861"/>
    <mergeCell ref="N862:N867"/>
    <mergeCell ref="Q874:Q879"/>
    <mergeCell ref="P832:P837"/>
    <mergeCell ref="P844:P849"/>
    <mergeCell ref="F856:F861"/>
    <mergeCell ref="F862:F867"/>
    <mergeCell ref="F868:F873"/>
    <mergeCell ref="S862:S867"/>
    <mergeCell ref="T862:T867"/>
    <mergeCell ref="U862:U867"/>
    <mergeCell ref="H850:H855"/>
    <mergeCell ref="H856:H861"/>
    <mergeCell ref="G856:G861"/>
    <mergeCell ref="G862:G867"/>
    <mergeCell ref="AQ856:AQ861"/>
    <mergeCell ref="AR856:AR861"/>
    <mergeCell ref="AS856:AS861"/>
    <mergeCell ref="AT856:AT861"/>
    <mergeCell ref="AU856:AU861"/>
    <mergeCell ref="X856:X861"/>
    <mergeCell ref="Y856:Y861"/>
    <mergeCell ref="AN856:AN861"/>
    <mergeCell ref="AO856:AO861"/>
    <mergeCell ref="AP856:AP861"/>
    <mergeCell ref="S856:S861"/>
    <mergeCell ref="T856:T861"/>
    <mergeCell ref="U856:U861"/>
    <mergeCell ref="V856:V861"/>
    <mergeCell ref="W856:W861"/>
    <mergeCell ref="A856:A861"/>
    <mergeCell ref="B856:B861"/>
    <mergeCell ref="O844:O849"/>
    <mergeCell ref="Q862:Q867"/>
    <mergeCell ref="E814:E819"/>
    <mergeCell ref="I814:I819"/>
    <mergeCell ref="J814:J819"/>
    <mergeCell ref="K814:K819"/>
    <mergeCell ref="L814:L819"/>
    <mergeCell ref="L820:L825"/>
    <mergeCell ref="A862:A867"/>
    <mergeCell ref="B862:B867"/>
    <mergeCell ref="M838:M843"/>
    <mergeCell ref="O838:O843"/>
    <mergeCell ref="B838:B843"/>
    <mergeCell ref="Q820:Q825"/>
    <mergeCell ref="E808:E813"/>
    <mergeCell ref="I808:I813"/>
    <mergeCell ref="J808:J813"/>
    <mergeCell ref="K808:K813"/>
    <mergeCell ref="P808:P813"/>
    <mergeCell ref="Q844:Q849"/>
    <mergeCell ref="E820:E825"/>
    <mergeCell ref="I820:I825"/>
    <mergeCell ref="J820:J825"/>
    <mergeCell ref="K820:K825"/>
    <mergeCell ref="A820:A825"/>
    <mergeCell ref="B820:B825"/>
    <mergeCell ref="AT850:AT855"/>
    <mergeCell ref="AU850:AU855"/>
    <mergeCell ref="X850:X855"/>
    <mergeCell ref="Y850:Y855"/>
    <mergeCell ref="AN850:AN855"/>
    <mergeCell ref="AO850:AO855"/>
    <mergeCell ref="AP850:AP855"/>
    <mergeCell ref="S850:S855"/>
    <mergeCell ref="T850:T855"/>
    <mergeCell ref="U850:U855"/>
    <mergeCell ref="V850:V855"/>
    <mergeCell ref="W850:W855"/>
    <mergeCell ref="M850:M855"/>
    <mergeCell ref="O850:O855"/>
    <mergeCell ref="P760:P765"/>
    <mergeCell ref="Q850:Q855"/>
    <mergeCell ref="E802:E807"/>
    <mergeCell ref="I802:I807"/>
    <mergeCell ref="J802:J807"/>
    <mergeCell ref="K802:K807"/>
    <mergeCell ref="L802:L807"/>
    <mergeCell ref="L808:L813"/>
    <mergeCell ref="AQ844:AQ849"/>
    <mergeCell ref="AR844:AR849"/>
    <mergeCell ref="AS844:AS849"/>
    <mergeCell ref="AT844:AT849"/>
    <mergeCell ref="AU844:AU849"/>
    <mergeCell ref="X844:X849"/>
    <mergeCell ref="Y844:Y849"/>
    <mergeCell ref="AN844:AN849"/>
    <mergeCell ref="AO844:AO849"/>
    <mergeCell ref="AP844:AP849"/>
    <mergeCell ref="N844:N849"/>
    <mergeCell ref="N850:N855"/>
    <mergeCell ref="R844:R849"/>
    <mergeCell ref="R850:R855"/>
    <mergeCell ref="H790:H795"/>
    <mergeCell ref="H796:H801"/>
    <mergeCell ref="F796:F801"/>
    <mergeCell ref="F802:F807"/>
    <mergeCell ref="A844:A849"/>
    <mergeCell ref="B844:B849"/>
    <mergeCell ref="C808:C813"/>
    <mergeCell ref="D796:D801"/>
    <mergeCell ref="C826:C831"/>
    <mergeCell ref="D814:D819"/>
    <mergeCell ref="P790:P795"/>
    <mergeCell ref="D820:D825"/>
    <mergeCell ref="P802:P807"/>
    <mergeCell ref="P814:P819"/>
    <mergeCell ref="L796:L801"/>
    <mergeCell ref="A838:A843"/>
    <mergeCell ref="H802:H807"/>
    <mergeCell ref="H808:H813"/>
    <mergeCell ref="F808:F813"/>
    <mergeCell ref="F814:F819"/>
    <mergeCell ref="P796:P801"/>
    <mergeCell ref="N820:N825"/>
    <mergeCell ref="N826:N831"/>
    <mergeCell ref="R820:R825"/>
    <mergeCell ref="C820:C825"/>
    <mergeCell ref="C814:C819"/>
    <mergeCell ref="D802:D807"/>
    <mergeCell ref="M844:M849"/>
    <mergeCell ref="AQ826:AQ831"/>
    <mergeCell ref="AR826:AR831"/>
    <mergeCell ref="AS826:AS831"/>
    <mergeCell ref="AQ838:AQ843"/>
    <mergeCell ref="AR838:AR843"/>
    <mergeCell ref="AS838:AS843"/>
    <mergeCell ref="AT838:AT843"/>
    <mergeCell ref="AU838:AU843"/>
    <mergeCell ref="X838:X843"/>
    <mergeCell ref="Y838:Y843"/>
    <mergeCell ref="AN838:AN843"/>
    <mergeCell ref="AO838:AO843"/>
    <mergeCell ref="AP838:AP843"/>
    <mergeCell ref="S838:S843"/>
    <mergeCell ref="T838:T843"/>
    <mergeCell ref="U838:U843"/>
    <mergeCell ref="V838:V843"/>
    <mergeCell ref="W838:W843"/>
    <mergeCell ref="AQ832:AQ837"/>
    <mergeCell ref="AR832:AR837"/>
    <mergeCell ref="AS832:AS837"/>
    <mergeCell ref="AT832:AT837"/>
    <mergeCell ref="AU832:AU837"/>
    <mergeCell ref="X832:X837"/>
    <mergeCell ref="Y832:Y837"/>
    <mergeCell ref="AN832:AN837"/>
    <mergeCell ref="AO832:AO837"/>
    <mergeCell ref="AP832:AP837"/>
    <mergeCell ref="S832:S837"/>
    <mergeCell ref="T832:T837"/>
    <mergeCell ref="U832:U837"/>
    <mergeCell ref="V832:V837"/>
    <mergeCell ref="W832:W837"/>
    <mergeCell ref="M832:M837"/>
    <mergeCell ref="O832:O837"/>
    <mergeCell ref="Q832:Q837"/>
    <mergeCell ref="E784:E789"/>
    <mergeCell ref="I784:I789"/>
    <mergeCell ref="J784:J789"/>
    <mergeCell ref="K784:K789"/>
    <mergeCell ref="N832:N837"/>
    <mergeCell ref="N838:N843"/>
    <mergeCell ref="R832:R837"/>
    <mergeCell ref="R838:R843"/>
    <mergeCell ref="H778:H783"/>
    <mergeCell ref="H784:H789"/>
    <mergeCell ref="F784:F789"/>
    <mergeCell ref="F790:F795"/>
    <mergeCell ref="A832:A837"/>
    <mergeCell ref="B832:B837"/>
    <mergeCell ref="C796:C801"/>
    <mergeCell ref="D784:D789"/>
    <mergeCell ref="A826:A831"/>
    <mergeCell ref="B826:B831"/>
    <mergeCell ref="C790:C795"/>
    <mergeCell ref="D778:D783"/>
    <mergeCell ref="M820:M825"/>
    <mergeCell ref="O820:O825"/>
    <mergeCell ref="Q838:Q843"/>
    <mergeCell ref="E790:E795"/>
    <mergeCell ref="I790:I795"/>
    <mergeCell ref="J790:J795"/>
    <mergeCell ref="K790:K795"/>
    <mergeCell ref="L790:L795"/>
    <mergeCell ref="AT826:AT831"/>
    <mergeCell ref="AU826:AU831"/>
    <mergeCell ref="X826:X831"/>
    <mergeCell ref="Y826:Y831"/>
    <mergeCell ref="AN826:AN831"/>
    <mergeCell ref="AO826:AO831"/>
    <mergeCell ref="AP826:AP831"/>
    <mergeCell ref="S826:S831"/>
    <mergeCell ref="T826:T831"/>
    <mergeCell ref="U826:U831"/>
    <mergeCell ref="V826:V831"/>
    <mergeCell ref="W826:W831"/>
    <mergeCell ref="M826:M831"/>
    <mergeCell ref="O826:O831"/>
    <mergeCell ref="P736:P741"/>
    <mergeCell ref="Q826:Q831"/>
    <mergeCell ref="E778:E783"/>
    <mergeCell ref="I778:I783"/>
    <mergeCell ref="J778:J783"/>
    <mergeCell ref="K778:K783"/>
    <mergeCell ref="L778:L783"/>
    <mergeCell ref="L784:L789"/>
    <mergeCell ref="AQ820:AQ825"/>
    <mergeCell ref="AR820:AR825"/>
    <mergeCell ref="AS820:AS825"/>
    <mergeCell ref="AT820:AT825"/>
    <mergeCell ref="AU820:AU825"/>
    <mergeCell ref="X820:X825"/>
    <mergeCell ref="Y820:Y825"/>
    <mergeCell ref="AN820:AN825"/>
    <mergeCell ref="AO820:AO825"/>
    <mergeCell ref="AP820:AP825"/>
    <mergeCell ref="C784:C789"/>
    <mergeCell ref="D772:D777"/>
    <mergeCell ref="C802:C807"/>
    <mergeCell ref="D790:D795"/>
    <mergeCell ref="G784:G789"/>
    <mergeCell ref="G790:G795"/>
    <mergeCell ref="G796:G801"/>
    <mergeCell ref="G802:G807"/>
    <mergeCell ref="G808:G813"/>
    <mergeCell ref="G814:G819"/>
    <mergeCell ref="G820:G825"/>
    <mergeCell ref="C778:C783"/>
    <mergeCell ref="D766:D771"/>
    <mergeCell ref="A808:A813"/>
    <mergeCell ref="B808:B813"/>
    <mergeCell ref="C772:C777"/>
    <mergeCell ref="G766:G771"/>
    <mergeCell ref="G772:G777"/>
    <mergeCell ref="G778:G783"/>
    <mergeCell ref="E796:E801"/>
    <mergeCell ref="D808:D813"/>
    <mergeCell ref="A802:A807"/>
    <mergeCell ref="B802:B807"/>
    <mergeCell ref="C766:C771"/>
    <mergeCell ref="AQ814:AQ819"/>
    <mergeCell ref="AR814:AR819"/>
    <mergeCell ref="AS814:AS819"/>
    <mergeCell ref="AT814:AT819"/>
    <mergeCell ref="AU814:AU819"/>
    <mergeCell ref="X814:X819"/>
    <mergeCell ref="Y814:Y819"/>
    <mergeCell ref="AN814:AN819"/>
    <mergeCell ref="AO814:AO819"/>
    <mergeCell ref="AP814:AP819"/>
    <mergeCell ref="S814:S819"/>
    <mergeCell ref="T814:T819"/>
    <mergeCell ref="U814:U819"/>
    <mergeCell ref="V814:V819"/>
    <mergeCell ref="W814:W819"/>
    <mergeCell ref="M814:M819"/>
    <mergeCell ref="O814:O819"/>
    <mergeCell ref="AQ808:AQ813"/>
    <mergeCell ref="AR808:AR813"/>
    <mergeCell ref="AS808:AS813"/>
    <mergeCell ref="E772:E777"/>
    <mergeCell ref="H766:H771"/>
    <mergeCell ref="AT808:AT813"/>
    <mergeCell ref="AU808:AU813"/>
    <mergeCell ref="X808:X813"/>
    <mergeCell ref="Y808:Y813"/>
    <mergeCell ref="AN808:AN813"/>
    <mergeCell ref="AO808:AO813"/>
    <mergeCell ref="AP808:AP813"/>
    <mergeCell ref="S808:S813"/>
    <mergeCell ref="T808:T813"/>
    <mergeCell ref="U808:U813"/>
    <mergeCell ref="V808:V813"/>
    <mergeCell ref="W808:W813"/>
    <mergeCell ref="M808:M813"/>
    <mergeCell ref="O808:O813"/>
    <mergeCell ref="I796:I801"/>
    <mergeCell ref="J796:J801"/>
    <mergeCell ref="K796:K801"/>
    <mergeCell ref="Q808:Q813"/>
    <mergeCell ref="E760:E765"/>
    <mergeCell ref="I760:I765"/>
    <mergeCell ref="J760:J765"/>
    <mergeCell ref="K760:K765"/>
    <mergeCell ref="N808:N813"/>
    <mergeCell ref="N814:N819"/>
    <mergeCell ref="R808:R813"/>
    <mergeCell ref="R814:R819"/>
    <mergeCell ref="H754:H759"/>
    <mergeCell ref="H760:H765"/>
    <mergeCell ref="F760:F765"/>
    <mergeCell ref="F766:F771"/>
    <mergeCell ref="U790:U795"/>
    <mergeCell ref="V790:V795"/>
    <mergeCell ref="W790:W795"/>
    <mergeCell ref="AP796:AP801"/>
    <mergeCell ref="D754:D759"/>
    <mergeCell ref="M796:M801"/>
    <mergeCell ref="O796:O801"/>
    <mergeCell ref="Q814:Q819"/>
    <mergeCell ref="E766:E771"/>
    <mergeCell ref="I766:I771"/>
    <mergeCell ref="J766:J771"/>
    <mergeCell ref="K766:K771"/>
    <mergeCell ref="L766:L771"/>
    <mergeCell ref="L772:L777"/>
    <mergeCell ref="A814:A819"/>
    <mergeCell ref="B814:B819"/>
    <mergeCell ref="A796:A801"/>
    <mergeCell ref="B796:B801"/>
    <mergeCell ref="C760:C765"/>
    <mergeCell ref="M790:M795"/>
    <mergeCell ref="O790:O795"/>
    <mergeCell ref="B790:B795"/>
    <mergeCell ref="C754:C759"/>
    <mergeCell ref="A784:A789"/>
    <mergeCell ref="B784:B789"/>
    <mergeCell ref="I772:I777"/>
    <mergeCell ref="J772:J777"/>
    <mergeCell ref="K772:K777"/>
    <mergeCell ref="P754:P759"/>
    <mergeCell ref="G760:G765"/>
    <mergeCell ref="P784:P789"/>
    <mergeCell ref="Q796:Q801"/>
    <mergeCell ref="H772:H777"/>
    <mergeCell ref="N796:N801"/>
    <mergeCell ref="N802:N807"/>
    <mergeCell ref="Q778:Q783"/>
    <mergeCell ref="E754:E759"/>
    <mergeCell ref="I754:I759"/>
    <mergeCell ref="J754:J759"/>
    <mergeCell ref="K754:K759"/>
    <mergeCell ref="L754:L759"/>
    <mergeCell ref="L760:L765"/>
    <mergeCell ref="AQ796:AQ801"/>
    <mergeCell ref="AR796:AR801"/>
    <mergeCell ref="AS796:AS801"/>
    <mergeCell ref="AT796:AT801"/>
    <mergeCell ref="AU796:AU801"/>
    <mergeCell ref="X796:X801"/>
    <mergeCell ref="Y796:Y801"/>
    <mergeCell ref="AP790:AP795"/>
    <mergeCell ref="S790:S795"/>
    <mergeCell ref="T790:T795"/>
    <mergeCell ref="AQ802:AQ807"/>
    <mergeCell ref="AR802:AR807"/>
    <mergeCell ref="AS802:AS807"/>
    <mergeCell ref="V796:V801"/>
    <mergeCell ref="W796:W801"/>
    <mergeCell ref="AQ790:AQ795"/>
    <mergeCell ref="AR790:AR795"/>
    <mergeCell ref="AS790:AS795"/>
    <mergeCell ref="AQ760:AQ765"/>
    <mergeCell ref="AR760:AR765"/>
    <mergeCell ref="AS760:AS765"/>
    <mergeCell ref="F772:F777"/>
    <mergeCell ref="F778:F783"/>
    <mergeCell ref="P766:P771"/>
    <mergeCell ref="P772:P777"/>
    <mergeCell ref="P778:P783"/>
    <mergeCell ref="N778:N783"/>
    <mergeCell ref="R778:R783"/>
    <mergeCell ref="AT802:AT807"/>
    <mergeCell ref="AU802:AU807"/>
    <mergeCell ref="X802:X807"/>
    <mergeCell ref="Y802:Y807"/>
    <mergeCell ref="AN802:AN807"/>
    <mergeCell ref="AO802:AO807"/>
    <mergeCell ref="AP802:AP807"/>
    <mergeCell ref="S802:S807"/>
    <mergeCell ref="T802:T807"/>
    <mergeCell ref="U802:U807"/>
    <mergeCell ref="V802:V807"/>
    <mergeCell ref="W802:W807"/>
    <mergeCell ref="M802:M807"/>
    <mergeCell ref="O802:O807"/>
    <mergeCell ref="Q802:Q807"/>
    <mergeCell ref="AN796:AN801"/>
    <mergeCell ref="AO796:AO801"/>
    <mergeCell ref="P718:P723"/>
    <mergeCell ref="P724:P729"/>
    <mergeCell ref="P730:P735"/>
    <mergeCell ref="P742:P747"/>
    <mergeCell ref="P748:P753"/>
    <mergeCell ref="G718:G723"/>
    <mergeCell ref="W766:W771"/>
    <mergeCell ref="V754:V759"/>
    <mergeCell ref="W754:W759"/>
    <mergeCell ref="Y736:Y741"/>
    <mergeCell ref="AN736:AN741"/>
    <mergeCell ref="AO736:AO741"/>
    <mergeCell ref="S796:S801"/>
    <mergeCell ref="T796:T801"/>
    <mergeCell ref="U796:U801"/>
    <mergeCell ref="AP778:AP783"/>
    <mergeCell ref="S778:S783"/>
    <mergeCell ref="T778:T783"/>
    <mergeCell ref="U778:U783"/>
    <mergeCell ref="V778:V783"/>
    <mergeCell ref="W778:W783"/>
    <mergeCell ref="AS754:AS759"/>
    <mergeCell ref="AS784:AS789"/>
    <mergeCell ref="AT784:AT789"/>
    <mergeCell ref="AU784:AU789"/>
    <mergeCell ref="X784:X789"/>
    <mergeCell ref="Y784:Y789"/>
    <mergeCell ref="AN784:AN789"/>
    <mergeCell ref="AO784:AO789"/>
    <mergeCell ref="AP784:AP789"/>
    <mergeCell ref="S784:S789"/>
    <mergeCell ref="T784:T789"/>
    <mergeCell ref="U784:U789"/>
    <mergeCell ref="V784:V789"/>
    <mergeCell ref="W784:W789"/>
    <mergeCell ref="AQ778:AQ783"/>
    <mergeCell ref="AR778:AR783"/>
    <mergeCell ref="AS778:AS783"/>
    <mergeCell ref="AQ784:AQ789"/>
    <mergeCell ref="AR784:AR789"/>
    <mergeCell ref="AQ766:AQ771"/>
    <mergeCell ref="AR766:AR771"/>
    <mergeCell ref="X766:X771"/>
    <mergeCell ref="Y766:Y771"/>
    <mergeCell ref="AN766:AN771"/>
    <mergeCell ref="AO766:AO771"/>
    <mergeCell ref="AO772:AO777"/>
    <mergeCell ref="AT790:AT795"/>
    <mergeCell ref="AU790:AU795"/>
    <mergeCell ref="X790:X795"/>
    <mergeCell ref="Y790:Y795"/>
    <mergeCell ref="AN790:AN795"/>
    <mergeCell ref="AO790:AO795"/>
    <mergeCell ref="Q784:Q789"/>
    <mergeCell ref="E736:E741"/>
    <mergeCell ref="I736:I741"/>
    <mergeCell ref="J736:J741"/>
    <mergeCell ref="K736:K741"/>
    <mergeCell ref="N784:N789"/>
    <mergeCell ref="N790:N795"/>
    <mergeCell ref="R784:R789"/>
    <mergeCell ref="R790:R795"/>
    <mergeCell ref="H736:H741"/>
    <mergeCell ref="F736:F741"/>
    <mergeCell ref="F742:F747"/>
    <mergeCell ref="AT778:AT783"/>
    <mergeCell ref="AU778:AU783"/>
    <mergeCell ref="X778:X783"/>
    <mergeCell ref="Y778:Y783"/>
    <mergeCell ref="AN778:AN783"/>
    <mergeCell ref="AO778:AO783"/>
    <mergeCell ref="AQ772:AQ777"/>
    <mergeCell ref="AR772:AR777"/>
    <mergeCell ref="AS772:AS777"/>
    <mergeCell ref="AT772:AT777"/>
    <mergeCell ref="AU772:AU777"/>
    <mergeCell ref="X772:X777"/>
    <mergeCell ref="Y772:Y777"/>
    <mergeCell ref="AN772:AN777"/>
    <mergeCell ref="C748:C753"/>
    <mergeCell ref="D736:D741"/>
    <mergeCell ref="A778:A783"/>
    <mergeCell ref="B778:B783"/>
    <mergeCell ref="C742:C747"/>
    <mergeCell ref="D730:D735"/>
    <mergeCell ref="A772:A777"/>
    <mergeCell ref="B772:B777"/>
    <mergeCell ref="C736:C741"/>
    <mergeCell ref="Q790:Q795"/>
    <mergeCell ref="E742:E747"/>
    <mergeCell ref="I742:I747"/>
    <mergeCell ref="J742:J747"/>
    <mergeCell ref="K742:K747"/>
    <mergeCell ref="L742:L747"/>
    <mergeCell ref="L748:L753"/>
    <mergeCell ref="A790:A795"/>
    <mergeCell ref="M778:M783"/>
    <mergeCell ref="O778:O783"/>
    <mergeCell ref="A760:A765"/>
    <mergeCell ref="B760:B765"/>
    <mergeCell ref="D742:D747"/>
    <mergeCell ref="H730:H735"/>
    <mergeCell ref="M784:M789"/>
    <mergeCell ref="O784:O789"/>
    <mergeCell ref="E748:E753"/>
    <mergeCell ref="I748:I753"/>
    <mergeCell ref="J748:J753"/>
    <mergeCell ref="K748:K753"/>
    <mergeCell ref="D748:D753"/>
    <mergeCell ref="D760:D765"/>
    <mergeCell ref="G736:G741"/>
    <mergeCell ref="AP772:AP777"/>
    <mergeCell ref="M766:M771"/>
    <mergeCell ref="O766:O771"/>
    <mergeCell ref="S772:S777"/>
    <mergeCell ref="T772:T777"/>
    <mergeCell ref="U772:U777"/>
    <mergeCell ref="V772:V777"/>
    <mergeCell ref="W772:W777"/>
    <mergeCell ref="M772:M777"/>
    <mergeCell ref="O772:O777"/>
    <mergeCell ref="AS766:AS771"/>
    <mergeCell ref="AT766:AT771"/>
    <mergeCell ref="AU766:AU771"/>
    <mergeCell ref="AP766:AP771"/>
    <mergeCell ref="V766:V771"/>
    <mergeCell ref="Q772:Q777"/>
    <mergeCell ref="N772:N777"/>
    <mergeCell ref="R772:R777"/>
    <mergeCell ref="F724:F729"/>
    <mergeCell ref="F730:F735"/>
    <mergeCell ref="S748:S753"/>
    <mergeCell ref="T748:T753"/>
    <mergeCell ref="U748:U753"/>
    <mergeCell ref="S724:S729"/>
    <mergeCell ref="T724:T729"/>
    <mergeCell ref="U724:U729"/>
    <mergeCell ref="S766:S771"/>
    <mergeCell ref="T766:T771"/>
    <mergeCell ref="U766:U771"/>
    <mergeCell ref="N766:N771"/>
    <mergeCell ref="R766:R771"/>
    <mergeCell ref="T754:T759"/>
    <mergeCell ref="U754:U759"/>
    <mergeCell ref="R742:R747"/>
    <mergeCell ref="G748:G753"/>
    <mergeCell ref="G754:G759"/>
    <mergeCell ref="T730:T735"/>
    <mergeCell ref="U730:U735"/>
    <mergeCell ref="H742:H747"/>
    <mergeCell ref="H748:H753"/>
    <mergeCell ref="F748:F753"/>
    <mergeCell ref="F754:F759"/>
    <mergeCell ref="AU760:AU765"/>
    <mergeCell ref="X760:X765"/>
    <mergeCell ref="Y760:Y765"/>
    <mergeCell ref="AN760:AN765"/>
    <mergeCell ref="AO760:AO765"/>
    <mergeCell ref="AP760:AP765"/>
    <mergeCell ref="S760:S765"/>
    <mergeCell ref="T760:T765"/>
    <mergeCell ref="U760:U765"/>
    <mergeCell ref="V760:V765"/>
    <mergeCell ref="W760:W765"/>
    <mergeCell ref="M760:M765"/>
    <mergeCell ref="O760:O765"/>
    <mergeCell ref="Q760:Q765"/>
    <mergeCell ref="T742:T747"/>
    <mergeCell ref="U742:U747"/>
    <mergeCell ref="V742:V747"/>
    <mergeCell ref="W742:W747"/>
    <mergeCell ref="AQ754:AQ759"/>
    <mergeCell ref="AR754:AR759"/>
    <mergeCell ref="N760:N765"/>
    <mergeCell ref="R760:R765"/>
    <mergeCell ref="AT760:AT765"/>
    <mergeCell ref="AU748:AU753"/>
    <mergeCell ref="X748:X753"/>
    <mergeCell ref="Y748:Y753"/>
    <mergeCell ref="AN748:AN753"/>
    <mergeCell ref="AO748:AO753"/>
    <mergeCell ref="AP748:AP753"/>
    <mergeCell ref="Q748:Q753"/>
    <mergeCell ref="AT754:AT759"/>
    <mergeCell ref="AU754:AU759"/>
    <mergeCell ref="X754:X759"/>
    <mergeCell ref="Y754:Y759"/>
    <mergeCell ref="AN754:AN759"/>
    <mergeCell ref="AO754:AO759"/>
    <mergeCell ref="AP754:AP759"/>
    <mergeCell ref="S754:S759"/>
    <mergeCell ref="X736:X741"/>
    <mergeCell ref="V748:V753"/>
    <mergeCell ref="W748:W753"/>
    <mergeCell ref="V724:V729"/>
    <mergeCell ref="AQ736:AQ741"/>
    <mergeCell ref="AR736:AR741"/>
    <mergeCell ref="AS736:AS741"/>
    <mergeCell ref="AT736:AT741"/>
    <mergeCell ref="AU736:AU741"/>
    <mergeCell ref="X742:X747"/>
    <mergeCell ref="Y742:Y747"/>
    <mergeCell ref="AN742:AN747"/>
    <mergeCell ref="AO742:AO747"/>
    <mergeCell ref="AP742:AP747"/>
    <mergeCell ref="S742:S747"/>
    <mergeCell ref="AR748:AR753"/>
    <mergeCell ref="AS748:AS753"/>
    <mergeCell ref="AT748:AT753"/>
    <mergeCell ref="C724:C729"/>
    <mergeCell ref="D712:D717"/>
    <mergeCell ref="A754:A759"/>
    <mergeCell ref="B754:B759"/>
    <mergeCell ref="C718:C723"/>
    <mergeCell ref="D706:D711"/>
    <mergeCell ref="M748:M753"/>
    <mergeCell ref="O748:O753"/>
    <mergeCell ref="Q766:Q771"/>
    <mergeCell ref="E718:E723"/>
    <mergeCell ref="I718:I723"/>
    <mergeCell ref="J718:J723"/>
    <mergeCell ref="K718:K723"/>
    <mergeCell ref="L718:L723"/>
    <mergeCell ref="L724:L729"/>
    <mergeCell ref="A766:A771"/>
    <mergeCell ref="B766:B771"/>
    <mergeCell ref="M754:M759"/>
    <mergeCell ref="O754:O759"/>
    <mergeCell ref="A748:A753"/>
    <mergeCell ref="B748:B753"/>
    <mergeCell ref="C712:C717"/>
    <mergeCell ref="N742:N747"/>
    <mergeCell ref="A736:A741"/>
    <mergeCell ref="B736:B741"/>
    <mergeCell ref="H706:H711"/>
    <mergeCell ref="L730:L735"/>
    <mergeCell ref="L736:L741"/>
    <mergeCell ref="M742:M747"/>
    <mergeCell ref="O742:O747"/>
    <mergeCell ref="M736:M741"/>
    <mergeCell ref="O736:O741"/>
    <mergeCell ref="AQ742:AQ747"/>
    <mergeCell ref="AR742:AR747"/>
    <mergeCell ref="AS742:AS747"/>
    <mergeCell ref="AT742:AT747"/>
    <mergeCell ref="AU742:AU747"/>
    <mergeCell ref="E712:E717"/>
    <mergeCell ref="I712:I717"/>
    <mergeCell ref="J712:J717"/>
    <mergeCell ref="K712:K717"/>
    <mergeCell ref="E730:E735"/>
    <mergeCell ref="AP736:AP741"/>
    <mergeCell ref="S736:S741"/>
    <mergeCell ref="T736:T741"/>
    <mergeCell ref="U736:U741"/>
    <mergeCell ref="G724:G729"/>
    <mergeCell ref="G742:G747"/>
    <mergeCell ref="AT730:AT735"/>
    <mergeCell ref="AU730:AU735"/>
    <mergeCell ref="X730:X735"/>
    <mergeCell ref="Y730:Y735"/>
    <mergeCell ref="AN730:AN735"/>
    <mergeCell ref="AO730:AO735"/>
    <mergeCell ref="AP730:AP735"/>
    <mergeCell ref="S730:S735"/>
    <mergeCell ref="H712:H717"/>
    <mergeCell ref="F712:F717"/>
    <mergeCell ref="F718:F723"/>
    <mergeCell ref="I730:I735"/>
    <mergeCell ref="J730:J735"/>
    <mergeCell ref="K730:K735"/>
    <mergeCell ref="H718:H723"/>
    <mergeCell ref="H724:H729"/>
    <mergeCell ref="F688:F693"/>
    <mergeCell ref="F694:F699"/>
    <mergeCell ref="U718:U723"/>
    <mergeCell ref="V718:V723"/>
    <mergeCell ref="W718:W723"/>
    <mergeCell ref="AP724:AP729"/>
    <mergeCell ref="AQ718:AQ723"/>
    <mergeCell ref="P664:P669"/>
    <mergeCell ref="Q754:Q759"/>
    <mergeCell ref="E706:E711"/>
    <mergeCell ref="I706:I711"/>
    <mergeCell ref="J706:J711"/>
    <mergeCell ref="K706:K711"/>
    <mergeCell ref="L706:L711"/>
    <mergeCell ref="L712:L717"/>
    <mergeCell ref="AQ748:AQ753"/>
    <mergeCell ref="V736:V741"/>
    <mergeCell ref="W736:W741"/>
    <mergeCell ref="AQ730:AQ735"/>
    <mergeCell ref="I724:I729"/>
    <mergeCell ref="J724:J729"/>
    <mergeCell ref="K724:K729"/>
    <mergeCell ref="E724:E729"/>
    <mergeCell ref="AQ688:AQ693"/>
    <mergeCell ref="P700:P705"/>
    <mergeCell ref="E700:E705"/>
    <mergeCell ref="I700:I705"/>
    <mergeCell ref="J700:J705"/>
    <mergeCell ref="K700:K705"/>
    <mergeCell ref="N748:N753"/>
    <mergeCell ref="N754:N759"/>
    <mergeCell ref="R748:R753"/>
    <mergeCell ref="A730:A735"/>
    <mergeCell ref="B730:B735"/>
    <mergeCell ref="C694:C699"/>
    <mergeCell ref="D682:D687"/>
    <mergeCell ref="M724:M729"/>
    <mergeCell ref="O724:O729"/>
    <mergeCell ref="Q742:Q747"/>
    <mergeCell ref="E694:E699"/>
    <mergeCell ref="I694:I699"/>
    <mergeCell ref="J694:J699"/>
    <mergeCell ref="K694:K699"/>
    <mergeCell ref="L694:L699"/>
    <mergeCell ref="L700:L705"/>
    <mergeCell ref="A742:A747"/>
    <mergeCell ref="B742:B747"/>
    <mergeCell ref="A724:A729"/>
    <mergeCell ref="B724:B729"/>
    <mergeCell ref="C688:C693"/>
    <mergeCell ref="M718:M723"/>
    <mergeCell ref="O718:O723"/>
    <mergeCell ref="B718:B723"/>
    <mergeCell ref="C682:C687"/>
    <mergeCell ref="A712:A717"/>
    <mergeCell ref="B712:B717"/>
    <mergeCell ref="D700:D705"/>
    <mergeCell ref="C730:C735"/>
    <mergeCell ref="D718:D723"/>
    <mergeCell ref="P694:P699"/>
    <mergeCell ref="D724:D729"/>
    <mergeCell ref="E688:E693"/>
    <mergeCell ref="I688:I693"/>
    <mergeCell ref="J688:J693"/>
    <mergeCell ref="V730:V735"/>
    <mergeCell ref="W730:W735"/>
    <mergeCell ref="M730:M735"/>
    <mergeCell ref="O730:O735"/>
    <mergeCell ref="Q730:Q735"/>
    <mergeCell ref="N730:N735"/>
    <mergeCell ref="R730:R735"/>
    <mergeCell ref="G730:G735"/>
    <mergeCell ref="W700:W705"/>
    <mergeCell ref="AR718:AR723"/>
    <mergeCell ref="AS718:AS723"/>
    <mergeCell ref="Q736:Q741"/>
    <mergeCell ref="AR730:AR735"/>
    <mergeCell ref="AS730:AS735"/>
    <mergeCell ref="AQ724:AQ729"/>
    <mergeCell ref="AR724:AR729"/>
    <mergeCell ref="AS724:AS729"/>
    <mergeCell ref="W724:W729"/>
    <mergeCell ref="S700:S705"/>
    <mergeCell ref="N736:N741"/>
    <mergeCell ref="R736:R741"/>
    <mergeCell ref="P712:P717"/>
    <mergeCell ref="G712:G717"/>
    <mergeCell ref="AT724:AT729"/>
    <mergeCell ref="AU724:AU729"/>
    <mergeCell ref="X724:X729"/>
    <mergeCell ref="Y724:Y729"/>
    <mergeCell ref="AP718:AP723"/>
    <mergeCell ref="S718:S723"/>
    <mergeCell ref="T718:T723"/>
    <mergeCell ref="H694:H699"/>
    <mergeCell ref="R724:R729"/>
    <mergeCell ref="AQ706:AQ711"/>
    <mergeCell ref="AR706:AR711"/>
    <mergeCell ref="AS706:AS711"/>
    <mergeCell ref="AQ694:AQ699"/>
    <mergeCell ref="AR694:AR699"/>
    <mergeCell ref="AS694:AS699"/>
    <mergeCell ref="AT694:AT699"/>
    <mergeCell ref="AU694:AU699"/>
    <mergeCell ref="AP694:AP699"/>
    <mergeCell ref="AO700:AO705"/>
    <mergeCell ref="AP700:AP705"/>
    <mergeCell ref="T700:T705"/>
    <mergeCell ref="U700:U705"/>
    <mergeCell ref="V700:V705"/>
    <mergeCell ref="Q724:Q729"/>
    <mergeCell ref="N718:N723"/>
    <mergeCell ref="R712:R717"/>
    <mergeCell ref="R718:R723"/>
    <mergeCell ref="Q706:Q711"/>
    <mergeCell ref="O700:O705"/>
    <mergeCell ref="Q700:Q705"/>
    <mergeCell ref="Q712:Q717"/>
    <mergeCell ref="V694:V699"/>
    <mergeCell ref="E682:E687"/>
    <mergeCell ref="N712:N717"/>
    <mergeCell ref="E664:E669"/>
    <mergeCell ref="H670:H675"/>
    <mergeCell ref="H676:H681"/>
    <mergeCell ref="F676:F681"/>
    <mergeCell ref="F682:F687"/>
    <mergeCell ref="P640:P645"/>
    <mergeCell ref="AN724:AN729"/>
    <mergeCell ref="AO724:AO729"/>
    <mergeCell ref="P646:P651"/>
    <mergeCell ref="P652:P657"/>
    <mergeCell ref="P658:P663"/>
    <mergeCell ref="P670:P675"/>
    <mergeCell ref="P676:P681"/>
    <mergeCell ref="W694:W699"/>
    <mergeCell ref="V682:V687"/>
    <mergeCell ref="W682:W687"/>
    <mergeCell ref="H700:H705"/>
    <mergeCell ref="F700:F705"/>
    <mergeCell ref="F706:F711"/>
    <mergeCell ref="P682:P687"/>
    <mergeCell ref="H682:H687"/>
    <mergeCell ref="P688:P693"/>
    <mergeCell ref="P706:P711"/>
    <mergeCell ref="G688:G693"/>
    <mergeCell ref="G694:G699"/>
    <mergeCell ref="G700:G705"/>
    <mergeCell ref="G706:G711"/>
    <mergeCell ref="X694:X699"/>
    <mergeCell ref="N700:N705"/>
    <mergeCell ref="N706:N711"/>
    <mergeCell ref="R700:R705"/>
    <mergeCell ref="R706:R711"/>
    <mergeCell ref="E676:E681"/>
    <mergeCell ref="I676:I681"/>
    <mergeCell ref="J676:J681"/>
    <mergeCell ref="K676:K681"/>
    <mergeCell ref="N724:N729"/>
    <mergeCell ref="AQ712:AQ717"/>
    <mergeCell ref="AR712:AR717"/>
    <mergeCell ref="AS712:AS717"/>
    <mergeCell ref="AT712:AT717"/>
    <mergeCell ref="AU712:AU717"/>
    <mergeCell ref="X712:X717"/>
    <mergeCell ref="Y712:Y717"/>
    <mergeCell ref="AN712:AN717"/>
    <mergeCell ref="AO712:AO717"/>
    <mergeCell ref="AP712:AP717"/>
    <mergeCell ref="S712:S717"/>
    <mergeCell ref="T712:T717"/>
    <mergeCell ref="U712:U717"/>
    <mergeCell ref="V712:V717"/>
    <mergeCell ref="W712:W717"/>
    <mergeCell ref="M712:M717"/>
    <mergeCell ref="O712:O717"/>
    <mergeCell ref="AT718:AT723"/>
    <mergeCell ref="AU718:AU723"/>
    <mergeCell ref="X718:X723"/>
    <mergeCell ref="Y718:Y723"/>
    <mergeCell ref="AN718:AN723"/>
    <mergeCell ref="AO718:AO723"/>
    <mergeCell ref="AT706:AT711"/>
    <mergeCell ref="AU706:AU711"/>
    <mergeCell ref="X706:X711"/>
    <mergeCell ref="Y706:Y711"/>
    <mergeCell ref="AN706:AN711"/>
    <mergeCell ref="AO706:AO711"/>
    <mergeCell ref="AP706:AP711"/>
    <mergeCell ref="S706:S711"/>
    <mergeCell ref="T706:T711"/>
    <mergeCell ref="U706:U711"/>
    <mergeCell ref="V706:V711"/>
    <mergeCell ref="W706:W711"/>
    <mergeCell ref="AS682:AS687"/>
    <mergeCell ref="AQ700:AQ705"/>
    <mergeCell ref="AR700:AR705"/>
    <mergeCell ref="AS700:AS705"/>
    <mergeCell ref="AT700:AT705"/>
    <mergeCell ref="AU700:AU705"/>
    <mergeCell ref="X700:X705"/>
    <mergeCell ref="Y700:Y705"/>
    <mergeCell ref="AN700:AN705"/>
    <mergeCell ref="Y694:Y699"/>
    <mergeCell ref="AN694:AN699"/>
    <mergeCell ref="AO694:AO699"/>
    <mergeCell ref="AR688:AR693"/>
    <mergeCell ref="A706:A711"/>
    <mergeCell ref="B706:B711"/>
    <mergeCell ref="C670:C675"/>
    <mergeCell ref="D658:D663"/>
    <mergeCell ref="A700:A705"/>
    <mergeCell ref="B700:B705"/>
    <mergeCell ref="C664:C669"/>
    <mergeCell ref="Q718:Q723"/>
    <mergeCell ref="E670:E675"/>
    <mergeCell ref="I670:I675"/>
    <mergeCell ref="J670:J675"/>
    <mergeCell ref="K670:K675"/>
    <mergeCell ref="L670:L675"/>
    <mergeCell ref="L676:L681"/>
    <mergeCell ref="A718:A723"/>
    <mergeCell ref="M706:M711"/>
    <mergeCell ref="O706:O711"/>
    <mergeCell ref="A688:A693"/>
    <mergeCell ref="B688:B693"/>
    <mergeCell ref="D670:D675"/>
    <mergeCell ref="D676:D681"/>
    <mergeCell ref="C700:C705"/>
    <mergeCell ref="D688:D693"/>
    <mergeCell ref="C706:C711"/>
    <mergeCell ref="D694:D699"/>
    <mergeCell ref="M694:M699"/>
    <mergeCell ref="O694:O699"/>
    <mergeCell ref="M700:M705"/>
    <mergeCell ref="H658:H663"/>
    <mergeCell ref="H664:H669"/>
    <mergeCell ref="F664:F669"/>
    <mergeCell ref="F670:F675"/>
    <mergeCell ref="S694:S699"/>
    <mergeCell ref="T694:T699"/>
    <mergeCell ref="U694:U699"/>
    <mergeCell ref="N694:N699"/>
    <mergeCell ref="R694:R699"/>
    <mergeCell ref="S682:S687"/>
    <mergeCell ref="T682:T687"/>
    <mergeCell ref="U682:U687"/>
    <mergeCell ref="I664:I669"/>
    <mergeCell ref="J664:J669"/>
    <mergeCell ref="K664:K669"/>
    <mergeCell ref="L682:L687"/>
    <mergeCell ref="L688:L693"/>
    <mergeCell ref="G658:G663"/>
    <mergeCell ref="G664:G669"/>
    <mergeCell ref="G670:G675"/>
    <mergeCell ref="G676:G681"/>
    <mergeCell ref="G682:G687"/>
    <mergeCell ref="Q682:Q687"/>
    <mergeCell ref="N682:N687"/>
    <mergeCell ref="R682:R687"/>
    <mergeCell ref="I658:I663"/>
    <mergeCell ref="J658:J663"/>
    <mergeCell ref="K658:K663"/>
    <mergeCell ref="I682:I687"/>
    <mergeCell ref="J682:J687"/>
    <mergeCell ref="K682:K687"/>
    <mergeCell ref="K688:K693"/>
    <mergeCell ref="H688:H693"/>
    <mergeCell ref="AS688:AS693"/>
    <mergeCell ref="AT688:AT693"/>
    <mergeCell ref="AU688:AU693"/>
    <mergeCell ref="X688:X693"/>
    <mergeCell ref="Y688:Y693"/>
    <mergeCell ref="AN688:AN693"/>
    <mergeCell ref="AO688:AO693"/>
    <mergeCell ref="AP688:AP693"/>
    <mergeCell ref="S688:S693"/>
    <mergeCell ref="T688:T693"/>
    <mergeCell ref="U688:U693"/>
    <mergeCell ref="V688:V693"/>
    <mergeCell ref="W688:W693"/>
    <mergeCell ref="M688:M693"/>
    <mergeCell ref="O688:O693"/>
    <mergeCell ref="Q688:Q693"/>
    <mergeCell ref="E640:E645"/>
    <mergeCell ref="I640:I645"/>
    <mergeCell ref="J640:J645"/>
    <mergeCell ref="K640:K645"/>
    <mergeCell ref="N688:N693"/>
    <mergeCell ref="R688:R693"/>
    <mergeCell ref="H640:H645"/>
    <mergeCell ref="F640:F645"/>
    <mergeCell ref="F646:F651"/>
    <mergeCell ref="AT682:AT687"/>
    <mergeCell ref="AU682:AU687"/>
    <mergeCell ref="X682:X687"/>
    <mergeCell ref="Y682:Y687"/>
    <mergeCell ref="AN682:AN687"/>
    <mergeCell ref="AO682:AO687"/>
    <mergeCell ref="AP682:AP687"/>
    <mergeCell ref="A682:A687"/>
    <mergeCell ref="B682:B687"/>
    <mergeCell ref="C646:C651"/>
    <mergeCell ref="D634:D639"/>
    <mergeCell ref="M676:M681"/>
    <mergeCell ref="O676:O681"/>
    <mergeCell ref="Q694:Q699"/>
    <mergeCell ref="E646:E651"/>
    <mergeCell ref="I646:I651"/>
    <mergeCell ref="J646:J651"/>
    <mergeCell ref="K646:K651"/>
    <mergeCell ref="L646:L651"/>
    <mergeCell ref="L652:L657"/>
    <mergeCell ref="A694:A699"/>
    <mergeCell ref="B694:B699"/>
    <mergeCell ref="M682:M687"/>
    <mergeCell ref="O682:O687"/>
    <mergeCell ref="A676:A681"/>
    <mergeCell ref="B676:B681"/>
    <mergeCell ref="C640:C645"/>
    <mergeCell ref="B646:B651"/>
    <mergeCell ref="A640:A645"/>
    <mergeCell ref="B640:B645"/>
    <mergeCell ref="H634:H639"/>
    <mergeCell ref="L658:L663"/>
    <mergeCell ref="L664:L669"/>
    <mergeCell ref="C676:C681"/>
    <mergeCell ref="D664:D669"/>
    <mergeCell ref="C658:C663"/>
    <mergeCell ref="D646:D651"/>
    <mergeCell ref="H646:H651"/>
    <mergeCell ref="H652:H657"/>
    <mergeCell ref="AT676:AT681"/>
    <mergeCell ref="AU676:AU681"/>
    <mergeCell ref="X676:X681"/>
    <mergeCell ref="Y676:Y681"/>
    <mergeCell ref="AN676:AN681"/>
    <mergeCell ref="AO676:AO681"/>
    <mergeCell ref="AP676:AP681"/>
    <mergeCell ref="Q676:Q681"/>
    <mergeCell ref="E628:E633"/>
    <mergeCell ref="I628:I633"/>
    <mergeCell ref="J628:J633"/>
    <mergeCell ref="K628:K633"/>
    <mergeCell ref="N676:N681"/>
    <mergeCell ref="R676:R681"/>
    <mergeCell ref="H628:H633"/>
    <mergeCell ref="F628:F633"/>
    <mergeCell ref="F634:F639"/>
    <mergeCell ref="AT670:AT675"/>
    <mergeCell ref="V676:V681"/>
    <mergeCell ref="W676:W681"/>
    <mergeCell ref="V652:V657"/>
    <mergeCell ref="W652:W657"/>
    <mergeCell ref="AU670:AU675"/>
    <mergeCell ref="AN670:AN675"/>
    <mergeCell ref="AO670:AO675"/>
    <mergeCell ref="E652:E657"/>
    <mergeCell ref="F652:F657"/>
    <mergeCell ref="F658:F663"/>
    <mergeCell ref="S676:S681"/>
    <mergeCell ref="T676:T681"/>
    <mergeCell ref="U676:U681"/>
    <mergeCell ref="S652:S657"/>
    <mergeCell ref="AS658:AS663"/>
    <mergeCell ref="S628:S633"/>
    <mergeCell ref="T628:T633"/>
    <mergeCell ref="Q664:Q669"/>
    <mergeCell ref="U646:U651"/>
    <mergeCell ref="V646:V651"/>
    <mergeCell ref="W646:W651"/>
    <mergeCell ref="O646:O651"/>
    <mergeCell ref="AP652:AP657"/>
    <mergeCell ref="AQ646:AQ651"/>
    <mergeCell ref="AR646:AR651"/>
    <mergeCell ref="AS646:AS651"/>
    <mergeCell ref="AS664:AS669"/>
    <mergeCell ref="E634:E639"/>
    <mergeCell ref="X670:X675"/>
    <mergeCell ref="Y670:Y675"/>
    <mergeCell ref="AQ676:AQ681"/>
    <mergeCell ref="AR676:AR681"/>
    <mergeCell ref="AS676:AS681"/>
    <mergeCell ref="T652:T657"/>
    <mergeCell ref="U652:U657"/>
    <mergeCell ref="E658:E663"/>
    <mergeCell ref="G634:G639"/>
    <mergeCell ref="AQ682:AQ687"/>
    <mergeCell ref="AR682:AR687"/>
    <mergeCell ref="I652:I657"/>
    <mergeCell ref="J652:J657"/>
    <mergeCell ref="K652:K657"/>
    <mergeCell ref="P634:P639"/>
    <mergeCell ref="AP670:AP675"/>
    <mergeCell ref="S670:S675"/>
    <mergeCell ref="T670:T675"/>
    <mergeCell ref="U670:U675"/>
    <mergeCell ref="V670:V675"/>
    <mergeCell ref="W670:W675"/>
    <mergeCell ref="M670:M675"/>
    <mergeCell ref="O670:O675"/>
    <mergeCell ref="C634:C639"/>
    <mergeCell ref="D622:D627"/>
    <mergeCell ref="AQ664:AQ669"/>
    <mergeCell ref="AR664:AR669"/>
    <mergeCell ref="G652:G657"/>
    <mergeCell ref="N652:N657"/>
    <mergeCell ref="N658:N663"/>
    <mergeCell ref="R652:R657"/>
    <mergeCell ref="R658:R663"/>
    <mergeCell ref="AQ670:AQ675"/>
    <mergeCell ref="AR670:AR675"/>
    <mergeCell ref="AQ658:AQ663"/>
    <mergeCell ref="AR658:AR663"/>
    <mergeCell ref="C652:C657"/>
    <mergeCell ref="D640:D645"/>
    <mergeCell ref="AT664:AT669"/>
    <mergeCell ref="AU664:AU669"/>
    <mergeCell ref="X664:X669"/>
    <mergeCell ref="Y664:Y669"/>
    <mergeCell ref="AN664:AN669"/>
    <mergeCell ref="AO664:AO669"/>
    <mergeCell ref="AP664:AP669"/>
    <mergeCell ref="S664:S669"/>
    <mergeCell ref="T664:T669"/>
    <mergeCell ref="U664:U669"/>
    <mergeCell ref="V664:V669"/>
    <mergeCell ref="W664:W669"/>
    <mergeCell ref="M664:M669"/>
    <mergeCell ref="O664:O669"/>
    <mergeCell ref="N664:N669"/>
    <mergeCell ref="N670:N675"/>
    <mergeCell ref="R664:R669"/>
    <mergeCell ref="R670:R675"/>
    <mergeCell ref="AS670:AS675"/>
    <mergeCell ref="AT658:AT663"/>
    <mergeCell ref="A664:A669"/>
    <mergeCell ref="B664:B669"/>
    <mergeCell ref="C628:C633"/>
    <mergeCell ref="D616:D621"/>
    <mergeCell ref="A658:A663"/>
    <mergeCell ref="B658:B663"/>
    <mergeCell ref="C622:C627"/>
    <mergeCell ref="D610:D615"/>
    <mergeCell ref="M652:M657"/>
    <mergeCell ref="O652:O657"/>
    <mergeCell ref="Q670:Q675"/>
    <mergeCell ref="E622:E627"/>
    <mergeCell ref="I622:I627"/>
    <mergeCell ref="J622:J627"/>
    <mergeCell ref="K622:K627"/>
    <mergeCell ref="L622:L627"/>
    <mergeCell ref="L628:L633"/>
    <mergeCell ref="A670:A675"/>
    <mergeCell ref="B670:B675"/>
    <mergeCell ref="A652:A657"/>
    <mergeCell ref="B652:B657"/>
    <mergeCell ref="C616:C621"/>
    <mergeCell ref="M646:M651"/>
    <mergeCell ref="D628:D633"/>
    <mergeCell ref="A616:A621"/>
    <mergeCell ref="B616:B621"/>
    <mergeCell ref="P622:P627"/>
    <mergeCell ref="D652:D657"/>
    <mergeCell ref="P628:P633"/>
    <mergeCell ref="G640:G645"/>
    <mergeCell ref="G646:G651"/>
    <mergeCell ref="AU658:AU663"/>
    <mergeCell ref="X658:X663"/>
    <mergeCell ref="Y658:Y663"/>
    <mergeCell ref="AN658:AN663"/>
    <mergeCell ref="AO658:AO663"/>
    <mergeCell ref="AP658:AP663"/>
    <mergeCell ref="S658:S663"/>
    <mergeCell ref="T658:T663"/>
    <mergeCell ref="U658:U663"/>
    <mergeCell ref="V658:V663"/>
    <mergeCell ref="W658:W663"/>
    <mergeCell ref="M658:M663"/>
    <mergeCell ref="O658:O663"/>
    <mergeCell ref="Q658:Q663"/>
    <mergeCell ref="E610:E615"/>
    <mergeCell ref="I610:I615"/>
    <mergeCell ref="J610:J615"/>
    <mergeCell ref="K610:K615"/>
    <mergeCell ref="L610:L615"/>
    <mergeCell ref="L616:L621"/>
    <mergeCell ref="AQ652:AQ657"/>
    <mergeCell ref="AR652:AR657"/>
    <mergeCell ref="AS652:AS657"/>
    <mergeCell ref="AT652:AT657"/>
    <mergeCell ref="AU652:AU657"/>
    <mergeCell ref="X652:X657"/>
    <mergeCell ref="Y652:Y657"/>
    <mergeCell ref="AP646:AP651"/>
    <mergeCell ref="S646:S651"/>
    <mergeCell ref="T646:T651"/>
    <mergeCell ref="K616:K621"/>
    <mergeCell ref="Q652:Q657"/>
    <mergeCell ref="AN652:AN657"/>
    <mergeCell ref="AO652:AO657"/>
    <mergeCell ref="P574:P579"/>
    <mergeCell ref="P580:P585"/>
    <mergeCell ref="P586:P591"/>
    <mergeCell ref="P598:P603"/>
    <mergeCell ref="P604:P609"/>
    <mergeCell ref="J568:J573"/>
    <mergeCell ref="K568:K573"/>
    <mergeCell ref="N616:N621"/>
    <mergeCell ref="N622:N627"/>
    <mergeCell ref="R616:R621"/>
    <mergeCell ref="R622:R627"/>
    <mergeCell ref="H568:H573"/>
    <mergeCell ref="F568:F573"/>
    <mergeCell ref="P592:P597"/>
    <mergeCell ref="I634:I639"/>
    <mergeCell ref="J634:J639"/>
    <mergeCell ref="V604:V609"/>
    <mergeCell ref="H610:H615"/>
    <mergeCell ref="H616:H621"/>
    <mergeCell ref="F616:F621"/>
    <mergeCell ref="F622:F627"/>
    <mergeCell ref="W604:W609"/>
    <mergeCell ref="V580:V585"/>
    <mergeCell ref="W580:W585"/>
    <mergeCell ref="S616:S621"/>
    <mergeCell ref="AU640:AU645"/>
    <mergeCell ref="X640:X645"/>
    <mergeCell ref="Y640:Y645"/>
    <mergeCell ref="AN640:AN645"/>
    <mergeCell ref="AO640:AO645"/>
    <mergeCell ref="AP640:AP645"/>
    <mergeCell ref="S640:S645"/>
    <mergeCell ref="T640:T645"/>
    <mergeCell ref="U640:U645"/>
    <mergeCell ref="V640:V645"/>
    <mergeCell ref="W640:W645"/>
    <mergeCell ref="M640:M645"/>
    <mergeCell ref="O640:O645"/>
    <mergeCell ref="AQ634:AQ639"/>
    <mergeCell ref="AR634:AR639"/>
    <mergeCell ref="AS634:AS639"/>
    <mergeCell ref="C604:C609"/>
    <mergeCell ref="AT616:AT621"/>
    <mergeCell ref="AU616:AU621"/>
    <mergeCell ref="X616:X621"/>
    <mergeCell ref="Y616:Y621"/>
    <mergeCell ref="AN616:AN621"/>
    <mergeCell ref="AO616:AO621"/>
    <mergeCell ref="AP616:AP621"/>
    <mergeCell ref="V616:V621"/>
    <mergeCell ref="W616:W621"/>
    <mergeCell ref="D604:D609"/>
    <mergeCell ref="K634:K639"/>
    <mergeCell ref="L634:L639"/>
    <mergeCell ref="L640:L645"/>
    <mergeCell ref="H622:H627"/>
    <mergeCell ref="P610:P615"/>
    <mergeCell ref="AU646:AU651"/>
    <mergeCell ref="X646:X651"/>
    <mergeCell ref="Y646:Y651"/>
    <mergeCell ref="AN646:AN651"/>
    <mergeCell ref="AO646:AO651"/>
    <mergeCell ref="Q640:Q645"/>
    <mergeCell ref="E592:E597"/>
    <mergeCell ref="I592:I597"/>
    <mergeCell ref="J592:J597"/>
    <mergeCell ref="K592:K597"/>
    <mergeCell ref="N640:N645"/>
    <mergeCell ref="N646:N651"/>
    <mergeCell ref="R640:R645"/>
    <mergeCell ref="R646:R651"/>
    <mergeCell ref="H586:H591"/>
    <mergeCell ref="H592:H597"/>
    <mergeCell ref="F592:F597"/>
    <mergeCell ref="F598:F603"/>
    <mergeCell ref="AU634:AU639"/>
    <mergeCell ref="AT622:AT627"/>
    <mergeCell ref="AU622:AU627"/>
    <mergeCell ref="X622:X627"/>
    <mergeCell ref="Y622:Y627"/>
    <mergeCell ref="AN622:AN627"/>
    <mergeCell ref="AO622:AO627"/>
    <mergeCell ref="AP622:AP627"/>
    <mergeCell ref="V622:V627"/>
    <mergeCell ref="W622:W627"/>
    <mergeCell ref="AQ616:AQ621"/>
    <mergeCell ref="AR616:AR621"/>
    <mergeCell ref="AS616:AS621"/>
    <mergeCell ref="AQ640:AQ645"/>
    <mergeCell ref="AT634:AT639"/>
    <mergeCell ref="X634:X639"/>
    <mergeCell ref="Y634:Y639"/>
    <mergeCell ref="AN634:AN639"/>
    <mergeCell ref="AO634:AO639"/>
    <mergeCell ref="AP634:AP639"/>
    <mergeCell ref="S634:S639"/>
    <mergeCell ref="T634:T639"/>
    <mergeCell ref="U634:U639"/>
    <mergeCell ref="V634:V639"/>
    <mergeCell ref="W634:W639"/>
    <mergeCell ref="M634:M639"/>
    <mergeCell ref="O634:O639"/>
    <mergeCell ref="AQ622:AQ627"/>
    <mergeCell ref="AR622:AR627"/>
    <mergeCell ref="AS622:AS627"/>
    <mergeCell ref="AT646:AT651"/>
    <mergeCell ref="AR640:AR645"/>
    <mergeCell ref="AS640:AS645"/>
    <mergeCell ref="AT640:AT645"/>
    <mergeCell ref="AT628:AT633"/>
    <mergeCell ref="R634:R639"/>
    <mergeCell ref="Q634:Q639"/>
    <mergeCell ref="Q622:Q627"/>
    <mergeCell ref="AQ610:AQ615"/>
    <mergeCell ref="AR610:AR615"/>
    <mergeCell ref="AS610:AS615"/>
    <mergeCell ref="D592:D597"/>
    <mergeCell ref="A634:A639"/>
    <mergeCell ref="B634:B639"/>
    <mergeCell ref="C598:C603"/>
    <mergeCell ref="D586:D591"/>
    <mergeCell ref="A628:A633"/>
    <mergeCell ref="B628:B633"/>
    <mergeCell ref="C592:C597"/>
    <mergeCell ref="Q646:Q651"/>
    <mergeCell ref="E598:E603"/>
    <mergeCell ref="I598:I603"/>
    <mergeCell ref="J598:J603"/>
    <mergeCell ref="K598:K603"/>
    <mergeCell ref="L598:L603"/>
    <mergeCell ref="L604:L609"/>
    <mergeCell ref="A646:A651"/>
    <mergeCell ref="C610:C615"/>
    <mergeCell ref="D598:D603"/>
    <mergeCell ref="E616:E621"/>
    <mergeCell ref="I616:I621"/>
    <mergeCell ref="J616:J621"/>
    <mergeCell ref="P616:P621"/>
    <mergeCell ref="AQ628:AQ633"/>
    <mergeCell ref="AR628:AR633"/>
    <mergeCell ref="AS628:AS633"/>
    <mergeCell ref="N634:N639"/>
    <mergeCell ref="S622:S627"/>
    <mergeCell ref="T622:T627"/>
    <mergeCell ref="U622:U627"/>
    <mergeCell ref="AU628:AU633"/>
    <mergeCell ref="X628:X633"/>
    <mergeCell ref="Y628:Y633"/>
    <mergeCell ref="AN628:AN633"/>
    <mergeCell ref="AO628:AO633"/>
    <mergeCell ref="AP628:AP633"/>
    <mergeCell ref="M622:M627"/>
    <mergeCell ref="O622:O627"/>
    <mergeCell ref="U628:U633"/>
    <mergeCell ref="V628:V633"/>
    <mergeCell ref="W628:W633"/>
    <mergeCell ref="M628:M633"/>
    <mergeCell ref="O628:O633"/>
    <mergeCell ref="Q628:Q633"/>
    <mergeCell ref="E580:E585"/>
    <mergeCell ref="I580:I585"/>
    <mergeCell ref="J580:J585"/>
    <mergeCell ref="K580:K585"/>
    <mergeCell ref="N628:N633"/>
    <mergeCell ref="R628:R633"/>
    <mergeCell ref="E586:E591"/>
    <mergeCell ref="AT610:AT615"/>
    <mergeCell ref="AU610:AU615"/>
    <mergeCell ref="X610:X615"/>
    <mergeCell ref="Y610:Y615"/>
    <mergeCell ref="AN610:AN615"/>
    <mergeCell ref="AO610:AO615"/>
    <mergeCell ref="AP610:AP615"/>
    <mergeCell ref="V610:V615"/>
    <mergeCell ref="W610:W615"/>
    <mergeCell ref="AP592:AP597"/>
    <mergeCell ref="V592:V597"/>
    <mergeCell ref="T616:T621"/>
    <mergeCell ref="U616:U621"/>
    <mergeCell ref="M616:M621"/>
    <mergeCell ref="O616:O621"/>
    <mergeCell ref="Q616:Q621"/>
    <mergeCell ref="I586:I591"/>
    <mergeCell ref="J586:J591"/>
    <mergeCell ref="S610:S615"/>
    <mergeCell ref="T610:T615"/>
    <mergeCell ref="U610:U615"/>
    <mergeCell ref="S592:S597"/>
    <mergeCell ref="T592:T597"/>
    <mergeCell ref="U592:U597"/>
    <mergeCell ref="R586:R591"/>
    <mergeCell ref="I604:I609"/>
    <mergeCell ref="J604:J609"/>
    <mergeCell ref="K604:K609"/>
    <mergeCell ref="A622:A627"/>
    <mergeCell ref="B622:B627"/>
    <mergeCell ref="Q604:Q609"/>
    <mergeCell ref="B592:B597"/>
    <mergeCell ref="E568:E573"/>
    <mergeCell ref="I568:I573"/>
    <mergeCell ref="K586:K591"/>
    <mergeCell ref="L586:L591"/>
    <mergeCell ref="L592:L597"/>
    <mergeCell ref="P562:P567"/>
    <mergeCell ref="G562:G567"/>
    <mergeCell ref="H562:H567"/>
    <mergeCell ref="M610:M615"/>
    <mergeCell ref="O610:O615"/>
    <mergeCell ref="A604:A609"/>
    <mergeCell ref="B604:B609"/>
    <mergeCell ref="C568:C573"/>
    <mergeCell ref="H574:H579"/>
    <mergeCell ref="H580:H585"/>
    <mergeCell ref="F580:F585"/>
    <mergeCell ref="F586:F591"/>
    <mergeCell ref="E604:E609"/>
    <mergeCell ref="G592:G597"/>
    <mergeCell ref="G598:G603"/>
    <mergeCell ref="G604:G609"/>
    <mergeCell ref="G610:G615"/>
    <mergeCell ref="H598:H603"/>
    <mergeCell ref="H604:H609"/>
    <mergeCell ref="F604:F609"/>
    <mergeCell ref="F610:F615"/>
    <mergeCell ref="P568:P573"/>
    <mergeCell ref="AQ604:AQ609"/>
    <mergeCell ref="AR604:AR609"/>
    <mergeCell ref="AS604:AS609"/>
    <mergeCell ref="AT604:AT609"/>
    <mergeCell ref="AU604:AU609"/>
    <mergeCell ref="X604:X609"/>
    <mergeCell ref="Y604:Y609"/>
    <mergeCell ref="AN604:AN609"/>
    <mergeCell ref="AO604:AO609"/>
    <mergeCell ref="AP604:AP609"/>
    <mergeCell ref="N604:N609"/>
    <mergeCell ref="N610:N615"/>
    <mergeCell ref="R604:R609"/>
    <mergeCell ref="R610:R615"/>
    <mergeCell ref="H550:H555"/>
    <mergeCell ref="H556:H561"/>
    <mergeCell ref="F556:F561"/>
    <mergeCell ref="F562:F567"/>
    <mergeCell ref="AT592:AT597"/>
    <mergeCell ref="AU592:AU597"/>
    <mergeCell ref="X592:X597"/>
    <mergeCell ref="Y592:Y597"/>
    <mergeCell ref="AN592:AN597"/>
    <mergeCell ref="AO592:AO597"/>
    <mergeCell ref="M604:M609"/>
    <mergeCell ref="O604:O609"/>
    <mergeCell ref="S604:S609"/>
    <mergeCell ref="T604:T609"/>
    <mergeCell ref="U604:U609"/>
    <mergeCell ref="S580:S585"/>
    <mergeCell ref="T580:T585"/>
    <mergeCell ref="U580:U585"/>
    <mergeCell ref="A592:A597"/>
    <mergeCell ref="F574:F579"/>
    <mergeCell ref="A586:A591"/>
    <mergeCell ref="B586:B591"/>
    <mergeCell ref="C550:C555"/>
    <mergeCell ref="P520:P525"/>
    <mergeCell ref="Q610:Q615"/>
    <mergeCell ref="E562:E567"/>
    <mergeCell ref="I562:I567"/>
    <mergeCell ref="J562:J567"/>
    <mergeCell ref="K562:K567"/>
    <mergeCell ref="L562:L567"/>
    <mergeCell ref="L568:L573"/>
    <mergeCell ref="C580:C585"/>
    <mergeCell ref="D568:D573"/>
    <mergeCell ref="A610:A615"/>
    <mergeCell ref="B610:B615"/>
    <mergeCell ref="C574:C579"/>
    <mergeCell ref="D562:D567"/>
    <mergeCell ref="E550:E555"/>
    <mergeCell ref="I550:I555"/>
    <mergeCell ref="J550:J555"/>
    <mergeCell ref="K550:K555"/>
    <mergeCell ref="L550:L555"/>
    <mergeCell ref="L556:L561"/>
    <mergeCell ref="A598:A603"/>
    <mergeCell ref="B598:B603"/>
    <mergeCell ref="A580:A585"/>
    <mergeCell ref="B580:B585"/>
    <mergeCell ref="C544:C549"/>
    <mergeCell ref="E574:E579"/>
    <mergeCell ref="I574:I579"/>
    <mergeCell ref="W592:W597"/>
    <mergeCell ref="M592:M597"/>
    <mergeCell ref="O592:O597"/>
    <mergeCell ref="AQ598:AQ603"/>
    <mergeCell ref="AR598:AR603"/>
    <mergeCell ref="AS598:AS603"/>
    <mergeCell ref="AT598:AT603"/>
    <mergeCell ref="AU598:AU603"/>
    <mergeCell ref="X598:X603"/>
    <mergeCell ref="Y598:Y603"/>
    <mergeCell ref="AN598:AN603"/>
    <mergeCell ref="AO598:AO603"/>
    <mergeCell ref="AP598:AP603"/>
    <mergeCell ref="S598:S603"/>
    <mergeCell ref="T598:T603"/>
    <mergeCell ref="U598:U603"/>
    <mergeCell ref="V598:V603"/>
    <mergeCell ref="W598:W603"/>
    <mergeCell ref="M598:M603"/>
    <mergeCell ref="O598:O603"/>
    <mergeCell ref="Q598:Q603"/>
    <mergeCell ref="AR586:AR591"/>
    <mergeCell ref="AS586:AS591"/>
    <mergeCell ref="T556:T561"/>
    <mergeCell ref="U556:U561"/>
    <mergeCell ref="Q592:Q597"/>
    <mergeCell ref="E544:E549"/>
    <mergeCell ref="I544:I549"/>
    <mergeCell ref="J544:J549"/>
    <mergeCell ref="K544:K549"/>
    <mergeCell ref="N592:N597"/>
    <mergeCell ref="N598:N603"/>
    <mergeCell ref="R592:R597"/>
    <mergeCell ref="R598:R603"/>
    <mergeCell ref="H538:H543"/>
    <mergeCell ref="H544:H549"/>
    <mergeCell ref="F544:F549"/>
    <mergeCell ref="F550:F555"/>
    <mergeCell ref="U574:U579"/>
    <mergeCell ref="V574:V579"/>
    <mergeCell ref="W574:W579"/>
    <mergeCell ref="AP580:AP585"/>
    <mergeCell ref="AQ574:AQ579"/>
    <mergeCell ref="AR574:AR579"/>
    <mergeCell ref="AS574:AS579"/>
    <mergeCell ref="AR544:AR549"/>
    <mergeCell ref="AS544:AS549"/>
    <mergeCell ref="AQ592:AQ597"/>
    <mergeCell ref="AR592:AR597"/>
    <mergeCell ref="AS592:AS597"/>
    <mergeCell ref="E556:E561"/>
    <mergeCell ref="I556:I561"/>
    <mergeCell ref="J556:J561"/>
    <mergeCell ref="O574:O579"/>
    <mergeCell ref="B574:B579"/>
    <mergeCell ref="C538:C543"/>
    <mergeCell ref="A568:A573"/>
    <mergeCell ref="B568:B573"/>
    <mergeCell ref="K556:K561"/>
    <mergeCell ref="P538:P543"/>
    <mergeCell ref="P544:P549"/>
    <mergeCell ref="N586:N591"/>
    <mergeCell ref="D556:D561"/>
    <mergeCell ref="C586:C591"/>
    <mergeCell ref="D574:D579"/>
    <mergeCell ref="P550:P555"/>
    <mergeCell ref="D580:D585"/>
    <mergeCell ref="P556:P561"/>
    <mergeCell ref="G568:G573"/>
    <mergeCell ref="G574:G579"/>
    <mergeCell ref="G580:G585"/>
    <mergeCell ref="G586:G591"/>
    <mergeCell ref="C562:C567"/>
    <mergeCell ref="D550:D555"/>
    <mergeCell ref="J574:J579"/>
    <mergeCell ref="K574:K579"/>
    <mergeCell ref="L574:L579"/>
    <mergeCell ref="L580:L585"/>
    <mergeCell ref="AT586:AT591"/>
    <mergeCell ref="AU586:AU591"/>
    <mergeCell ref="X586:X591"/>
    <mergeCell ref="Y586:Y591"/>
    <mergeCell ref="AN586:AN591"/>
    <mergeCell ref="AO586:AO591"/>
    <mergeCell ref="AP586:AP591"/>
    <mergeCell ref="S586:S591"/>
    <mergeCell ref="T586:T591"/>
    <mergeCell ref="U586:U591"/>
    <mergeCell ref="V586:V591"/>
    <mergeCell ref="W586:W591"/>
    <mergeCell ref="M586:M591"/>
    <mergeCell ref="O586:O591"/>
    <mergeCell ref="Q586:Q591"/>
    <mergeCell ref="E538:E543"/>
    <mergeCell ref="I538:I543"/>
    <mergeCell ref="J538:J543"/>
    <mergeCell ref="K538:K543"/>
    <mergeCell ref="L538:L543"/>
    <mergeCell ref="L544:L549"/>
    <mergeCell ref="AQ580:AQ585"/>
    <mergeCell ref="AR580:AR585"/>
    <mergeCell ref="AS580:AS585"/>
    <mergeCell ref="AT580:AT585"/>
    <mergeCell ref="AU580:AU585"/>
    <mergeCell ref="X580:X585"/>
    <mergeCell ref="Y580:Y585"/>
    <mergeCell ref="AP574:AP579"/>
    <mergeCell ref="S574:S579"/>
    <mergeCell ref="T574:T579"/>
    <mergeCell ref="AQ586:AQ591"/>
    <mergeCell ref="AN580:AN585"/>
    <mergeCell ref="AO580:AO585"/>
    <mergeCell ref="P502:P507"/>
    <mergeCell ref="P508:P513"/>
    <mergeCell ref="P514:P519"/>
    <mergeCell ref="P526:P531"/>
    <mergeCell ref="P532:P537"/>
    <mergeCell ref="G526:G531"/>
    <mergeCell ref="V538:V543"/>
    <mergeCell ref="W538:W543"/>
    <mergeCell ref="Y520:Y525"/>
    <mergeCell ref="AN520:AN525"/>
    <mergeCell ref="AO520:AO525"/>
    <mergeCell ref="S556:S561"/>
    <mergeCell ref="G496:G501"/>
    <mergeCell ref="G502:G507"/>
    <mergeCell ref="G508:G513"/>
    <mergeCell ref="G514:G519"/>
    <mergeCell ref="G520:G525"/>
    <mergeCell ref="S568:S573"/>
    <mergeCell ref="T568:T573"/>
    <mergeCell ref="U568:U573"/>
    <mergeCell ref="V568:V573"/>
    <mergeCell ref="W568:W573"/>
    <mergeCell ref="M568:M573"/>
    <mergeCell ref="O568:O573"/>
    <mergeCell ref="V544:V549"/>
    <mergeCell ref="M580:M585"/>
    <mergeCell ref="O580:O585"/>
    <mergeCell ref="R580:R585"/>
    <mergeCell ref="R556:R561"/>
    <mergeCell ref="R562:R567"/>
    <mergeCell ref="AQ562:AQ567"/>
    <mergeCell ref="AR562:AR567"/>
    <mergeCell ref="AS562:AS567"/>
    <mergeCell ref="AS550:AS555"/>
    <mergeCell ref="AT550:AT555"/>
    <mergeCell ref="AU550:AU555"/>
    <mergeCell ref="X550:X555"/>
    <mergeCell ref="Y550:Y555"/>
    <mergeCell ref="AN550:AN555"/>
    <mergeCell ref="AO550:AO555"/>
    <mergeCell ref="AP550:AP555"/>
    <mergeCell ref="V550:V555"/>
    <mergeCell ref="W550:W555"/>
    <mergeCell ref="AQ544:AQ549"/>
    <mergeCell ref="P490:P495"/>
    <mergeCell ref="Q580:Q585"/>
    <mergeCell ref="E532:E537"/>
    <mergeCell ref="I532:I537"/>
    <mergeCell ref="J532:J537"/>
    <mergeCell ref="K532:K537"/>
    <mergeCell ref="N580:N585"/>
    <mergeCell ref="G490:G495"/>
    <mergeCell ref="AQ568:AQ573"/>
    <mergeCell ref="AR568:AR573"/>
    <mergeCell ref="AS568:AS573"/>
    <mergeCell ref="AT568:AT573"/>
    <mergeCell ref="AU568:AU573"/>
    <mergeCell ref="X568:X573"/>
    <mergeCell ref="Y568:Y573"/>
    <mergeCell ref="AN568:AN573"/>
    <mergeCell ref="AO568:AO573"/>
    <mergeCell ref="AP568:AP573"/>
    <mergeCell ref="AT574:AT579"/>
    <mergeCell ref="AU574:AU579"/>
    <mergeCell ref="X574:X579"/>
    <mergeCell ref="Y574:Y579"/>
    <mergeCell ref="AN574:AN579"/>
    <mergeCell ref="AO574:AO579"/>
    <mergeCell ref="Q568:Q573"/>
    <mergeCell ref="E520:E525"/>
    <mergeCell ref="I520:I525"/>
    <mergeCell ref="J520:J525"/>
    <mergeCell ref="K520:K525"/>
    <mergeCell ref="N568:N573"/>
    <mergeCell ref="N574:N579"/>
    <mergeCell ref="R568:R573"/>
    <mergeCell ref="R574:R579"/>
    <mergeCell ref="H514:H519"/>
    <mergeCell ref="H520:H525"/>
    <mergeCell ref="F520:F525"/>
    <mergeCell ref="F526:F531"/>
    <mergeCell ref="AT562:AT567"/>
    <mergeCell ref="AU562:AU567"/>
    <mergeCell ref="X562:X567"/>
    <mergeCell ref="Y562:Y567"/>
    <mergeCell ref="AN562:AN567"/>
    <mergeCell ref="AO562:AO567"/>
    <mergeCell ref="AP562:AP567"/>
    <mergeCell ref="S562:S567"/>
    <mergeCell ref="T562:T567"/>
    <mergeCell ref="U562:U567"/>
    <mergeCell ref="V562:V567"/>
    <mergeCell ref="W562:W567"/>
    <mergeCell ref="AR550:AR555"/>
    <mergeCell ref="A562:A567"/>
    <mergeCell ref="B562:B567"/>
    <mergeCell ref="C526:C531"/>
    <mergeCell ref="D514:D519"/>
    <mergeCell ref="A556:A561"/>
    <mergeCell ref="B556:B561"/>
    <mergeCell ref="C520:C525"/>
    <mergeCell ref="Q574:Q579"/>
    <mergeCell ref="E526:E531"/>
    <mergeCell ref="I526:I531"/>
    <mergeCell ref="J526:J531"/>
    <mergeCell ref="K526:K531"/>
    <mergeCell ref="L526:L531"/>
    <mergeCell ref="L532:L537"/>
    <mergeCell ref="A574:A579"/>
    <mergeCell ref="M562:M567"/>
    <mergeCell ref="O562:O567"/>
    <mergeCell ref="A544:A549"/>
    <mergeCell ref="B544:B549"/>
    <mergeCell ref="D526:D531"/>
    <mergeCell ref="D532:D537"/>
    <mergeCell ref="C556:C561"/>
    <mergeCell ref="D544:D549"/>
    <mergeCell ref="H526:H531"/>
    <mergeCell ref="H532:H537"/>
    <mergeCell ref="F532:F537"/>
    <mergeCell ref="F538:F543"/>
    <mergeCell ref="D538:D543"/>
    <mergeCell ref="N556:N561"/>
    <mergeCell ref="N562:N567"/>
    <mergeCell ref="Q562:Q567"/>
    <mergeCell ref="M574:M579"/>
    <mergeCell ref="AQ556:AQ561"/>
    <mergeCell ref="AR556:AR561"/>
    <mergeCell ref="AS556:AS561"/>
    <mergeCell ref="AT556:AT561"/>
    <mergeCell ref="AU556:AU561"/>
    <mergeCell ref="X556:X561"/>
    <mergeCell ref="Y556:Y561"/>
    <mergeCell ref="AN556:AN561"/>
    <mergeCell ref="AO556:AO561"/>
    <mergeCell ref="AP556:AP561"/>
    <mergeCell ref="M550:M555"/>
    <mergeCell ref="O550:O555"/>
    <mergeCell ref="V556:V561"/>
    <mergeCell ref="W556:W561"/>
    <mergeCell ref="M556:M561"/>
    <mergeCell ref="O556:O561"/>
    <mergeCell ref="V532:V537"/>
    <mergeCell ref="W532:W537"/>
    <mergeCell ref="AQ538:AQ543"/>
    <mergeCell ref="AR538:AR543"/>
    <mergeCell ref="AS538:AS543"/>
    <mergeCell ref="AQ550:AQ555"/>
    <mergeCell ref="Q556:Q561"/>
    <mergeCell ref="AT544:AT549"/>
    <mergeCell ref="AU544:AU549"/>
    <mergeCell ref="X544:X549"/>
    <mergeCell ref="Y544:Y549"/>
    <mergeCell ref="AN544:AN549"/>
    <mergeCell ref="AO544:AO549"/>
    <mergeCell ref="AP544:AP549"/>
    <mergeCell ref="T544:T549"/>
    <mergeCell ref="U544:U549"/>
    <mergeCell ref="S550:S555"/>
    <mergeCell ref="T550:T555"/>
    <mergeCell ref="U550:U555"/>
    <mergeCell ref="N550:N555"/>
    <mergeCell ref="R550:R555"/>
    <mergeCell ref="T538:T543"/>
    <mergeCell ref="U538:U543"/>
    <mergeCell ref="R526:R531"/>
    <mergeCell ref="I514:I519"/>
    <mergeCell ref="J514:J519"/>
    <mergeCell ref="K514:K519"/>
    <mergeCell ref="S544:S549"/>
    <mergeCell ref="Q538:Q543"/>
    <mergeCell ref="N538:N543"/>
    <mergeCell ref="R538:R543"/>
    <mergeCell ref="G538:G543"/>
    <mergeCell ref="U526:U531"/>
    <mergeCell ref="AT538:AT543"/>
    <mergeCell ref="AU538:AU543"/>
    <mergeCell ref="X538:X543"/>
    <mergeCell ref="Y538:Y543"/>
    <mergeCell ref="AN538:AN543"/>
    <mergeCell ref="AO538:AO543"/>
    <mergeCell ref="AP538:AP543"/>
    <mergeCell ref="S538:S543"/>
    <mergeCell ref="X520:X525"/>
    <mergeCell ref="V508:V513"/>
    <mergeCell ref="W508:W513"/>
    <mergeCell ref="AQ520:AQ525"/>
    <mergeCell ref="AR520:AR525"/>
    <mergeCell ref="AS520:AS525"/>
    <mergeCell ref="AT520:AT525"/>
    <mergeCell ref="AU520:AU525"/>
    <mergeCell ref="AT526:AT531"/>
    <mergeCell ref="AU526:AU531"/>
    <mergeCell ref="X526:X531"/>
    <mergeCell ref="S532:S537"/>
    <mergeCell ref="T532:T537"/>
    <mergeCell ref="U532:U537"/>
    <mergeCell ref="S508:S513"/>
    <mergeCell ref="T508:T513"/>
    <mergeCell ref="U508:U513"/>
    <mergeCell ref="B520:B525"/>
    <mergeCell ref="H490:H495"/>
    <mergeCell ref="L514:L519"/>
    <mergeCell ref="L520:L525"/>
    <mergeCell ref="C532:C537"/>
    <mergeCell ref="E508:E513"/>
    <mergeCell ref="I508:I513"/>
    <mergeCell ref="J508:J513"/>
    <mergeCell ref="W544:W549"/>
    <mergeCell ref="M544:M549"/>
    <mergeCell ref="O544:O549"/>
    <mergeCell ref="Q544:Q549"/>
    <mergeCell ref="E496:E501"/>
    <mergeCell ref="I496:I501"/>
    <mergeCell ref="J496:J501"/>
    <mergeCell ref="K496:K501"/>
    <mergeCell ref="N544:N549"/>
    <mergeCell ref="R544:R549"/>
    <mergeCell ref="H496:H501"/>
    <mergeCell ref="F496:F501"/>
    <mergeCell ref="F502:F507"/>
    <mergeCell ref="H502:H507"/>
    <mergeCell ref="H508:H513"/>
    <mergeCell ref="F508:F513"/>
    <mergeCell ref="F514:F519"/>
    <mergeCell ref="D520:D525"/>
    <mergeCell ref="E514:E519"/>
    <mergeCell ref="P496:P501"/>
    <mergeCell ref="Y526:Y531"/>
    <mergeCell ref="AN526:AN531"/>
    <mergeCell ref="AO526:AO531"/>
    <mergeCell ref="AP526:AP531"/>
    <mergeCell ref="S526:S531"/>
    <mergeCell ref="T526:T531"/>
    <mergeCell ref="C508:C513"/>
    <mergeCell ref="D496:D501"/>
    <mergeCell ref="A538:A543"/>
    <mergeCell ref="B538:B543"/>
    <mergeCell ref="C502:C507"/>
    <mergeCell ref="D490:D495"/>
    <mergeCell ref="M532:M537"/>
    <mergeCell ref="O532:O537"/>
    <mergeCell ref="Q550:Q555"/>
    <mergeCell ref="E502:E507"/>
    <mergeCell ref="I502:I507"/>
    <mergeCell ref="J502:J507"/>
    <mergeCell ref="K502:K507"/>
    <mergeCell ref="L502:L507"/>
    <mergeCell ref="L508:L513"/>
    <mergeCell ref="A550:A555"/>
    <mergeCell ref="B550:B555"/>
    <mergeCell ref="M538:M543"/>
    <mergeCell ref="O538:O543"/>
    <mergeCell ref="A532:A537"/>
    <mergeCell ref="B532:B537"/>
    <mergeCell ref="C496:C501"/>
    <mergeCell ref="N526:N531"/>
    <mergeCell ref="A520:A525"/>
    <mergeCell ref="AQ532:AQ537"/>
    <mergeCell ref="AR532:AR537"/>
    <mergeCell ref="AS532:AS537"/>
    <mergeCell ref="AT532:AT537"/>
    <mergeCell ref="AU532:AU537"/>
    <mergeCell ref="X532:X537"/>
    <mergeCell ref="Y532:Y537"/>
    <mergeCell ref="AN532:AN537"/>
    <mergeCell ref="AO532:AO537"/>
    <mergeCell ref="AP532:AP537"/>
    <mergeCell ref="Q532:Q537"/>
    <mergeCell ref="N532:N537"/>
    <mergeCell ref="R532:R537"/>
    <mergeCell ref="G532:G537"/>
    <mergeCell ref="AQ526:AQ531"/>
    <mergeCell ref="AR526:AR531"/>
    <mergeCell ref="AS526:AS531"/>
    <mergeCell ref="V526:V531"/>
    <mergeCell ref="W526:W531"/>
    <mergeCell ref="M526:M531"/>
    <mergeCell ref="O526:O531"/>
    <mergeCell ref="AP520:AP525"/>
    <mergeCell ref="S520:S525"/>
    <mergeCell ref="T520:T525"/>
    <mergeCell ref="U520:U525"/>
    <mergeCell ref="V520:V525"/>
    <mergeCell ref="W520:W525"/>
    <mergeCell ref="M520:M525"/>
    <mergeCell ref="O520:O525"/>
    <mergeCell ref="AQ514:AQ519"/>
    <mergeCell ref="AR514:AR519"/>
    <mergeCell ref="AS514:AS519"/>
    <mergeCell ref="U484:U489"/>
    <mergeCell ref="V484:V489"/>
    <mergeCell ref="Q520:Q525"/>
    <mergeCell ref="N520:N525"/>
    <mergeCell ref="R520:R525"/>
    <mergeCell ref="H472:H477"/>
    <mergeCell ref="F472:F477"/>
    <mergeCell ref="F478:F483"/>
    <mergeCell ref="U502:U507"/>
    <mergeCell ref="V502:V507"/>
    <mergeCell ref="W502:W507"/>
    <mergeCell ref="AP508:AP513"/>
    <mergeCell ref="AQ502:AQ507"/>
    <mergeCell ref="AR502:AR507"/>
    <mergeCell ref="AS502:AS507"/>
    <mergeCell ref="AS472:AS477"/>
    <mergeCell ref="P478:P483"/>
    <mergeCell ref="Q508:Q513"/>
    <mergeCell ref="AR484:AR489"/>
    <mergeCell ref="AS484:AS489"/>
    <mergeCell ref="AP472:AP477"/>
    <mergeCell ref="T472:T477"/>
    <mergeCell ref="U472:U477"/>
    <mergeCell ref="V472:V477"/>
    <mergeCell ref="W472:W477"/>
    <mergeCell ref="N508:N513"/>
    <mergeCell ref="N514:N519"/>
    <mergeCell ref="R508:R513"/>
    <mergeCell ref="R514:R519"/>
    <mergeCell ref="I490:I495"/>
    <mergeCell ref="J490:J495"/>
    <mergeCell ref="K490:K495"/>
    <mergeCell ref="L490:L495"/>
    <mergeCell ref="L496:L501"/>
    <mergeCell ref="K508:K513"/>
    <mergeCell ref="A514:A519"/>
    <mergeCell ref="B514:B519"/>
    <mergeCell ref="C478:C483"/>
    <mergeCell ref="D466:D471"/>
    <mergeCell ref="M508:M513"/>
    <mergeCell ref="O508:O513"/>
    <mergeCell ref="Q526:Q531"/>
    <mergeCell ref="E478:E483"/>
    <mergeCell ref="I478:I483"/>
    <mergeCell ref="J478:J483"/>
    <mergeCell ref="K478:K483"/>
    <mergeCell ref="L478:L483"/>
    <mergeCell ref="L484:L489"/>
    <mergeCell ref="A526:A531"/>
    <mergeCell ref="B526:B531"/>
    <mergeCell ref="A508:A513"/>
    <mergeCell ref="B508:B513"/>
    <mergeCell ref="C472:C477"/>
    <mergeCell ref="M502:M507"/>
    <mergeCell ref="O502:O507"/>
    <mergeCell ref="B502:B507"/>
    <mergeCell ref="C466:C471"/>
    <mergeCell ref="A496:A501"/>
    <mergeCell ref="B496:B501"/>
    <mergeCell ref="D484:D489"/>
    <mergeCell ref="C514:C519"/>
    <mergeCell ref="D502:D507"/>
    <mergeCell ref="D508:D513"/>
    <mergeCell ref="P484:P489"/>
    <mergeCell ref="C490:C495"/>
    <mergeCell ref="E484:E489"/>
    <mergeCell ref="I484:I489"/>
    <mergeCell ref="AT514:AT519"/>
    <mergeCell ref="AU514:AU519"/>
    <mergeCell ref="X514:X519"/>
    <mergeCell ref="Y514:Y519"/>
    <mergeCell ref="AN514:AN519"/>
    <mergeCell ref="AO514:AO519"/>
    <mergeCell ref="AP514:AP519"/>
    <mergeCell ref="S514:S519"/>
    <mergeCell ref="T514:T519"/>
    <mergeCell ref="U514:U519"/>
    <mergeCell ref="V514:V519"/>
    <mergeCell ref="W514:W519"/>
    <mergeCell ref="M514:M519"/>
    <mergeCell ref="O514:O519"/>
    <mergeCell ref="Q514:Q519"/>
    <mergeCell ref="E466:E471"/>
    <mergeCell ref="I466:I471"/>
    <mergeCell ref="J466:J471"/>
    <mergeCell ref="K466:K471"/>
    <mergeCell ref="L466:L471"/>
    <mergeCell ref="L472:L477"/>
    <mergeCell ref="AQ508:AQ513"/>
    <mergeCell ref="AR508:AR513"/>
    <mergeCell ref="AS508:AS513"/>
    <mergeCell ref="AT508:AT513"/>
    <mergeCell ref="AU508:AU513"/>
    <mergeCell ref="X508:X513"/>
    <mergeCell ref="Y508:Y513"/>
    <mergeCell ref="AP502:AP507"/>
    <mergeCell ref="S502:S507"/>
    <mergeCell ref="T502:T507"/>
    <mergeCell ref="H478:H483"/>
    <mergeCell ref="AN508:AN513"/>
    <mergeCell ref="AO508:AO513"/>
    <mergeCell ref="P430:P435"/>
    <mergeCell ref="P436:P441"/>
    <mergeCell ref="P442:P447"/>
    <mergeCell ref="P454:P459"/>
    <mergeCell ref="P460:P465"/>
    <mergeCell ref="V466:V471"/>
    <mergeCell ref="W466:W471"/>
    <mergeCell ref="R454:R459"/>
    <mergeCell ref="H484:H489"/>
    <mergeCell ref="F484:F489"/>
    <mergeCell ref="F490:F495"/>
    <mergeCell ref="P466:P471"/>
    <mergeCell ref="S484:S489"/>
    <mergeCell ref="T484:T489"/>
    <mergeCell ref="H466:H471"/>
    <mergeCell ref="P472:P477"/>
    <mergeCell ref="V436:V441"/>
    <mergeCell ref="P448:P453"/>
    <mergeCell ref="J484:J489"/>
    <mergeCell ref="K484:K489"/>
    <mergeCell ref="Q502:Q507"/>
    <mergeCell ref="H430:H435"/>
    <mergeCell ref="H436:H441"/>
    <mergeCell ref="F436:F441"/>
    <mergeCell ref="F442:F447"/>
    <mergeCell ref="I472:I477"/>
    <mergeCell ref="J472:J477"/>
    <mergeCell ref="K472:K477"/>
    <mergeCell ref="AT496:AT501"/>
    <mergeCell ref="AU496:AU501"/>
    <mergeCell ref="X496:X501"/>
    <mergeCell ref="Y496:Y501"/>
    <mergeCell ref="AN496:AN501"/>
    <mergeCell ref="AO496:AO501"/>
    <mergeCell ref="AP496:AP501"/>
    <mergeCell ref="S496:S501"/>
    <mergeCell ref="T496:T501"/>
    <mergeCell ref="U496:U501"/>
    <mergeCell ref="V496:V501"/>
    <mergeCell ref="W496:W501"/>
    <mergeCell ref="M496:M501"/>
    <mergeCell ref="O496:O501"/>
    <mergeCell ref="AQ490:AQ495"/>
    <mergeCell ref="AR490:AR495"/>
    <mergeCell ref="AS490:AS495"/>
    <mergeCell ref="AT502:AT507"/>
    <mergeCell ref="AU502:AU507"/>
    <mergeCell ref="X502:X507"/>
    <mergeCell ref="Y502:Y507"/>
    <mergeCell ref="AN502:AN507"/>
    <mergeCell ref="AO502:AO507"/>
    <mergeCell ref="Q496:Q501"/>
    <mergeCell ref="E448:E453"/>
    <mergeCell ref="I448:I453"/>
    <mergeCell ref="J448:J453"/>
    <mergeCell ref="K448:K453"/>
    <mergeCell ref="N496:N501"/>
    <mergeCell ref="N502:N507"/>
    <mergeCell ref="R496:R501"/>
    <mergeCell ref="R502:R507"/>
    <mergeCell ref="H442:H447"/>
    <mergeCell ref="H448:H453"/>
    <mergeCell ref="F448:F453"/>
    <mergeCell ref="F454:F459"/>
    <mergeCell ref="AT490:AT495"/>
    <mergeCell ref="AU490:AU495"/>
    <mergeCell ref="X490:X495"/>
    <mergeCell ref="Y490:Y495"/>
    <mergeCell ref="AN490:AN495"/>
    <mergeCell ref="AO490:AO495"/>
    <mergeCell ref="AP490:AP495"/>
    <mergeCell ref="S490:S495"/>
    <mergeCell ref="T490:T495"/>
    <mergeCell ref="U490:U495"/>
    <mergeCell ref="V490:V495"/>
    <mergeCell ref="W490:W495"/>
    <mergeCell ref="AS478:AS483"/>
    <mergeCell ref="A502:A507"/>
    <mergeCell ref="M490:M495"/>
    <mergeCell ref="O490:O495"/>
    <mergeCell ref="A472:A477"/>
    <mergeCell ref="B472:B477"/>
    <mergeCell ref="D454:D459"/>
    <mergeCell ref="AQ496:AQ501"/>
    <mergeCell ref="AR496:AR501"/>
    <mergeCell ref="AS496:AS501"/>
    <mergeCell ref="AQ484:AQ489"/>
    <mergeCell ref="E460:E465"/>
    <mergeCell ref="I460:I465"/>
    <mergeCell ref="J460:J465"/>
    <mergeCell ref="K460:K465"/>
    <mergeCell ref="C484:C489"/>
    <mergeCell ref="D472:D477"/>
    <mergeCell ref="M478:M483"/>
    <mergeCell ref="O478:O483"/>
    <mergeCell ref="W484:W489"/>
    <mergeCell ref="M484:M489"/>
    <mergeCell ref="O484:O489"/>
    <mergeCell ref="V460:V465"/>
    <mergeCell ref="W460:W465"/>
    <mergeCell ref="S460:S465"/>
    <mergeCell ref="T460:T465"/>
    <mergeCell ref="U460:U465"/>
    <mergeCell ref="H454:H459"/>
    <mergeCell ref="H460:H465"/>
    <mergeCell ref="F460:F465"/>
    <mergeCell ref="F466:F471"/>
    <mergeCell ref="E472:E477"/>
    <mergeCell ref="E490:E495"/>
    <mergeCell ref="W436:W441"/>
    <mergeCell ref="AQ466:AQ471"/>
    <mergeCell ref="AR466:AR471"/>
    <mergeCell ref="AS466:AS471"/>
    <mergeCell ref="AQ478:AQ483"/>
    <mergeCell ref="AR478:AR483"/>
    <mergeCell ref="C460:C465"/>
    <mergeCell ref="D448:D453"/>
    <mergeCell ref="A490:A495"/>
    <mergeCell ref="B490:B495"/>
    <mergeCell ref="C454:C459"/>
    <mergeCell ref="D442:D447"/>
    <mergeCell ref="A484:A489"/>
    <mergeCell ref="B484:B489"/>
    <mergeCell ref="C448:C453"/>
    <mergeCell ref="E442:E447"/>
    <mergeCell ref="I442:I447"/>
    <mergeCell ref="J442:J447"/>
    <mergeCell ref="K442:K447"/>
    <mergeCell ref="S472:S477"/>
    <mergeCell ref="X484:X489"/>
    <mergeCell ref="Y484:Y489"/>
    <mergeCell ref="AN484:AN489"/>
    <mergeCell ref="AO484:AO489"/>
    <mergeCell ref="AP484:AP489"/>
    <mergeCell ref="E454:E459"/>
    <mergeCell ref="I454:I459"/>
    <mergeCell ref="J454:J459"/>
    <mergeCell ref="K454:K459"/>
    <mergeCell ref="L454:L459"/>
    <mergeCell ref="L460:L465"/>
    <mergeCell ref="AT478:AT483"/>
    <mergeCell ref="AU478:AU483"/>
    <mergeCell ref="X478:X483"/>
    <mergeCell ref="Y478:Y483"/>
    <mergeCell ref="AN478:AN483"/>
    <mergeCell ref="AO478:AO483"/>
    <mergeCell ref="AP478:AP483"/>
    <mergeCell ref="V478:V483"/>
    <mergeCell ref="W478:W483"/>
    <mergeCell ref="AQ472:AQ477"/>
    <mergeCell ref="AR472:AR477"/>
    <mergeCell ref="Q484:Q489"/>
    <mergeCell ref="AT472:AT477"/>
    <mergeCell ref="N484:N489"/>
    <mergeCell ref="N490:N495"/>
    <mergeCell ref="R484:R489"/>
    <mergeCell ref="R490:R495"/>
    <mergeCell ref="AU472:AU477"/>
    <mergeCell ref="X472:X477"/>
    <mergeCell ref="Y472:Y477"/>
    <mergeCell ref="AN472:AN477"/>
    <mergeCell ref="AO472:AO477"/>
    <mergeCell ref="AT484:AT489"/>
    <mergeCell ref="AU484:AU489"/>
    <mergeCell ref="S478:S483"/>
    <mergeCell ref="T478:T483"/>
    <mergeCell ref="U478:U483"/>
    <mergeCell ref="N478:N483"/>
    <mergeCell ref="R478:R483"/>
    <mergeCell ref="T466:T471"/>
    <mergeCell ref="U466:U471"/>
    <mergeCell ref="R448:R453"/>
    <mergeCell ref="Q490:Q495"/>
    <mergeCell ref="O472:O477"/>
    <mergeCell ref="Q472:Q477"/>
    <mergeCell ref="E424:E429"/>
    <mergeCell ref="I424:I429"/>
    <mergeCell ref="J424:J429"/>
    <mergeCell ref="K424:K429"/>
    <mergeCell ref="N472:N477"/>
    <mergeCell ref="R472:R477"/>
    <mergeCell ref="H424:H429"/>
    <mergeCell ref="F424:F429"/>
    <mergeCell ref="F430:F435"/>
    <mergeCell ref="M454:M459"/>
    <mergeCell ref="O454:O459"/>
    <mergeCell ref="E436:E441"/>
    <mergeCell ref="N466:N471"/>
    <mergeCell ref="R460:R465"/>
    <mergeCell ref="R466:R471"/>
    <mergeCell ref="P424:P429"/>
    <mergeCell ref="AT466:AT471"/>
    <mergeCell ref="AU466:AU471"/>
    <mergeCell ref="X466:X471"/>
    <mergeCell ref="Y466:Y471"/>
    <mergeCell ref="AN466:AN471"/>
    <mergeCell ref="AO466:AO471"/>
    <mergeCell ref="AP466:AP471"/>
    <mergeCell ref="S466:S471"/>
    <mergeCell ref="AQ460:AQ465"/>
    <mergeCell ref="AR460:AR465"/>
    <mergeCell ref="AS460:AS465"/>
    <mergeCell ref="AT460:AT465"/>
    <mergeCell ref="AU460:AU465"/>
    <mergeCell ref="X460:X465"/>
    <mergeCell ref="Y460:Y465"/>
    <mergeCell ref="AN460:AN465"/>
    <mergeCell ref="AO460:AO465"/>
    <mergeCell ref="AP460:AP465"/>
    <mergeCell ref="Q478:Q483"/>
    <mergeCell ref="E430:E435"/>
    <mergeCell ref="I430:I435"/>
    <mergeCell ref="J430:J435"/>
    <mergeCell ref="K430:K435"/>
    <mergeCell ref="L430:L435"/>
    <mergeCell ref="L436:L441"/>
    <mergeCell ref="A478:A483"/>
    <mergeCell ref="B478:B483"/>
    <mergeCell ref="M466:M471"/>
    <mergeCell ref="O466:O471"/>
    <mergeCell ref="N448:N453"/>
    <mergeCell ref="N454:N459"/>
    <mergeCell ref="H418:H423"/>
    <mergeCell ref="L442:L447"/>
    <mergeCell ref="L448:L453"/>
    <mergeCell ref="P418:P423"/>
    <mergeCell ref="D460:D465"/>
    <mergeCell ref="D478:D483"/>
    <mergeCell ref="G418:G423"/>
    <mergeCell ref="G424:G429"/>
    <mergeCell ref="G430:G435"/>
    <mergeCell ref="G436:G441"/>
    <mergeCell ref="G442:G447"/>
    <mergeCell ref="G448:G453"/>
    <mergeCell ref="G454:G459"/>
    <mergeCell ref="M472:M477"/>
    <mergeCell ref="AQ454:AQ459"/>
    <mergeCell ref="AR454:AR459"/>
    <mergeCell ref="AS454:AS459"/>
    <mergeCell ref="AT454:AT459"/>
    <mergeCell ref="AU454:AU459"/>
    <mergeCell ref="X454:X459"/>
    <mergeCell ref="Y454:Y459"/>
    <mergeCell ref="AN454:AN459"/>
    <mergeCell ref="AO454:AO459"/>
    <mergeCell ref="Q460:Q465"/>
    <mergeCell ref="E412:E417"/>
    <mergeCell ref="I412:I417"/>
    <mergeCell ref="J412:J417"/>
    <mergeCell ref="K412:K417"/>
    <mergeCell ref="N460:N465"/>
    <mergeCell ref="AP454:AP459"/>
    <mergeCell ref="S454:S459"/>
    <mergeCell ref="T454:T459"/>
    <mergeCell ref="U454:U459"/>
    <mergeCell ref="V454:V459"/>
    <mergeCell ref="W454:W459"/>
    <mergeCell ref="AQ448:AQ453"/>
    <mergeCell ref="AR448:AR453"/>
    <mergeCell ref="AS448:AS453"/>
    <mergeCell ref="AT448:AT453"/>
    <mergeCell ref="AU448:AU453"/>
    <mergeCell ref="X448:X453"/>
    <mergeCell ref="Y448:Y453"/>
    <mergeCell ref="AN448:AN453"/>
    <mergeCell ref="I436:I441"/>
    <mergeCell ref="J436:J441"/>
    <mergeCell ref="K436:K441"/>
    <mergeCell ref="A460:A465"/>
    <mergeCell ref="B460:B465"/>
    <mergeCell ref="C424:C429"/>
    <mergeCell ref="D412:D417"/>
    <mergeCell ref="C442:C447"/>
    <mergeCell ref="D430:D435"/>
    <mergeCell ref="P406:P411"/>
    <mergeCell ref="D436:D441"/>
    <mergeCell ref="P412:P417"/>
    <mergeCell ref="M448:M453"/>
    <mergeCell ref="O448:O453"/>
    <mergeCell ref="Q448:Q453"/>
    <mergeCell ref="Q466:Q471"/>
    <mergeCell ref="E418:E423"/>
    <mergeCell ref="I418:I423"/>
    <mergeCell ref="J418:J423"/>
    <mergeCell ref="K418:K423"/>
    <mergeCell ref="L418:L423"/>
    <mergeCell ref="L424:L429"/>
    <mergeCell ref="Q454:Q459"/>
    <mergeCell ref="A454:A459"/>
    <mergeCell ref="B454:B459"/>
    <mergeCell ref="A436:A441"/>
    <mergeCell ref="B436:B441"/>
    <mergeCell ref="A466:A471"/>
    <mergeCell ref="C418:C423"/>
    <mergeCell ref="D406:D411"/>
    <mergeCell ref="B466:B471"/>
    <mergeCell ref="C430:C435"/>
    <mergeCell ref="D418:D423"/>
    <mergeCell ref="M460:M465"/>
    <mergeCell ref="O460:O465"/>
    <mergeCell ref="AO448:AO453"/>
    <mergeCell ref="AP448:AP453"/>
    <mergeCell ref="S448:S453"/>
    <mergeCell ref="T448:T453"/>
    <mergeCell ref="U448:U453"/>
    <mergeCell ref="V448:V453"/>
    <mergeCell ref="W448:W453"/>
    <mergeCell ref="A448:A453"/>
    <mergeCell ref="B448:B453"/>
    <mergeCell ref="C412:C417"/>
    <mergeCell ref="D400:D405"/>
    <mergeCell ref="A442:A447"/>
    <mergeCell ref="B442:B447"/>
    <mergeCell ref="C406:C411"/>
    <mergeCell ref="D394:D399"/>
    <mergeCell ref="M436:M441"/>
    <mergeCell ref="O436:O441"/>
    <mergeCell ref="E406:E411"/>
    <mergeCell ref="I406:I411"/>
    <mergeCell ref="J406:J411"/>
    <mergeCell ref="K406:K411"/>
    <mergeCell ref="L406:L411"/>
    <mergeCell ref="L412:L417"/>
    <mergeCell ref="Q436:Q441"/>
    <mergeCell ref="E400:E405"/>
    <mergeCell ref="I400:I405"/>
    <mergeCell ref="J400:J405"/>
    <mergeCell ref="K400:K405"/>
    <mergeCell ref="C436:C441"/>
    <mergeCell ref="D424:D429"/>
    <mergeCell ref="P394:P399"/>
    <mergeCell ref="P400:P405"/>
    <mergeCell ref="AT442:AT447"/>
    <mergeCell ref="AU442:AU447"/>
    <mergeCell ref="X442:X447"/>
    <mergeCell ref="Y442:Y447"/>
    <mergeCell ref="AN442:AN447"/>
    <mergeCell ref="AO442:AO447"/>
    <mergeCell ref="AP442:AP447"/>
    <mergeCell ref="S442:S447"/>
    <mergeCell ref="T442:T447"/>
    <mergeCell ref="U442:U447"/>
    <mergeCell ref="V442:V447"/>
    <mergeCell ref="W442:W447"/>
    <mergeCell ref="M442:M447"/>
    <mergeCell ref="O442:O447"/>
    <mergeCell ref="Y430:Y435"/>
    <mergeCell ref="AN430:AN435"/>
    <mergeCell ref="AO430:AO435"/>
    <mergeCell ref="AP430:AP435"/>
    <mergeCell ref="S430:S435"/>
    <mergeCell ref="T430:T435"/>
    <mergeCell ref="U430:U435"/>
    <mergeCell ref="V430:V435"/>
    <mergeCell ref="W430:W435"/>
    <mergeCell ref="M430:M435"/>
    <mergeCell ref="O430:O435"/>
    <mergeCell ref="AQ442:AQ447"/>
    <mergeCell ref="AR442:AR447"/>
    <mergeCell ref="AS442:AS447"/>
    <mergeCell ref="Q442:Q447"/>
    <mergeCell ref="N442:N447"/>
    <mergeCell ref="R442:R447"/>
    <mergeCell ref="S436:S441"/>
    <mergeCell ref="AQ436:AQ441"/>
    <mergeCell ref="AR436:AR441"/>
    <mergeCell ref="AS436:AS441"/>
    <mergeCell ref="AT436:AT441"/>
    <mergeCell ref="AU436:AU441"/>
    <mergeCell ref="X436:X441"/>
    <mergeCell ref="Y436:Y441"/>
    <mergeCell ref="AN436:AN441"/>
    <mergeCell ref="AO436:AO441"/>
    <mergeCell ref="AP436:AP441"/>
    <mergeCell ref="N436:N441"/>
    <mergeCell ref="R436:R441"/>
    <mergeCell ref="F394:F399"/>
    <mergeCell ref="AQ430:AQ435"/>
    <mergeCell ref="AR430:AR435"/>
    <mergeCell ref="AS430:AS435"/>
    <mergeCell ref="AT430:AT435"/>
    <mergeCell ref="AU430:AU435"/>
    <mergeCell ref="X430:X435"/>
    <mergeCell ref="G394:G399"/>
    <mergeCell ref="G400:G405"/>
    <mergeCell ref="G406:G411"/>
    <mergeCell ref="G412:G417"/>
    <mergeCell ref="N430:N435"/>
    <mergeCell ref="R430:R435"/>
    <mergeCell ref="Q424:Q429"/>
    <mergeCell ref="H406:H411"/>
    <mergeCell ref="H412:H417"/>
    <mergeCell ref="F412:F417"/>
    <mergeCell ref="F418:F423"/>
    <mergeCell ref="T436:T441"/>
    <mergeCell ref="U436:U441"/>
    <mergeCell ref="AT424:AT429"/>
    <mergeCell ref="AU424:AU429"/>
    <mergeCell ref="X424:X429"/>
    <mergeCell ref="Y424:Y429"/>
    <mergeCell ref="AN424:AN429"/>
    <mergeCell ref="AO424:AO429"/>
    <mergeCell ref="AP424:AP429"/>
    <mergeCell ref="S424:S429"/>
    <mergeCell ref="T424:T429"/>
    <mergeCell ref="U424:U429"/>
    <mergeCell ref="V424:V429"/>
    <mergeCell ref="W424:W429"/>
    <mergeCell ref="M424:M429"/>
    <mergeCell ref="O424:O429"/>
    <mergeCell ref="AR418:AR423"/>
    <mergeCell ref="AS418:AS423"/>
    <mergeCell ref="V412:V417"/>
    <mergeCell ref="N424:N429"/>
    <mergeCell ref="R424:R429"/>
    <mergeCell ref="AQ418:AQ423"/>
    <mergeCell ref="N418:N423"/>
    <mergeCell ref="R412:R417"/>
    <mergeCell ref="R418:R423"/>
    <mergeCell ref="AQ394:AQ399"/>
    <mergeCell ref="F388:F393"/>
    <mergeCell ref="W412:W417"/>
    <mergeCell ref="AQ400:AQ405"/>
    <mergeCell ref="C394:C399"/>
    <mergeCell ref="D382:D387"/>
    <mergeCell ref="A424:A429"/>
    <mergeCell ref="B424:B429"/>
    <mergeCell ref="C388:C393"/>
    <mergeCell ref="H394:H399"/>
    <mergeCell ref="H400:H405"/>
    <mergeCell ref="F400:F405"/>
    <mergeCell ref="F406:F411"/>
    <mergeCell ref="P382:P387"/>
    <mergeCell ref="P388:P393"/>
    <mergeCell ref="H382:H387"/>
    <mergeCell ref="H388:H393"/>
    <mergeCell ref="E394:E399"/>
    <mergeCell ref="I394:I399"/>
    <mergeCell ref="J394:J399"/>
    <mergeCell ref="K394:K399"/>
    <mergeCell ref="L394:L399"/>
    <mergeCell ref="L400:L405"/>
    <mergeCell ref="AQ424:AQ429"/>
    <mergeCell ref="AR424:AR429"/>
    <mergeCell ref="AS424:AS429"/>
    <mergeCell ref="E388:E393"/>
    <mergeCell ref="I388:I393"/>
    <mergeCell ref="A418:A423"/>
    <mergeCell ref="B418:B423"/>
    <mergeCell ref="C382:C387"/>
    <mergeCell ref="D370:D375"/>
    <mergeCell ref="M412:M417"/>
    <mergeCell ref="O412:O417"/>
    <mergeCell ref="Q430:Q435"/>
    <mergeCell ref="E382:E387"/>
    <mergeCell ref="I382:I387"/>
    <mergeCell ref="J382:J387"/>
    <mergeCell ref="K382:K387"/>
    <mergeCell ref="L382:L387"/>
    <mergeCell ref="L388:L393"/>
    <mergeCell ref="A430:A435"/>
    <mergeCell ref="B430:B435"/>
    <mergeCell ref="A412:A417"/>
    <mergeCell ref="B412:B417"/>
    <mergeCell ref="C376:C381"/>
    <mergeCell ref="M406:M411"/>
    <mergeCell ref="O406:O411"/>
    <mergeCell ref="B406:B411"/>
    <mergeCell ref="C370:C375"/>
    <mergeCell ref="A400:A405"/>
    <mergeCell ref="E376:E381"/>
    <mergeCell ref="I376:I381"/>
    <mergeCell ref="J376:J381"/>
    <mergeCell ref="K376:K381"/>
    <mergeCell ref="AT418:AT423"/>
    <mergeCell ref="AU418:AU423"/>
    <mergeCell ref="X418:X423"/>
    <mergeCell ref="Y418:Y423"/>
    <mergeCell ref="AN418:AN423"/>
    <mergeCell ref="AO418:AO423"/>
    <mergeCell ref="AP418:AP423"/>
    <mergeCell ref="S418:S423"/>
    <mergeCell ref="T418:T423"/>
    <mergeCell ref="U418:U423"/>
    <mergeCell ref="V418:V423"/>
    <mergeCell ref="W418:W423"/>
    <mergeCell ref="M418:M423"/>
    <mergeCell ref="O418:O423"/>
    <mergeCell ref="Q418:Q423"/>
    <mergeCell ref="E370:E375"/>
    <mergeCell ref="I370:I375"/>
    <mergeCell ref="J370:J375"/>
    <mergeCell ref="K370:K375"/>
    <mergeCell ref="L370:L375"/>
    <mergeCell ref="L376:L381"/>
    <mergeCell ref="AQ412:AQ417"/>
    <mergeCell ref="AR412:AR417"/>
    <mergeCell ref="AS412:AS417"/>
    <mergeCell ref="AT412:AT417"/>
    <mergeCell ref="AU412:AU417"/>
    <mergeCell ref="X412:X417"/>
    <mergeCell ref="AS406:AS411"/>
    <mergeCell ref="AQ376:AQ381"/>
    <mergeCell ref="AR376:AR381"/>
    <mergeCell ref="AS376:AS381"/>
    <mergeCell ref="AR406:AR411"/>
    <mergeCell ref="T334:T339"/>
    <mergeCell ref="U334:U339"/>
    <mergeCell ref="V334:V339"/>
    <mergeCell ref="W334:W339"/>
    <mergeCell ref="S412:S417"/>
    <mergeCell ref="T412:T417"/>
    <mergeCell ref="U412:U417"/>
    <mergeCell ref="M400:M405"/>
    <mergeCell ref="O400:O405"/>
    <mergeCell ref="H346:H351"/>
    <mergeCell ref="I340:I345"/>
    <mergeCell ref="J340:J345"/>
    <mergeCell ref="K340:K345"/>
    <mergeCell ref="N394:N399"/>
    <mergeCell ref="R394:R399"/>
    <mergeCell ref="H334:H339"/>
    <mergeCell ref="H340:H345"/>
    <mergeCell ref="J388:J393"/>
    <mergeCell ref="K388:K393"/>
    <mergeCell ref="P370:P375"/>
    <mergeCell ref="P376:P381"/>
    <mergeCell ref="P352:P357"/>
    <mergeCell ref="T388:T393"/>
    <mergeCell ref="U388:U393"/>
    <mergeCell ref="V388:V393"/>
    <mergeCell ref="W388:W393"/>
    <mergeCell ref="R388:R393"/>
    <mergeCell ref="W346:W351"/>
    <mergeCell ref="H370:H375"/>
    <mergeCell ref="H376:H381"/>
    <mergeCell ref="U406:U411"/>
    <mergeCell ref="V406:V411"/>
    <mergeCell ref="Q412:Q417"/>
    <mergeCell ref="E364:E369"/>
    <mergeCell ref="I364:I369"/>
    <mergeCell ref="J364:J369"/>
    <mergeCell ref="K364:K369"/>
    <mergeCell ref="N412:N417"/>
    <mergeCell ref="AR400:AR405"/>
    <mergeCell ref="AS400:AS405"/>
    <mergeCell ref="AT400:AT405"/>
    <mergeCell ref="AU400:AU405"/>
    <mergeCell ref="X400:X405"/>
    <mergeCell ref="Y400:Y405"/>
    <mergeCell ref="AN400:AN405"/>
    <mergeCell ref="AO400:AO405"/>
    <mergeCell ref="AP400:AP405"/>
    <mergeCell ref="S400:S405"/>
    <mergeCell ref="T400:T405"/>
    <mergeCell ref="U400:U405"/>
    <mergeCell ref="V400:V405"/>
    <mergeCell ref="W400:W405"/>
    <mergeCell ref="F364:F369"/>
    <mergeCell ref="F370:F375"/>
    <mergeCell ref="AN412:AN417"/>
    <mergeCell ref="AO412:AO417"/>
    <mergeCell ref="P364:P369"/>
    <mergeCell ref="F376:F381"/>
    <mergeCell ref="F382:F387"/>
    <mergeCell ref="W406:W411"/>
    <mergeCell ref="AP412:AP417"/>
    <mergeCell ref="AQ406:AQ411"/>
    <mergeCell ref="Y412:Y417"/>
    <mergeCell ref="AP406:AP411"/>
    <mergeCell ref="AT406:AT411"/>
    <mergeCell ref="AU406:AU411"/>
    <mergeCell ref="X406:X411"/>
    <mergeCell ref="Y406:Y411"/>
    <mergeCell ref="AN406:AN411"/>
    <mergeCell ref="AO406:AO411"/>
    <mergeCell ref="Q400:Q405"/>
    <mergeCell ref="E352:E357"/>
    <mergeCell ref="I352:I357"/>
    <mergeCell ref="J352:J357"/>
    <mergeCell ref="K352:K357"/>
    <mergeCell ref="N400:N405"/>
    <mergeCell ref="N406:N411"/>
    <mergeCell ref="R400:R405"/>
    <mergeCell ref="R406:R411"/>
    <mergeCell ref="H352:H357"/>
    <mergeCell ref="F352:F357"/>
    <mergeCell ref="F358:F363"/>
    <mergeCell ref="AT394:AT399"/>
    <mergeCell ref="AU394:AU399"/>
    <mergeCell ref="X394:X399"/>
    <mergeCell ref="Y394:Y399"/>
    <mergeCell ref="AN394:AN399"/>
    <mergeCell ref="AO394:AO399"/>
    <mergeCell ref="S388:S393"/>
    <mergeCell ref="P358:P363"/>
    <mergeCell ref="S406:S411"/>
    <mergeCell ref="T406:T411"/>
    <mergeCell ref="A394:A399"/>
    <mergeCell ref="B394:B399"/>
    <mergeCell ref="C358:C363"/>
    <mergeCell ref="D346:D351"/>
    <mergeCell ref="A388:A393"/>
    <mergeCell ref="B388:B393"/>
    <mergeCell ref="C352:C357"/>
    <mergeCell ref="Q406:Q411"/>
    <mergeCell ref="E358:E363"/>
    <mergeCell ref="I358:I363"/>
    <mergeCell ref="J358:J363"/>
    <mergeCell ref="K358:K363"/>
    <mergeCell ref="L358:L363"/>
    <mergeCell ref="L364:L369"/>
    <mergeCell ref="A406:A411"/>
    <mergeCell ref="M394:M399"/>
    <mergeCell ref="O394:O399"/>
    <mergeCell ref="A376:A381"/>
    <mergeCell ref="B376:B381"/>
    <mergeCell ref="D358:D363"/>
    <mergeCell ref="B400:B405"/>
    <mergeCell ref="C400:C405"/>
    <mergeCell ref="D388:D393"/>
    <mergeCell ref="M382:M387"/>
    <mergeCell ref="O382:O387"/>
    <mergeCell ref="M388:M393"/>
    <mergeCell ref="O388:O393"/>
    <mergeCell ref="Q388:Q393"/>
    <mergeCell ref="N388:N393"/>
    <mergeCell ref="Q394:Q399"/>
    <mergeCell ref="A382:A387"/>
    <mergeCell ref="B382:B387"/>
    <mergeCell ref="V340:V345"/>
    <mergeCell ref="W340:W345"/>
    <mergeCell ref="AQ370:AQ375"/>
    <mergeCell ref="C364:C369"/>
    <mergeCell ref="D352:D357"/>
    <mergeCell ref="AQ382:AQ387"/>
    <mergeCell ref="AR382:AR387"/>
    <mergeCell ref="X382:X387"/>
    <mergeCell ref="Y382:Y387"/>
    <mergeCell ref="AN382:AN387"/>
    <mergeCell ref="AO382:AO387"/>
    <mergeCell ref="AP382:AP387"/>
    <mergeCell ref="V382:V387"/>
    <mergeCell ref="W382:W387"/>
    <mergeCell ref="V370:V375"/>
    <mergeCell ref="W370:W375"/>
    <mergeCell ref="T340:T345"/>
    <mergeCell ref="U340:U345"/>
    <mergeCell ref="S382:S387"/>
    <mergeCell ref="T382:T387"/>
    <mergeCell ref="U382:U387"/>
    <mergeCell ref="N382:N387"/>
    <mergeCell ref="R382:R387"/>
    <mergeCell ref="T370:T375"/>
    <mergeCell ref="U370:U375"/>
    <mergeCell ref="R352:R357"/>
    <mergeCell ref="R358:R363"/>
    <mergeCell ref="AQ346:AQ351"/>
    <mergeCell ref="AR346:AR351"/>
    <mergeCell ref="AQ364:AQ369"/>
    <mergeCell ref="AR364:AR369"/>
    <mergeCell ref="D364:D369"/>
    <mergeCell ref="AS388:AS393"/>
    <mergeCell ref="AT388:AT393"/>
    <mergeCell ref="AU388:AU393"/>
    <mergeCell ref="X388:X393"/>
    <mergeCell ref="Y388:Y393"/>
    <mergeCell ref="AN388:AN393"/>
    <mergeCell ref="AO388:AO393"/>
    <mergeCell ref="AP388:AP393"/>
    <mergeCell ref="AP394:AP399"/>
    <mergeCell ref="S394:S399"/>
    <mergeCell ref="T394:T399"/>
    <mergeCell ref="U394:U399"/>
    <mergeCell ref="V394:V399"/>
    <mergeCell ref="W394:W399"/>
    <mergeCell ref="AS370:AS375"/>
    <mergeCell ref="AS382:AS387"/>
    <mergeCell ref="AT382:AT387"/>
    <mergeCell ref="AU382:AU387"/>
    <mergeCell ref="X370:X375"/>
    <mergeCell ref="Y370:Y375"/>
    <mergeCell ref="AN370:AN375"/>
    <mergeCell ref="AO370:AO375"/>
    <mergeCell ref="AP370:AP375"/>
    <mergeCell ref="S370:S375"/>
    <mergeCell ref="AR370:AR375"/>
    <mergeCell ref="AQ388:AQ393"/>
    <mergeCell ref="AR388:AR393"/>
    <mergeCell ref="AR394:AR399"/>
    <mergeCell ref="AS394:AS399"/>
    <mergeCell ref="AS346:AS351"/>
    <mergeCell ref="AQ358:AQ363"/>
    <mergeCell ref="AR358:AR363"/>
    <mergeCell ref="E346:E351"/>
    <mergeCell ref="I346:I351"/>
    <mergeCell ref="J346:J351"/>
    <mergeCell ref="K346:K351"/>
    <mergeCell ref="AT376:AT381"/>
    <mergeCell ref="AU376:AU381"/>
    <mergeCell ref="X376:X381"/>
    <mergeCell ref="Y376:Y381"/>
    <mergeCell ref="AN376:AN381"/>
    <mergeCell ref="AO376:AO381"/>
    <mergeCell ref="AP376:AP381"/>
    <mergeCell ref="S376:S381"/>
    <mergeCell ref="T376:T381"/>
    <mergeCell ref="U376:U381"/>
    <mergeCell ref="V376:V381"/>
    <mergeCell ref="W376:W381"/>
    <mergeCell ref="M376:M381"/>
    <mergeCell ref="O376:O381"/>
    <mergeCell ref="Q376:Q381"/>
    <mergeCell ref="AS358:AS363"/>
    <mergeCell ref="AT358:AT363"/>
    <mergeCell ref="AU358:AU363"/>
    <mergeCell ref="X358:X363"/>
    <mergeCell ref="Y358:Y363"/>
    <mergeCell ref="AN358:AN363"/>
    <mergeCell ref="AO358:AO363"/>
    <mergeCell ref="V364:V369"/>
    <mergeCell ref="AT370:AT375"/>
    <mergeCell ref="AU370:AU375"/>
    <mergeCell ref="AS364:AS369"/>
    <mergeCell ref="AT364:AT369"/>
    <mergeCell ref="AU364:AU369"/>
    <mergeCell ref="X364:X369"/>
    <mergeCell ref="Y364:Y369"/>
    <mergeCell ref="AN364:AN369"/>
    <mergeCell ref="AO364:AO369"/>
    <mergeCell ref="AP364:AP369"/>
    <mergeCell ref="W364:W369"/>
    <mergeCell ref="S364:S369"/>
    <mergeCell ref="T364:T369"/>
    <mergeCell ref="U364:U369"/>
    <mergeCell ref="M364:M369"/>
    <mergeCell ref="O364:O369"/>
    <mergeCell ref="Q382:Q387"/>
    <mergeCell ref="E334:E339"/>
    <mergeCell ref="I334:I339"/>
    <mergeCell ref="J334:J339"/>
    <mergeCell ref="K334:K339"/>
    <mergeCell ref="L334:L339"/>
    <mergeCell ref="L340:L345"/>
    <mergeCell ref="M370:M375"/>
    <mergeCell ref="O370:O375"/>
    <mergeCell ref="N352:N357"/>
    <mergeCell ref="N358:N363"/>
    <mergeCell ref="R364:R369"/>
    <mergeCell ref="R370:R375"/>
    <mergeCell ref="AP346:AP351"/>
    <mergeCell ref="S346:S351"/>
    <mergeCell ref="T346:T351"/>
    <mergeCell ref="U346:U351"/>
    <mergeCell ref="V346:V351"/>
    <mergeCell ref="Q364:Q369"/>
    <mergeCell ref="B352:B357"/>
    <mergeCell ref="E328:E333"/>
    <mergeCell ref="I328:I333"/>
    <mergeCell ref="J328:J333"/>
    <mergeCell ref="K328:K333"/>
    <mergeCell ref="N376:N381"/>
    <mergeCell ref="H328:H333"/>
    <mergeCell ref="F328:F333"/>
    <mergeCell ref="F334:F339"/>
    <mergeCell ref="F340:F345"/>
    <mergeCell ref="F346:F351"/>
    <mergeCell ref="N364:N369"/>
    <mergeCell ref="N370:N375"/>
    <mergeCell ref="Q352:Q357"/>
    <mergeCell ref="Q370:Q375"/>
    <mergeCell ref="Q346:Q351"/>
    <mergeCell ref="D376:D381"/>
    <mergeCell ref="E340:E345"/>
    <mergeCell ref="P328:P333"/>
    <mergeCell ref="P334:P339"/>
    <mergeCell ref="P340:P345"/>
    <mergeCell ref="P346:P351"/>
    <mergeCell ref="H310:H315"/>
    <mergeCell ref="H316:H321"/>
    <mergeCell ref="F316:F321"/>
    <mergeCell ref="F322:F327"/>
    <mergeCell ref="A364:A369"/>
    <mergeCell ref="B364:B369"/>
    <mergeCell ref="C328:C333"/>
    <mergeCell ref="D316:D321"/>
    <mergeCell ref="C346:C351"/>
    <mergeCell ref="D334:D339"/>
    <mergeCell ref="P310:P315"/>
    <mergeCell ref="D340:D345"/>
    <mergeCell ref="P316:P321"/>
    <mergeCell ref="G328:G333"/>
    <mergeCell ref="G334:G339"/>
    <mergeCell ref="G340:G345"/>
    <mergeCell ref="M352:M357"/>
    <mergeCell ref="O352:O357"/>
    <mergeCell ref="E322:E327"/>
    <mergeCell ref="I322:I327"/>
    <mergeCell ref="J322:J327"/>
    <mergeCell ref="A352:A357"/>
    <mergeCell ref="C310:C315"/>
    <mergeCell ref="M328:M333"/>
    <mergeCell ref="O328:O333"/>
    <mergeCell ref="H322:H327"/>
    <mergeCell ref="L346:L351"/>
    <mergeCell ref="L352:L357"/>
    <mergeCell ref="M358:M363"/>
    <mergeCell ref="O358:O363"/>
    <mergeCell ref="P322:P327"/>
    <mergeCell ref="G322:G327"/>
    <mergeCell ref="A370:A375"/>
    <mergeCell ref="B370:B375"/>
    <mergeCell ref="C334:C339"/>
    <mergeCell ref="D322:D327"/>
    <mergeCell ref="V358:V363"/>
    <mergeCell ref="W358:W363"/>
    <mergeCell ref="AQ352:AQ357"/>
    <mergeCell ref="AR352:AR357"/>
    <mergeCell ref="AS352:AS357"/>
    <mergeCell ref="AT352:AT357"/>
    <mergeCell ref="AU352:AU357"/>
    <mergeCell ref="X352:X357"/>
    <mergeCell ref="Y352:Y357"/>
    <mergeCell ref="AN352:AN357"/>
    <mergeCell ref="AO352:AO357"/>
    <mergeCell ref="AP352:AP357"/>
    <mergeCell ref="S352:S357"/>
    <mergeCell ref="T352:T357"/>
    <mergeCell ref="U352:U357"/>
    <mergeCell ref="V352:V357"/>
    <mergeCell ref="W352:W357"/>
    <mergeCell ref="AP358:AP363"/>
    <mergeCell ref="S358:S363"/>
    <mergeCell ref="T358:T363"/>
    <mergeCell ref="U358:U363"/>
    <mergeCell ref="B346:B351"/>
    <mergeCell ref="AT346:AT351"/>
    <mergeCell ref="AU346:AU351"/>
    <mergeCell ref="X346:X351"/>
    <mergeCell ref="Y346:Y351"/>
    <mergeCell ref="AN346:AN351"/>
    <mergeCell ref="AO346:AO351"/>
    <mergeCell ref="D298:D303"/>
    <mergeCell ref="M340:M345"/>
    <mergeCell ref="O340:O345"/>
    <mergeCell ref="Q358:Q363"/>
    <mergeCell ref="E310:E315"/>
    <mergeCell ref="I310:I315"/>
    <mergeCell ref="J310:J315"/>
    <mergeCell ref="K310:K315"/>
    <mergeCell ref="L310:L315"/>
    <mergeCell ref="L316:L321"/>
    <mergeCell ref="A358:A363"/>
    <mergeCell ref="B358:B363"/>
    <mergeCell ref="O334:O339"/>
    <mergeCell ref="E304:E309"/>
    <mergeCell ref="K322:K327"/>
    <mergeCell ref="L322:L327"/>
    <mergeCell ref="L328:L333"/>
    <mergeCell ref="C340:C345"/>
    <mergeCell ref="D328:D333"/>
    <mergeCell ref="P298:P303"/>
    <mergeCell ref="I304:I309"/>
    <mergeCell ref="J304:J309"/>
    <mergeCell ref="K304:K309"/>
    <mergeCell ref="P304:P309"/>
    <mergeCell ref="Q340:Q345"/>
    <mergeCell ref="B310:B315"/>
    <mergeCell ref="E316:E321"/>
    <mergeCell ref="I316:I321"/>
    <mergeCell ref="J316:J321"/>
    <mergeCell ref="K316:K321"/>
    <mergeCell ref="M346:M351"/>
    <mergeCell ref="O346:O351"/>
    <mergeCell ref="E298:E303"/>
    <mergeCell ref="I298:I303"/>
    <mergeCell ref="J298:J303"/>
    <mergeCell ref="K298:K303"/>
    <mergeCell ref="L298:L303"/>
    <mergeCell ref="L304:L309"/>
    <mergeCell ref="AQ340:AQ345"/>
    <mergeCell ref="AR340:AR345"/>
    <mergeCell ref="AS340:AS345"/>
    <mergeCell ref="AT340:AT345"/>
    <mergeCell ref="AU340:AU345"/>
    <mergeCell ref="X340:X345"/>
    <mergeCell ref="Y340:Y345"/>
    <mergeCell ref="AN340:AN345"/>
    <mergeCell ref="AO340:AO345"/>
    <mergeCell ref="AP340:AP345"/>
    <mergeCell ref="S340:S345"/>
    <mergeCell ref="AQ328:AQ333"/>
    <mergeCell ref="AR328:AR333"/>
    <mergeCell ref="AS328:AS333"/>
    <mergeCell ref="AT328:AT333"/>
    <mergeCell ref="AU328:AU333"/>
    <mergeCell ref="X328:X333"/>
    <mergeCell ref="Y328:Y333"/>
    <mergeCell ref="AN328:AN333"/>
    <mergeCell ref="AO328:AO333"/>
    <mergeCell ref="AP328:AP333"/>
    <mergeCell ref="S328:S333"/>
    <mergeCell ref="T328:T333"/>
    <mergeCell ref="U328:U333"/>
    <mergeCell ref="V328:V333"/>
    <mergeCell ref="W328:W333"/>
    <mergeCell ref="K292:K297"/>
    <mergeCell ref="N340:N345"/>
    <mergeCell ref="N346:N351"/>
    <mergeCell ref="R340:R345"/>
    <mergeCell ref="R346:R351"/>
    <mergeCell ref="H286:H291"/>
    <mergeCell ref="H292:H297"/>
    <mergeCell ref="F292:F297"/>
    <mergeCell ref="F298:F303"/>
    <mergeCell ref="A340:A345"/>
    <mergeCell ref="B340:B345"/>
    <mergeCell ref="C304:C309"/>
    <mergeCell ref="D292:D297"/>
    <mergeCell ref="B286:B291"/>
    <mergeCell ref="C322:C327"/>
    <mergeCell ref="D310:D315"/>
    <mergeCell ref="A334:A339"/>
    <mergeCell ref="B334:B339"/>
    <mergeCell ref="C298:C303"/>
    <mergeCell ref="D286:D291"/>
    <mergeCell ref="M334:M339"/>
    <mergeCell ref="N322:N327"/>
    <mergeCell ref="H298:H303"/>
    <mergeCell ref="H304:H309"/>
    <mergeCell ref="F304:F309"/>
    <mergeCell ref="F310:F315"/>
    <mergeCell ref="P286:P291"/>
    <mergeCell ref="P292:P297"/>
    <mergeCell ref="A310:A315"/>
    <mergeCell ref="C316:C321"/>
    <mergeCell ref="D304:D309"/>
    <mergeCell ref="A346:A351"/>
    <mergeCell ref="AQ322:AQ327"/>
    <mergeCell ref="AR322:AR327"/>
    <mergeCell ref="AS322:AS327"/>
    <mergeCell ref="AQ334:AQ339"/>
    <mergeCell ref="AR334:AR339"/>
    <mergeCell ref="AS334:AS339"/>
    <mergeCell ref="AT334:AT339"/>
    <mergeCell ref="AU334:AU339"/>
    <mergeCell ref="X334:X339"/>
    <mergeCell ref="Y334:Y339"/>
    <mergeCell ref="AN334:AN339"/>
    <mergeCell ref="A328:A333"/>
    <mergeCell ref="B328:B333"/>
    <mergeCell ref="C292:C297"/>
    <mergeCell ref="D280:D285"/>
    <mergeCell ref="A322:A327"/>
    <mergeCell ref="B322:B327"/>
    <mergeCell ref="C286:C291"/>
    <mergeCell ref="A316:A321"/>
    <mergeCell ref="B316:B321"/>
    <mergeCell ref="C280:C285"/>
    <mergeCell ref="A292:A297"/>
    <mergeCell ref="B292:B297"/>
    <mergeCell ref="Q328:Q333"/>
    <mergeCell ref="N328:N333"/>
    <mergeCell ref="N334:N339"/>
    <mergeCell ref="R328:R333"/>
    <mergeCell ref="R334:R339"/>
    <mergeCell ref="Q334:Q339"/>
    <mergeCell ref="AO334:AO339"/>
    <mergeCell ref="AP334:AP339"/>
    <mergeCell ref="S334:S339"/>
    <mergeCell ref="AP316:AP321"/>
    <mergeCell ref="S316:S321"/>
    <mergeCell ref="P244:P249"/>
    <mergeCell ref="E280:E285"/>
    <mergeCell ref="I280:I285"/>
    <mergeCell ref="J280:J285"/>
    <mergeCell ref="K280:K285"/>
    <mergeCell ref="H274:H279"/>
    <mergeCell ref="H280:H285"/>
    <mergeCell ref="F280:F285"/>
    <mergeCell ref="F286:F291"/>
    <mergeCell ref="P250:P255"/>
    <mergeCell ref="E268:E273"/>
    <mergeCell ref="I268:I273"/>
    <mergeCell ref="J268:J273"/>
    <mergeCell ref="K268:K273"/>
    <mergeCell ref="N316:N321"/>
    <mergeCell ref="P256:P261"/>
    <mergeCell ref="P262:P267"/>
    <mergeCell ref="P268:P273"/>
    <mergeCell ref="P274:P279"/>
    <mergeCell ref="P280:P285"/>
    <mergeCell ref="S292:S297"/>
    <mergeCell ref="T292:T297"/>
    <mergeCell ref="U292:U297"/>
    <mergeCell ref="V292:V297"/>
    <mergeCell ref="W292:W297"/>
    <mergeCell ref="R298:R303"/>
    <mergeCell ref="T316:T321"/>
    <mergeCell ref="U316:U321"/>
    <mergeCell ref="Y310:Y315"/>
    <mergeCell ref="AN310:AN315"/>
    <mergeCell ref="AT322:AT327"/>
    <mergeCell ref="AU322:AU327"/>
    <mergeCell ref="X322:X327"/>
    <mergeCell ref="Y322:Y327"/>
    <mergeCell ref="AN322:AN327"/>
    <mergeCell ref="AO322:AO327"/>
    <mergeCell ref="AP322:AP327"/>
    <mergeCell ref="S322:S327"/>
    <mergeCell ref="T322:T327"/>
    <mergeCell ref="U322:U327"/>
    <mergeCell ref="V322:V327"/>
    <mergeCell ref="W322:W327"/>
    <mergeCell ref="M322:M327"/>
    <mergeCell ref="O322:O327"/>
    <mergeCell ref="Q322:Q327"/>
    <mergeCell ref="E274:E279"/>
    <mergeCell ref="I274:I279"/>
    <mergeCell ref="J274:J279"/>
    <mergeCell ref="K274:K279"/>
    <mergeCell ref="L274:L279"/>
    <mergeCell ref="L280:L285"/>
    <mergeCell ref="AQ316:AQ321"/>
    <mergeCell ref="AR316:AR321"/>
    <mergeCell ref="AS316:AS321"/>
    <mergeCell ref="E286:E291"/>
    <mergeCell ref="I286:I291"/>
    <mergeCell ref="J286:J291"/>
    <mergeCell ref="K286:K291"/>
    <mergeCell ref="L286:L291"/>
    <mergeCell ref="L292:L297"/>
    <mergeCell ref="AT316:AT321"/>
    <mergeCell ref="AU316:AU321"/>
    <mergeCell ref="AO310:AO315"/>
    <mergeCell ref="Q286:Q291"/>
    <mergeCell ref="H238:H243"/>
    <mergeCell ref="H244:H249"/>
    <mergeCell ref="F244:F249"/>
    <mergeCell ref="F250:F255"/>
    <mergeCell ref="E238:E243"/>
    <mergeCell ref="I238:I243"/>
    <mergeCell ref="J238:J243"/>
    <mergeCell ref="K238:K243"/>
    <mergeCell ref="L244:L249"/>
    <mergeCell ref="X316:X321"/>
    <mergeCell ref="Y316:Y321"/>
    <mergeCell ref="AN316:AN321"/>
    <mergeCell ref="AO316:AO321"/>
    <mergeCell ref="AP310:AP315"/>
    <mergeCell ref="S310:S315"/>
    <mergeCell ref="T310:T315"/>
    <mergeCell ref="U310:U315"/>
    <mergeCell ref="V310:V315"/>
    <mergeCell ref="W310:W315"/>
    <mergeCell ref="M310:M315"/>
    <mergeCell ref="O310:O315"/>
    <mergeCell ref="V316:V321"/>
    <mergeCell ref="W316:W321"/>
    <mergeCell ref="M316:M321"/>
    <mergeCell ref="O316:O321"/>
    <mergeCell ref="P238:P243"/>
    <mergeCell ref="Q316:Q321"/>
    <mergeCell ref="L262:L267"/>
    <mergeCell ref="L268:L273"/>
    <mergeCell ref="V286:V291"/>
    <mergeCell ref="A304:A309"/>
    <mergeCell ref="B304:B309"/>
    <mergeCell ref="C268:C273"/>
    <mergeCell ref="D256:D261"/>
    <mergeCell ref="A298:A303"/>
    <mergeCell ref="B298:B303"/>
    <mergeCell ref="C262:C267"/>
    <mergeCell ref="D250:D255"/>
    <mergeCell ref="N286:N291"/>
    <mergeCell ref="R286:R291"/>
    <mergeCell ref="A280:A285"/>
    <mergeCell ref="AQ304:AQ309"/>
    <mergeCell ref="AR304:AR309"/>
    <mergeCell ref="AS304:AS309"/>
    <mergeCell ref="E250:E255"/>
    <mergeCell ref="I250:I255"/>
    <mergeCell ref="J250:J255"/>
    <mergeCell ref="K250:K255"/>
    <mergeCell ref="L250:L255"/>
    <mergeCell ref="L256:L261"/>
    <mergeCell ref="AQ292:AQ297"/>
    <mergeCell ref="AR292:AR297"/>
    <mergeCell ref="AS292:AS297"/>
    <mergeCell ref="S274:S279"/>
    <mergeCell ref="T274:T279"/>
    <mergeCell ref="U274:U279"/>
    <mergeCell ref="S286:S291"/>
    <mergeCell ref="T286:T291"/>
    <mergeCell ref="U286:U291"/>
    <mergeCell ref="E292:E297"/>
    <mergeCell ref="I292:I297"/>
    <mergeCell ref="J292:J297"/>
    <mergeCell ref="AT304:AT309"/>
    <mergeCell ref="AU304:AU309"/>
    <mergeCell ref="X304:X309"/>
    <mergeCell ref="Y304:Y309"/>
    <mergeCell ref="AN304:AN309"/>
    <mergeCell ref="AO304:AO309"/>
    <mergeCell ref="AP304:AP309"/>
    <mergeCell ref="S304:S309"/>
    <mergeCell ref="T304:T309"/>
    <mergeCell ref="U304:U309"/>
    <mergeCell ref="V304:V309"/>
    <mergeCell ref="W304:W309"/>
    <mergeCell ref="M304:M309"/>
    <mergeCell ref="O304:O309"/>
    <mergeCell ref="AQ298:AQ303"/>
    <mergeCell ref="AR298:AR303"/>
    <mergeCell ref="AS298:AS303"/>
    <mergeCell ref="Y298:Y303"/>
    <mergeCell ref="AN298:AN303"/>
    <mergeCell ref="AO298:AO303"/>
    <mergeCell ref="AP298:AP303"/>
    <mergeCell ref="S298:S303"/>
    <mergeCell ref="T298:T303"/>
    <mergeCell ref="U298:U303"/>
    <mergeCell ref="V298:V303"/>
    <mergeCell ref="W298:W303"/>
    <mergeCell ref="M298:M303"/>
    <mergeCell ref="O298:O303"/>
    <mergeCell ref="Q298:Q303"/>
    <mergeCell ref="AQ310:AQ315"/>
    <mergeCell ref="AR310:AR315"/>
    <mergeCell ref="AS310:AS315"/>
    <mergeCell ref="AT310:AT315"/>
    <mergeCell ref="AU310:AU315"/>
    <mergeCell ref="X310:X315"/>
    <mergeCell ref="Q304:Q309"/>
    <mergeCell ref="E256:E261"/>
    <mergeCell ref="I256:I261"/>
    <mergeCell ref="J256:J261"/>
    <mergeCell ref="K256:K261"/>
    <mergeCell ref="N304:N309"/>
    <mergeCell ref="N310:N315"/>
    <mergeCell ref="R304:R309"/>
    <mergeCell ref="R310:R315"/>
    <mergeCell ref="H256:H261"/>
    <mergeCell ref="F256:F261"/>
    <mergeCell ref="F262:F267"/>
    <mergeCell ref="M292:M297"/>
    <mergeCell ref="O292:O297"/>
    <mergeCell ref="Q292:Q297"/>
    <mergeCell ref="N292:N297"/>
    <mergeCell ref="N298:N303"/>
    <mergeCell ref="R292:R297"/>
    <mergeCell ref="Q310:Q315"/>
    <mergeCell ref="E262:E267"/>
    <mergeCell ref="I262:I267"/>
    <mergeCell ref="J262:J267"/>
    <mergeCell ref="K262:K267"/>
    <mergeCell ref="AT298:AT303"/>
    <mergeCell ref="AU298:AU303"/>
    <mergeCell ref="X298:X303"/>
    <mergeCell ref="AT292:AT297"/>
    <mergeCell ref="AU292:AU297"/>
    <mergeCell ref="X292:X297"/>
    <mergeCell ref="Y292:Y297"/>
    <mergeCell ref="AN292:AN297"/>
    <mergeCell ref="AO292:AO297"/>
    <mergeCell ref="AP292:AP297"/>
    <mergeCell ref="AQ274:AQ279"/>
    <mergeCell ref="AR274:AR279"/>
    <mergeCell ref="AS274:AS279"/>
    <mergeCell ref="AT274:AT279"/>
    <mergeCell ref="AU274:AU279"/>
    <mergeCell ref="X274:X279"/>
    <mergeCell ref="Y274:Y279"/>
    <mergeCell ref="AN274:AN279"/>
    <mergeCell ref="AO274:AO279"/>
    <mergeCell ref="AP274:AP279"/>
    <mergeCell ref="AQ286:AQ291"/>
    <mergeCell ref="AR286:AR291"/>
    <mergeCell ref="AS286:AS291"/>
    <mergeCell ref="AT286:AT291"/>
    <mergeCell ref="AU286:AU291"/>
    <mergeCell ref="X286:X291"/>
    <mergeCell ref="Y286:Y291"/>
    <mergeCell ref="AN286:AN291"/>
    <mergeCell ref="AO286:AO291"/>
    <mergeCell ref="AP286:AP291"/>
    <mergeCell ref="G274:G279"/>
    <mergeCell ref="AR262:AR267"/>
    <mergeCell ref="AS262:AS267"/>
    <mergeCell ref="W286:W291"/>
    <mergeCell ref="AQ280:AQ285"/>
    <mergeCell ref="AR280:AR285"/>
    <mergeCell ref="AS280:AS285"/>
    <mergeCell ref="AT280:AT285"/>
    <mergeCell ref="AU280:AU285"/>
    <mergeCell ref="X280:X285"/>
    <mergeCell ref="Y280:Y285"/>
    <mergeCell ref="AN280:AN285"/>
    <mergeCell ref="AO280:AO285"/>
    <mergeCell ref="AP280:AP285"/>
    <mergeCell ref="S280:S285"/>
    <mergeCell ref="T280:T285"/>
    <mergeCell ref="U280:U285"/>
    <mergeCell ref="V280:V285"/>
    <mergeCell ref="W280:W285"/>
    <mergeCell ref="M280:M285"/>
    <mergeCell ref="O280:O285"/>
    <mergeCell ref="Q280:Q285"/>
    <mergeCell ref="N280:N285"/>
    <mergeCell ref="R280:R285"/>
    <mergeCell ref="AQ268:AQ273"/>
    <mergeCell ref="AR268:AR273"/>
    <mergeCell ref="AS268:AS273"/>
    <mergeCell ref="AT268:AT273"/>
    <mergeCell ref="AU268:AU273"/>
    <mergeCell ref="X268:X273"/>
    <mergeCell ref="Y268:Y273"/>
    <mergeCell ref="AN268:AN273"/>
    <mergeCell ref="AO268:AO273"/>
    <mergeCell ref="V274:V279"/>
    <mergeCell ref="W274:W279"/>
    <mergeCell ref="O274:O279"/>
    <mergeCell ref="Q274:Q279"/>
    <mergeCell ref="R274:R279"/>
    <mergeCell ref="T244:T249"/>
    <mergeCell ref="AP268:AP273"/>
    <mergeCell ref="S268:S273"/>
    <mergeCell ref="T268:T273"/>
    <mergeCell ref="U268:U273"/>
    <mergeCell ref="V268:V273"/>
    <mergeCell ref="W268:W273"/>
    <mergeCell ref="O268:O273"/>
    <mergeCell ref="Q268:Q273"/>
    <mergeCell ref="B280:B285"/>
    <mergeCell ref="C244:C249"/>
    <mergeCell ref="D232:D237"/>
    <mergeCell ref="E214:E219"/>
    <mergeCell ref="I214:I219"/>
    <mergeCell ref="J214:J219"/>
    <mergeCell ref="K214:K219"/>
    <mergeCell ref="H214:H219"/>
    <mergeCell ref="D214:D219"/>
    <mergeCell ref="A232:A237"/>
    <mergeCell ref="B232:B237"/>
    <mergeCell ref="A226:A231"/>
    <mergeCell ref="B226:B231"/>
    <mergeCell ref="C250:C255"/>
    <mergeCell ref="D238:D243"/>
    <mergeCell ref="M286:M291"/>
    <mergeCell ref="O286:O291"/>
    <mergeCell ref="E244:E249"/>
    <mergeCell ref="A256:A261"/>
    <mergeCell ref="B256:B261"/>
    <mergeCell ref="C220:C225"/>
    <mergeCell ref="H262:H267"/>
    <mergeCell ref="H268:H273"/>
    <mergeCell ref="F268:F273"/>
    <mergeCell ref="F274:F279"/>
    <mergeCell ref="D244:D249"/>
    <mergeCell ref="A286:A291"/>
    <mergeCell ref="D274:D279"/>
    <mergeCell ref="D268:D273"/>
    <mergeCell ref="C256:C261"/>
    <mergeCell ref="G232:G237"/>
    <mergeCell ref="M274:M279"/>
    <mergeCell ref="H220:H225"/>
    <mergeCell ref="H226:H231"/>
    <mergeCell ref="A274:A279"/>
    <mergeCell ref="B274:B279"/>
    <mergeCell ref="C238:C243"/>
    <mergeCell ref="D226:D231"/>
    <mergeCell ref="E220:E225"/>
    <mergeCell ref="I220:I225"/>
    <mergeCell ref="J220:J225"/>
    <mergeCell ref="K220:K225"/>
    <mergeCell ref="N274:N279"/>
    <mergeCell ref="A268:A273"/>
    <mergeCell ref="B268:B273"/>
    <mergeCell ref="C232:C237"/>
    <mergeCell ref="D220:D225"/>
    <mergeCell ref="A262:A267"/>
    <mergeCell ref="B262:B267"/>
    <mergeCell ref="C226:C231"/>
    <mergeCell ref="M268:M273"/>
    <mergeCell ref="N268:N273"/>
    <mergeCell ref="E232:E237"/>
    <mergeCell ref="I232:I237"/>
    <mergeCell ref="J232:J237"/>
    <mergeCell ref="K232:K237"/>
    <mergeCell ref="C274:C279"/>
    <mergeCell ref="D262:D267"/>
    <mergeCell ref="H232:H237"/>
    <mergeCell ref="F238:F243"/>
    <mergeCell ref="G238:G243"/>
    <mergeCell ref="H250:H255"/>
    <mergeCell ref="G262:G267"/>
    <mergeCell ref="G268:G273"/>
    <mergeCell ref="AT262:AT267"/>
    <mergeCell ref="AU262:AU267"/>
    <mergeCell ref="X262:X267"/>
    <mergeCell ref="Y262:Y267"/>
    <mergeCell ref="AN262:AN267"/>
    <mergeCell ref="AO262:AO267"/>
    <mergeCell ref="AP262:AP267"/>
    <mergeCell ref="T262:T267"/>
    <mergeCell ref="V262:V267"/>
    <mergeCell ref="W262:W267"/>
    <mergeCell ref="M262:M267"/>
    <mergeCell ref="O262:O267"/>
    <mergeCell ref="Q262:Q267"/>
    <mergeCell ref="Q256:Q261"/>
    <mergeCell ref="E226:E231"/>
    <mergeCell ref="I226:I231"/>
    <mergeCell ref="J226:J231"/>
    <mergeCell ref="K226:K231"/>
    <mergeCell ref="L226:L231"/>
    <mergeCell ref="L232:L237"/>
    <mergeCell ref="AU250:AU255"/>
    <mergeCell ref="X250:X255"/>
    <mergeCell ref="Y250:Y255"/>
    <mergeCell ref="AN250:AN255"/>
    <mergeCell ref="AO250:AO255"/>
    <mergeCell ref="AP250:AP255"/>
    <mergeCell ref="T250:T255"/>
    <mergeCell ref="V250:V255"/>
    <mergeCell ref="W250:W255"/>
    <mergeCell ref="M250:M255"/>
    <mergeCell ref="O250:O255"/>
    <mergeCell ref="Q250:Q255"/>
    <mergeCell ref="E208:E213"/>
    <mergeCell ref="I208:I213"/>
    <mergeCell ref="J208:J213"/>
    <mergeCell ref="K208:K213"/>
    <mergeCell ref="N262:N267"/>
    <mergeCell ref="R262:R267"/>
    <mergeCell ref="H202:H207"/>
    <mergeCell ref="D202:D207"/>
    <mergeCell ref="E202:E207"/>
    <mergeCell ref="D208:D213"/>
    <mergeCell ref="O202:O207"/>
    <mergeCell ref="Q202:Q207"/>
    <mergeCell ref="N202:N207"/>
    <mergeCell ref="S262:S267"/>
    <mergeCell ref="U262:U267"/>
    <mergeCell ref="P226:P231"/>
    <mergeCell ref="AT250:AT255"/>
    <mergeCell ref="AR208:AR213"/>
    <mergeCell ref="AS208:AS213"/>
    <mergeCell ref="AT208:AT213"/>
    <mergeCell ref="AT256:AT261"/>
    <mergeCell ref="X256:X261"/>
    <mergeCell ref="Y256:Y261"/>
    <mergeCell ref="AN256:AN261"/>
    <mergeCell ref="AO256:AO261"/>
    <mergeCell ref="AP256:AP261"/>
    <mergeCell ref="T256:T261"/>
    <mergeCell ref="V256:V261"/>
    <mergeCell ref="W256:W261"/>
    <mergeCell ref="M256:M261"/>
    <mergeCell ref="O256:O261"/>
    <mergeCell ref="AQ262:AQ267"/>
    <mergeCell ref="AT244:AT249"/>
    <mergeCell ref="AU244:AU249"/>
    <mergeCell ref="AQ256:AQ261"/>
    <mergeCell ref="AR256:AR261"/>
    <mergeCell ref="AS256:AS261"/>
    <mergeCell ref="S250:S255"/>
    <mergeCell ref="S256:S261"/>
    <mergeCell ref="U250:U255"/>
    <mergeCell ref="U256:U261"/>
    <mergeCell ref="AU256:AU261"/>
    <mergeCell ref="E196:E201"/>
    <mergeCell ref="I202:I207"/>
    <mergeCell ref="J202:J207"/>
    <mergeCell ref="K202:K207"/>
    <mergeCell ref="A250:A255"/>
    <mergeCell ref="B250:B255"/>
    <mergeCell ref="C214:C219"/>
    <mergeCell ref="D196:D201"/>
    <mergeCell ref="N256:N261"/>
    <mergeCell ref="H196:H201"/>
    <mergeCell ref="R250:R255"/>
    <mergeCell ref="R256:R261"/>
    <mergeCell ref="AQ244:AQ249"/>
    <mergeCell ref="AR244:AR249"/>
    <mergeCell ref="AS244:AS249"/>
    <mergeCell ref="AU238:AU243"/>
    <mergeCell ref="AP220:AP225"/>
    <mergeCell ref="P232:P237"/>
    <mergeCell ref="O232:O237"/>
    <mergeCell ref="AU226:AU231"/>
    <mergeCell ref="M226:M231"/>
    <mergeCell ref="O226:O231"/>
    <mergeCell ref="E190:E195"/>
    <mergeCell ref="I196:I201"/>
    <mergeCell ref="J196:J201"/>
    <mergeCell ref="K196:K201"/>
    <mergeCell ref="A244:A249"/>
    <mergeCell ref="B244:B249"/>
    <mergeCell ref="C208:C213"/>
    <mergeCell ref="D190:D195"/>
    <mergeCell ref="AQ250:AQ255"/>
    <mergeCell ref="AR250:AR255"/>
    <mergeCell ref="AS250:AS255"/>
    <mergeCell ref="X244:X249"/>
    <mergeCell ref="Y244:Y249"/>
    <mergeCell ref="AN244:AN249"/>
    <mergeCell ref="AO244:AO249"/>
    <mergeCell ref="AP244:AP249"/>
    <mergeCell ref="P208:P213"/>
    <mergeCell ref="X238:X243"/>
    <mergeCell ref="Y238:Y243"/>
    <mergeCell ref="AN238:AN243"/>
    <mergeCell ref="AO238:AO243"/>
    <mergeCell ref="AP238:AP243"/>
    <mergeCell ref="T238:T243"/>
    <mergeCell ref="V238:V243"/>
    <mergeCell ref="W238:W243"/>
    <mergeCell ref="M238:M243"/>
    <mergeCell ref="O238:O243"/>
    <mergeCell ref="N232:N237"/>
    <mergeCell ref="X220:X225"/>
    <mergeCell ref="Y220:Y225"/>
    <mergeCell ref="AN220:AN225"/>
    <mergeCell ref="AO220:AO225"/>
    <mergeCell ref="P190:P195"/>
    <mergeCell ref="Q232:Q237"/>
    <mergeCell ref="I184:I189"/>
    <mergeCell ref="J184:J189"/>
    <mergeCell ref="V244:V249"/>
    <mergeCell ref="W244:W249"/>
    <mergeCell ref="M244:M249"/>
    <mergeCell ref="O244:O249"/>
    <mergeCell ref="P202:P207"/>
    <mergeCell ref="Q244:Q249"/>
    <mergeCell ref="N244:N249"/>
    <mergeCell ref="N250:N255"/>
    <mergeCell ref="AQ238:AQ243"/>
    <mergeCell ref="AR238:AR243"/>
    <mergeCell ref="AS238:AS243"/>
    <mergeCell ref="AT238:AT243"/>
    <mergeCell ref="P214:P219"/>
    <mergeCell ref="I244:I249"/>
    <mergeCell ref="J244:J249"/>
    <mergeCell ref="K244:K249"/>
    <mergeCell ref="AQ226:AQ231"/>
    <mergeCell ref="AR226:AR231"/>
    <mergeCell ref="AS226:AS231"/>
    <mergeCell ref="AT226:AT231"/>
    <mergeCell ref="X226:X231"/>
    <mergeCell ref="Y226:Y231"/>
    <mergeCell ref="AN226:AN231"/>
    <mergeCell ref="AO226:AO231"/>
    <mergeCell ref="AP226:AP231"/>
    <mergeCell ref="T226:T231"/>
    <mergeCell ref="V226:V231"/>
    <mergeCell ref="W226:W231"/>
    <mergeCell ref="C202:C207"/>
    <mergeCell ref="C184:C189"/>
    <mergeCell ref="AQ220:AQ225"/>
    <mergeCell ref="AR220:AR225"/>
    <mergeCell ref="AS220:AS225"/>
    <mergeCell ref="AT220:AT225"/>
    <mergeCell ref="AU220:AU225"/>
    <mergeCell ref="P196:P201"/>
    <mergeCell ref="Q238:Q243"/>
    <mergeCell ref="N238:N243"/>
    <mergeCell ref="E184:E189"/>
    <mergeCell ref="I190:I195"/>
    <mergeCell ref="J190:J195"/>
    <mergeCell ref="K190:K195"/>
    <mergeCell ref="A238:A243"/>
    <mergeCell ref="B238:B243"/>
    <mergeCell ref="C196:C201"/>
    <mergeCell ref="D184:D189"/>
    <mergeCell ref="AQ232:AQ237"/>
    <mergeCell ref="AR232:AR237"/>
    <mergeCell ref="AS232:AS237"/>
    <mergeCell ref="AT232:AT237"/>
    <mergeCell ref="AU232:AU237"/>
    <mergeCell ref="X232:X237"/>
    <mergeCell ref="Y232:Y237"/>
    <mergeCell ref="AN232:AN237"/>
    <mergeCell ref="AO232:AO237"/>
    <mergeCell ref="AP232:AP237"/>
    <mergeCell ref="T232:T237"/>
    <mergeCell ref="V232:V237"/>
    <mergeCell ref="W232:W237"/>
    <mergeCell ref="M232:M237"/>
    <mergeCell ref="P184:P189"/>
    <mergeCell ref="Q226:Q231"/>
    <mergeCell ref="N226:N231"/>
    <mergeCell ref="V220:V225"/>
    <mergeCell ref="W220:W225"/>
    <mergeCell ref="M220:M225"/>
    <mergeCell ref="O220:O225"/>
    <mergeCell ref="P178:P183"/>
    <mergeCell ref="Q220:Q225"/>
    <mergeCell ref="E148:E153"/>
    <mergeCell ref="I172:I177"/>
    <mergeCell ref="J172:J177"/>
    <mergeCell ref="K172:K177"/>
    <mergeCell ref="A220:A225"/>
    <mergeCell ref="B220:B225"/>
    <mergeCell ref="C166:C171"/>
    <mergeCell ref="D148:D153"/>
    <mergeCell ref="N220:N225"/>
    <mergeCell ref="P172:P177"/>
    <mergeCell ref="I166:I171"/>
    <mergeCell ref="J166:J171"/>
    <mergeCell ref="K166:K171"/>
    <mergeCell ref="A214:A219"/>
    <mergeCell ref="B214:B219"/>
    <mergeCell ref="C160:C165"/>
    <mergeCell ref="P160:P165"/>
    <mergeCell ref="I160:I165"/>
    <mergeCell ref="J160:J165"/>
    <mergeCell ref="K160:K165"/>
    <mergeCell ref="A208:A213"/>
    <mergeCell ref="B208:B213"/>
    <mergeCell ref="C154:C159"/>
    <mergeCell ref="C190:C195"/>
    <mergeCell ref="D160:D165"/>
    <mergeCell ref="AQ214:AQ219"/>
    <mergeCell ref="AR214:AR219"/>
    <mergeCell ref="AS214:AS219"/>
    <mergeCell ref="AT214:AT219"/>
    <mergeCell ref="AU214:AU219"/>
    <mergeCell ref="X214:X219"/>
    <mergeCell ref="Y214:Y219"/>
    <mergeCell ref="AN214:AN219"/>
    <mergeCell ref="AO214:AO219"/>
    <mergeCell ref="AP214:AP219"/>
    <mergeCell ref="T214:T219"/>
    <mergeCell ref="V214:V219"/>
    <mergeCell ref="W214:W219"/>
    <mergeCell ref="M214:M219"/>
    <mergeCell ref="O214:O219"/>
    <mergeCell ref="Q214:Q219"/>
    <mergeCell ref="N214:N219"/>
    <mergeCell ref="AS202:AS207"/>
    <mergeCell ref="AT202:AT207"/>
    <mergeCell ref="AU202:AU207"/>
    <mergeCell ref="X202:X207"/>
    <mergeCell ref="Y202:Y207"/>
    <mergeCell ref="AN202:AN207"/>
    <mergeCell ref="AO202:AO207"/>
    <mergeCell ref="AP202:AP207"/>
    <mergeCell ref="T202:T207"/>
    <mergeCell ref="V202:V207"/>
    <mergeCell ref="W202:W207"/>
    <mergeCell ref="M202:M207"/>
    <mergeCell ref="AQ208:AQ213"/>
    <mergeCell ref="AU208:AU213"/>
    <mergeCell ref="X208:X213"/>
    <mergeCell ref="Y208:Y213"/>
    <mergeCell ref="AN208:AN213"/>
    <mergeCell ref="AO208:AO213"/>
    <mergeCell ref="AP208:AP213"/>
    <mergeCell ref="T208:T213"/>
    <mergeCell ref="V208:V213"/>
    <mergeCell ref="W208:W213"/>
    <mergeCell ref="M208:M213"/>
    <mergeCell ref="O208:O213"/>
    <mergeCell ref="Q208:Q213"/>
    <mergeCell ref="N208:N213"/>
    <mergeCell ref="A202:A207"/>
    <mergeCell ref="B202:B207"/>
    <mergeCell ref="C148:C153"/>
    <mergeCell ref="AQ196:AQ201"/>
    <mergeCell ref="AR196:AR201"/>
    <mergeCell ref="AS196:AS201"/>
    <mergeCell ref="AT196:AT201"/>
    <mergeCell ref="AU196:AU201"/>
    <mergeCell ref="X196:X201"/>
    <mergeCell ref="Y196:Y201"/>
    <mergeCell ref="AN196:AN201"/>
    <mergeCell ref="AO196:AO201"/>
    <mergeCell ref="AP196:AP201"/>
    <mergeCell ref="T196:T201"/>
    <mergeCell ref="V196:V201"/>
    <mergeCell ref="W196:W201"/>
    <mergeCell ref="M196:M201"/>
    <mergeCell ref="O196:O201"/>
    <mergeCell ref="Q196:Q201"/>
    <mergeCell ref="A196:A201"/>
    <mergeCell ref="B196:B201"/>
    <mergeCell ref="N196:N201"/>
    <mergeCell ref="AS190:AS195"/>
    <mergeCell ref="AT190:AT195"/>
    <mergeCell ref="AU190:AU195"/>
    <mergeCell ref="X190:X195"/>
    <mergeCell ref="Y190:Y195"/>
    <mergeCell ref="AQ202:AQ207"/>
    <mergeCell ref="AR202:AR207"/>
    <mergeCell ref="V190:V195"/>
    <mergeCell ref="W190:W195"/>
    <mergeCell ref="M190:M195"/>
    <mergeCell ref="O190:O195"/>
    <mergeCell ref="Q190:Q195"/>
    <mergeCell ref="N190:N195"/>
    <mergeCell ref="AQ142:AQ147"/>
    <mergeCell ref="I142:I147"/>
    <mergeCell ref="J142:J147"/>
    <mergeCell ref="K142:K147"/>
    <mergeCell ref="M160:M165"/>
    <mergeCell ref="O160:O165"/>
    <mergeCell ref="Q160:Q165"/>
    <mergeCell ref="T160:T165"/>
    <mergeCell ref="V160:V165"/>
    <mergeCell ref="W160:W165"/>
    <mergeCell ref="I178:I183"/>
    <mergeCell ref="J178:J183"/>
    <mergeCell ref="K178:K183"/>
    <mergeCell ref="X172:X177"/>
    <mergeCell ref="Y172:Y177"/>
    <mergeCell ref="I154:I159"/>
    <mergeCell ref="J154:J159"/>
    <mergeCell ref="K154:K159"/>
    <mergeCell ref="M178:M183"/>
    <mergeCell ref="A190:A195"/>
    <mergeCell ref="B190:B195"/>
    <mergeCell ref="C136:C141"/>
    <mergeCell ref="D136:D141"/>
    <mergeCell ref="AQ148:AQ153"/>
    <mergeCell ref="AR148:AR153"/>
    <mergeCell ref="AS148:AS153"/>
    <mergeCell ref="AT148:AT153"/>
    <mergeCell ref="AU148:AU153"/>
    <mergeCell ref="X148:X153"/>
    <mergeCell ref="Y148:Y153"/>
    <mergeCell ref="AN148:AN153"/>
    <mergeCell ref="AO148:AO153"/>
    <mergeCell ref="AP148:AP153"/>
    <mergeCell ref="T148:T153"/>
    <mergeCell ref="V148:V153"/>
    <mergeCell ref="W148:W153"/>
    <mergeCell ref="M148:M153"/>
    <mergeCell ref="O148:O153"/>
    <mergeCell ref="Q148:Q153"/>
    <mergeCell ref="AQ190:AQ195"/>
    <mergeCell ref="AR190:AR195"/>
    <mergeCell ref="AU136:AU141"/>
    <mergeCell ref="X136:X141"/>
    <mergeCell ref="Y136:Y141"/>
    <mergeCell ref="AN136:AN141"/>
    <mergeCell ref="AO136:AO141"/>
    <mergeCell ref="AP136:AP141"/>
    <mergeCell ref="T136:T141"/>
    <mergeCell ref="AN190:AN195"/>
    <mergeCell ref="AO190:AO195"/>
    <mergeCell ref="AP190:AP195"/>
    <mergeCell ref="B142:B147"/>
    <mergeCell ref="B124:B129"/>
    <mergeCell ref="A130:A135"/>
    <mergeCell ref="B130:B135"/>
    <mergeCell ref="A124:A129"/>
    <mergeCell ref="A136:A141"/>
    <mergeCell ref="B136:B141"/>
    <mergeCell ref="AQ118:AQ123"/>
    <mergeCell ref="AR118:AR123"/>
    <mergeCell ref="AS118:AS123"/>
    <mergeCell ref="AT118:AT123"/>
    <mergeCell ref="AU118:AU123"/>
    <mergeCell ref="X118:X123"/>
    <mergeCell ref="Y118:Y123"/>
    <mergeCell ref="AN118:AN123"/>
    <mergeCell ref="AO118:AO123"/>
    <mergeCell ref="AP118:AP123"/>
    <mergeCell ref="T118:T123"/>
    <mergeCell ref="V118:V123"/>
    <mergeCell ref="W118:W123"/>
    <mergeCell ref="M118:M123"/>
    <mergeCell ref="O118:O123"/>
    <mergeCell ref="P124:P129"/>
    <mergeCell ref="Q118:Q123"/>
    <mergeCell ref="AT124:AT129"/>
    <mergeCell ref="AU124:AU129"/>
    <mergeCell ref="X124:X129"/>
    <mergeCell ref="Y124:Y129"/>
    <mergeCell ref="AN124:AN129"/>
    <mergeCell ref="A118:A123"/>
    <mergeCell ref="AR142:AR147"/>
    <mergeCell ref="C118:C123"/>
    <mergeCell ref="B118:B123"/>
    <mergeCell ref="AQ124:AQ129"/>
    <mergeCell ref="AQ112:AQ117"/>
    <mergeCell ref="AR112:AR117"/>
    <mergeCell ref="AS112:AS117"/>
    <mergeCell ref="AT112:AT117"/>
    <mergeCell ref="AU112:AU117"/>
    <mergeCell ref="X112:X117"/>
    <mergeCell ref="Y112:Y117"/>
    <mergeCell ref="AN112:AN117"/>
    <mergeCell ref="AO112:AO117"/>
    <mergeCell ref="AP112:AP117"/>
    <mergeCell ref="T112:T117"/>
    <mergeCell ref="V112:V117"/>
    <mergeCell ref="W112:W117"/>
    <mergeCell ref="M112:M117"/>
    <mergeCell ref="O112:O117"/>
    <mergeCell ref="P118:P123"/>
    <mergeCell ref="E112:E117"/>
    <mergeCell ref="I112:I117"/>
    <mergeCell ref="J112:J117"/>
    <mergeCell ref="K112:K117"/>
    <mergeCell ref="U124:U129"/>
    <mergeCell ref="H112:H117"/>
    <mergeCell ref="D118:D123"/>
    <mergeCell ref="E118:E123"/>
    <mergeCell ref="L118:L123"/>
    <mergeCell ref="U112:U117"/>
    <mergeCell ref="U118:U123"/>
    <mergeCell ref="AS106:AS111"/>
    <mergeCell ref="AT106:AT111"/>
    <mergeCell ref="AU106:AU111"/>
    <mergeCell ref="X106:X111"/>
    <mergeCell ref="Y106:Y111"/>
    <mergeCell ref="AN106:AN111"/>
    <mergeCell ref="AO106:AO111"/>
    <mergeCell ref="AP106:AP111"/>
    <mergeCell ref="T106:T111"/>
    <mergeCell ref="V106:V111"/>
    <mergeCell ref="W106:W111"/>
    <mergeCell ref="M106:M111"/>
    <mergeCell ref="O106:O111"/>
    <mergeCell ref="P106:P111"/>
    <mergeCell ref="Q106:Q111"/>
    <mergeCell ref="E106:E111"/>
    <mergeCell ref="I106:I111"/>
    <mergeCell ref="J106:J111"/>
    <mergeCell ref="K106:K111"/>
    <mergeCell ref="H106:H111"/>
    <mergeCell ref="M100:M105"/>
    <mergeCell ref="O100:O105"/>
    <mergeCell ref="P100:P105"/>
    <mergeCell ref="Q100:Q105"/>
    <mergeCell ref="E100:E105"/>
    <mergeCell ref="I100:I105"/>
    <mergeCell ref="J100:J105"/>
    <mergeCell ref="K100:K105"/>
    <mergeCell ref="R106:R111"/>
    <mergeCell ref="L100:L105"/>
    <mergeCell ref="L106:L111"/>
    <mergeCell ref="A100:A105"/>
    <mergeCell ref="B100:B105"/>
    <mergeCell ref="C100:C105"/>
    <mergeCell ref="D100:D105"/>
    <mergeCell ref="A112:A117"/>
    <mergeCell ref="B112:B117"/>
    <mergeCell ref="C112:C117"/>
    <mergeCell ref="D112:D117"/>
    <mergeCell ref="A106:A111"/>
    <mergeCell ref="B106:B111"/>
    <mergeCell ref="C106:C111"/>
    <mergeCell ref="D106:D111"/>
    <mergeCell ref="H100:H105"/>
    <mergeCell ref="A94:A99"/>
    <mergeCell ref="B94:B99"/>
    <mergeCell ref="C94:C99"/>
    <mergeCell ref="D94:D99"/>
    <mergeCell ref="L94:L99"/>
    <mergeCell ref="AQ82:AQ87"/>
    <mergeCell ref="AR82:AR87"/>
    <mergeCell ref="AS82:AS87"/>
    <mergeCell ref="AT82:AT87"/>
    <mergeCell ref="AU82:AU87"/>
    <mergeCell ref="X82:X87"/>
    <mergeCell ref="Y82:Y87"/>
    <mergeCell ref="AN82:AN87"/>
    <mergeCell ref="AO82:AO87"/>
    <mergeCell ref="AP82:AP87"/>
    <mergeCell ref="T82:T87"/>
    <mergeCell ref="V82:V87"/>
    <mergeCell ref="W82:W87"/>
    <mergeCell ref="M82:M87"/>
    <mergeCell ref="O82:O87"/>
    <mergeCell ref="P82:P87"/>
    <mergeCell ref="Q82:Q87"/>
    <mergeCell ref="V88:V93"/>
    <mergeCell ref="W88:W93"/>
    <mergeCell ref="A88:A93"/>
    <mergeCell ref="AQ94:AQ99"/>
    <mergeCell ref="AR94:AR99"/>
    <mergeCell ref="AS94:AS99"/>
    <mergeCell ref="AT94:AT99"/>
    <mergeCell ref="AU94:AU99"/>
    <mergeCell ref="X94:X99"/>
    <mergeCell ref="Y94:Y99"/>
    <mergeCell ref="AU76:AU81"/>
    <mergeCell ref="X76:X81"/>
    <mergeCell ref="Y76:Y81"/>
    <mergeCell ref="AN76:AN81"/>
    <mergeCell ref="AO76:AO81"/>
    <mergeCell ref="AP76:AP81"/>
    <mergeCell ref="T76:T81"/>
    <mergeCell ref="V76:V81"/>
    <mergeCell ref="W76:W81"/>
    <mergeCell ref="M76:M81"/>
    <mergeCell ref="O76:O81"/>
    <mergeCell ref="P76:P81"/>
    <mergeCell ref="Q76:Q81"/>
    <mergeCell ref="E94:E99"/>
    <mergeCell ref="I94:I99"/>
    <mergeCell ref="J94:J99"/>
    <mergeCell ref="K94:K99"/>
    <mergeCell ref="AN94:AN99"/>
    <mergeCell ref="AO94:AO99"/>
    <mergeCell ref="AP94:AP99"/>
    <mergeCell ref="T94:T99"/>
    <mergeCell ref="V94:V99"/>
    <mergeCell ref="W94:W99"/>
    <mergeCell ref="M94:M99"/>
    <mergeCell ref="O94:O99"/>
    <mergeCell ref="P94:P99"/>
    <mergeCell ref="Q94:Q99"/>
    <mergeCell ref="H76:H81"/>
    <mergeCell ref="H82:H87"/>
    <mergeCell ref="H88:H93"/>
    <mergeCell ref="H94:H99"/>
    <mergeCell ref="R82:R87"/>
    <mergeCell ref="E70:E75"/>
    <mergeCell ref="I70:I75"/>
    <mergeCell ref="J70:J75"/>
    <mergeCell ref="K70:K75"/>
    <mergeCell ref="L76:L81"/>
    <mergeCell ref="E76:E81"/>
    <mergeCell ref="I76:I81"/>
    <mergeCell ref="J76:J81"/>
    <mergeCell ref="K76:K81"/>
    <mergeCell ref="A76:A81"/>
    <mergeCell ref="B76:B81"/>
    <mergeCell ref="C76:C81"/>
    <mergeCell ref="D76:D81"/>
    <mergeCell ref="AQ70:AQ75"/>
    <mergeCell ref="AR70:AR75"/>
    <mergeCell ref="AS70:AS75"/>
    <mergeCell ref="AT70:AT75"/>
    <mergeCell ref="A70:A75"/>
    <mergeCell ref="B70:B75"/>
    <mergeCell ref="C70:C75"/>
    <mergeCell ref="D70:D75"/>
    <mergeCell ref="AQ76:AQ81"/>
    <mergeCell ref="AR76:AR81"/>
    <mergeCell ref="AS76:AS81"/>
    <mergeCell ref="AT76:AT81"/>
    <mergeCell ref="L70:L75"/>
    <mergeCell ref="R76:R81"/>
    <mergeCell ref="M64:M69"/>
    <mergeCell ref="O64:O69"/>
    <mergeCell ref="P64:P69"/>
    <mergeCell ref="Q64:Q69"/>
    <mergeCell ref="AU70:AU75"/>
    <mergeCell ref="X70:X75"/>
    <mergeCell ref="Y70:Y75"/>
    <mergeCell ref="AN70:AN75"/>
    <mergeCell ref="AO70:AO75"/>
    <mergeCell ref="AP70:AP75"/>
    <mergeCell ref="T70:T75"/>
    <mergeCell ref="V70:V75"/>
    <mergeCell ref="W70:W75"/>
    <mergeCell ref="M70:M75"/>
    <mergeCell ref="O70:O75"/>
    <mergeCell ref="P70:P75"/>
    <mergeCell ref="Q70:Q75"/>
    <mergeCell ref="H64:H69"/>
    <mergeCell ref="H70:H75"/>
    <mergeCell ref="A64:A69"/>
    <mergeCell ref="B64:B69"/>
    <mergeCell ref="C64:C69"/>
    <mergeCell ref="D64:D69"/>
    <mergeCell ref="AQ58:AQ63"/>
    <mergeCell ref="AR58:AR63"/>
    <mergeCell ref="AS58:AS63"/>
    <mergeCell ref="AT58:AT63"/>
    <mergeCell ref="AU58:AU63"/>
    <mergeCell ref="X58:X63"/>
    <mergeCell ref="Y58:Y63"/>
    <mergeCell ref="AN58:AN63"/>
    <mergeCell ref="AO58:AO63"/>
    <mergeCell ref="AP58:AP63"/>
    <mergeCell ref="T58:T63"/>
    <mergeCell ref="V58:V63"/>
    <mergeCell ref="W58:W63"/>
    <mergeCell ref="M58:M63"/>
    <mergeCell ref="O58:O63"/>
    <mergeCell ref="P58:P63"/>
    <mergeCell ref="Q58:Q63"/>
    <mergeCell ref="E58:E63"/>
    <mergeCell ref="I58:I63"/>
    <mergeCell ref="AQ64:AQ69"/>
    <mergeCell ref="AR64:AR69"/>
    <mergeCell ref="AS64:AS69"/>
    <mergeCell ref="AT64:AT69"/>
    <mergeCell ref="AU64:AU69"/>
    <mergeCell ref="X64:X69"/>
    <mergeCell ref="L58:L63"/>
    <mergeCell ref="L64:L69"/>
    <mergeCell ref="A58:A63"/>
    <mergeCell ref="B58:B63"/>
    <mergeCell ref="C58:C63"/>
    <mergeCell ref="D58:D63"/>
    <mergeCell ref="AQ52:AQ57"/>
    <mergeCell ref="AR52:AR57"/>
    <mergeCell ref="AS52:AS57"/>
    <mergeCell ref="AT52:AT57"/>
    <mergeCell ref="AU52:AU57"/>
    <mergeCell ref="X52:X57"/>
    <mergeCell ref="Y52:Y57"/>
    <mergeCell ref="AN52:AN57"/>
    <mergeCell ref="AO52:AO57"/>
    <mergeCell ref="AP52:AP57"/>
    <mergeCell ref="T52:T57"/>
    <mergeCell ref="V52:V57"/>
    <mergeCell ref="W52:W57"/>
    <mergeCell ref="M52:M57"/>
    <mergeCell ref="O52:O57"/>
    <mergeCell ref="P52:P57"/>
    <mergeCell ref="Q52:Q57"/>
    <mergeCell ref="E52:E57"/>
    <mergeCell ref="I52:I57"/>
    <mergeCell ref="J52:J57"/>
    <mergeCell ref="K52:K57"/>
    <mergeCell ref="H52:H57"/>
    <mergeCell ref="E64:E69"/>
    <mergeCell ref="I64:I69"/>
    <mergeCell ref="J64:J69"/>
    <mergeCell ref="K64:K69"/>
    <mergeCell ref="H58:H63"/>
    <mergeCell ref="F52:F57"/>
    <mergeCell ref="F58:F63"/>
    <mergeCell ref="A52:A57"/>
    <mergeCell ref="B52:B57"/>
    <mergeCell ref="C52:C57"/>
    <mergeCell ref="D52:D57"/>
    <mergeCell ref="AQ46:AQ51"/>
    <mergeCell ref="AR46:AR51"/>
    <mergeCell ref="AS46:AS51"/>
    <mergeCell ref="AT46:AT51"/>
    <mergeCell ref="AU46:AU51"/>
    <mergeCell ref="X46:X51"/>
    <mergeCell ref="Y46:Y51"/>
    <mergeCell ref="AN46:AN51"/>
    <mergeCell ref="AO46:AO51"/>
    <mergeCell ref="AP46:AP51"/>
    <mergeCell ref="T46:T51"/>
    <mergeCell ref="V46:V51"/>
    <mergeCell ref="W46:W51"/>
    <mergeCell ref="M46:M51"/>
    <mergeCell ref="O46:O51"/>
    <mergeCell ref="P46:P51"/>
    <mergeCell ref="Q46:Q51"/>
    <mergeCell ref="E46:E51"/>
    <mergeCell ref="I46:I51"/>
    <mergeCell ref="J46:J51"/>
    <mergeCell ref="K46:K51"/>
    <mergeCell ref="L46:L51"/>
    <mergeCell ref="L52:L57"/>
    <mergeCell ref="J58:J63"/>
    <mergeCell ref="K58:K63"/>
    <mergeCell ref="A46:A51"/>
    <mergeCell ref="B46:B51"/>
    <mergeCell ref="C46:C51"/>
    <mergeCell ref="D46:D51"/>
    <mergeCell ref="AQ40:AQ45"/>
    <mergeCell ref="AR40:AR45"/>
    <mergeCell ref="AS40:AS45"/>
    <mergeCell ref="AT40:AT45"/>
    <mergeCell ref="AU40:AU45"/>
    <mergeCell ref="X40:X45"/>
    <mergeCell ref="Y40:Y45"/>
    <mergeCell ref="AN40:AN45"/>
    <mergeCell ref="AO40:AO45"/>
    <mergeCell ref="AP40:AP45"/>
    <mergeCell ref="T40:T45"/>
    <mergeCell ref="V40:V45"/>
    <mergeCell ref="W40:W45"/>
    <mergeCell ref="M40:M45"/>
    <mergeCell ref="O40:O45"/>
    <mergeCell ref="P40:P45"/>
    <mergeCell ref="Q40:Q45"/>
    <mergeCell ref="E40:E45"/>
    <mergeCell ref="I40:I45"/>
    <mergeCell ref="J40:J45"/>
    <mergeCell ref="K40:K45"/>
    <mergeCell ref="H40:H45"/>
    <mergeCell ref="H46:H51"/>
    <mergeCell ref="F40:F45"/>
    <mergeCell ref="F46:F51"/>
    <mergeCell ref="G40:G45"/>
    <mergeCell ref="G46:G51"/>
    <mergeCell ref="A40:A45"/>
    <mergeCell ref="B40:B45"/>
    <mergeCell ref="C40:C45"/>
    <mergeCell ref="D40:D45"/>
    <mergeCell ref="AQ34:AQ39"/>
    <mergeCell ref="AR34:AR39"/>
    <mergeCell ref="AS34:AS39"/>
    <mergeCell ref="AT34:AT39"/>
    <mergeCell ref="AU34:AU39"/>
    <mergeCell ref="X34:X39"/>
    <mergeCell ref="Y34:Y39"/>
    <mergeCell ref="AN34:AN39"/>
    <mergeCell ref="AO34:AO39"/>
    <mergeCell ref="AP34:AP39"/>
    <mergeCell ref="T34:T39"/>
    <mergeCell ref="V34:V39"/>
    <mergeCell ref="W34:W39"/>
    <mergeCell ref="M34:M39"/>
    <mergeCell ref="O34:O39"/>
    <mergeCell ref="P34:P39"/>
    <mergeCell ref="Q34:Q39"/>
    <mergeCell ref="E34:E39"/>
    <mergeCell ref="I34:I39"/>
    <mergeCell ref="J34:J39"/>
    <mergeCell ref="K34:K39"/>
    <mergeCell ref="L34:L39"/>
    <mergeCell ref="L40:L45"/>
    <mergeCell ref="N34:N39"/>
    <mergeCell ref="N40:N45"/>
    <mergeCell ref="R40:R45"/>
    <mergeCell ref="A34:A39"/>
    <mergeCell ref="B34:B39"/>
    <mergeCell ref="C34:C39"/>
    <mergeCell ref="D34:D39"/>
    <mergeCell ref="AQ28:AQ33"/>
    <mergeCell ref="AR28:AR33"/>
    <mergeCell ref="AS28:AS33"/>
    <mergeCell ref="AT28:AT33"/>
    <mergeCell ref="AU28:AU33"/>
    <mergeCell ref="X28:X33"/>
    <mergeCell ref="Y28:Y33"/>
    <mergeCell ref="AN28:AN33"/>
    <mergeCell ref="AO28:AO33"/>
    <mergeCell ref="AP28:AP33"/>
    <mergeCell ref="T28:T33"/>
    <mergeCell ref="V28:V33"/>
    <mergeCell ref="W28:W33"/>
    <mergeCell ref="M28:M33"/>
    <mergeCell ref="O28:O33"/>
    <mergeCell ref="P28:P33"/>
    <mergeCell ref="Q28:Q33"/>
    <mergeCell ref="E28:E33"/>
    <mergeCell ref="I28:I33"/>
    <mergeCell ref="J28:J33"/>
    <mergeCell ref="K28:K33"/>
    <mergeCell ref="H28:H33"/>
    <mergeCell ref="H34:H39"/>
    <mergeCell ref="F28:F33"/>
    <mergeCell ref="F34:F39"/>
    <mergeCell ref="G28:G33"/>
    <mergeCell ref="G34:G39"/>
    <mergeCell ref="A28:A33"/>
    <mergeCell ref="B28:B33"/>
    <mergeCell ref="C28:C33"/>
    <mergeCell ref="D28:D33"/>
    <mergeCell ref="AQ22:AQ27"/>
    <mergeCell ref="AR22:AR27"/>
    <mergeCell ref="AS22:AS27"/>
    <mergeCell ref="AT22:AT27"/>
    <mergeCell ref="AU22:AU27"/>
    <mergeCell ref="X22:X27"/>
    <mergeCell ref="Y22:Y27"/>
    <mergeCell ref="AN22:AN27"/>
    <mergeCell ref="AO22:AO27"/>
    <mergeCell ref="AP22:AP27"/>
    <mergeCell ref="T22:T27"/>
    <mergeCell ref="V22:V27"/>
    <mergeCell ref="W22:W27"/>
    <mergeCell ref="M22:M27"/>
    <mergeCell ref="O22:O27"/>
    <mergeCell ref="P22:P27"/>
    <mergeCell ref="Q22:Q27"/>
    <mergeCell ref="E22:E27"/>
    <mergeCell ref="I22:I27"/>
    <mergeCell ref="J22:J27"/>
    <mergeCell ref="K22:K27"/>
    <mergeCell ref="L22:L27"/>
    <mergeCell ref="L28:L33"/>
    <mergeCell ref="F22:F27"/>
    <mergeCell ref="N28:N33"/>
    <mergeCell ref="G22:G27"/>
    <mergeCell ref="AQ16:AQ21"/>
    <mergeCell ref="AR16:AR21"/>
    <mergeCell ref="AS16:AS21"/>
    <mergeCell ref="AT16:AT21"/>
    <mergeCell ref="AU16:AU21"/>
    <mergeCell ref="X16:X21"/>
    <mergeCell ref="Y16:Y21"/>
    <mergeCell ref="AN16:AN21"/>
    <mergeCell ref="AO16:AO21"/>
    <mergeCell ref="AP16:AP21"/>
    <mergeCell ref="T16:T21"/>
    <mergeCell ref="V16:V21"/>
    <mergeCell ref="W16:W21"/>
    <mergeCell ref="M16:M21"/>
    <mergeCell ref="O16:O21"/>
    <mergeCell ref="P16:P21"/>
    <mergeCell ref="Q16:Q21"/>
    <mergeCell ref="L4:L9"/>
    <mergeCell ref="H4:H9"/>
    <mergeCell ref="F4:F9"/>
    <mergeCell ref="C2:H2"/>
    <mergeCell ref="I2:L2"/>
    <mergeCell ref="R4:R9"/>
    <mergeCell ref="N4:N9"/>
    <mergeCell ref="O10:O15"/>
    <mergeCell ref="P10:P15"/>
    <mergeCell ref="Q10:Q15"/>
    <mergeCell ref="L10:L15"/>
    <mergeCell ref="A22:A27"/>
    <mergeCell ref="B22:B27"/>
    <mergeCell ref="C22:C27"/>
    <mergeCell ref="D22:D27"/>
    <mergeCell ref="E16:E21"/>
    <mergeCell ref="I16:I21"/>
    <mergeCell ref="J16:J21"/>
    <mergeCell ref="K16:K21"/>
    <mergeCell ref="B16:B21"/>
    <mergeCell ref="H10:H15"/>
    <mergeCell ref="H16:H21"/>
    <mergeCell ref="H22:H27"/>
    <mergeCell ref="F10:F15"/>
    <mergeCell ref="F16:F21"/>
    <mergeCell ref="N10:N15"/>
    <mergeCell ref="N16:N21"/>
    <mergeCell ref="N22:N27"/>
    <mergeCell ref="L16:L21"/>
    <mergeCell ref="G4:G9"/>
    <mergeCell ref="G10:G15"/>
    <mergeCell ref="G16:G21"/>
    <mergeCell ref="AT10:AT15"/>
    <mergeCell ref="AU10:AU15"/>
    <mergeCell ref="X10:X15"/>
    <mergeCell ref="Y10:Y15"/>
    <mergeCell ref="AN10:AN15"/>
    <mergeCell ref="AO10:AO15"/>
    <mergeCell ref="AP10:AP15"/>
    <mergeCell ref="T10:T15"/>
    <mergeCell ref="V10:V15"/>
    <mergeCell ref="O2:Q2"/>
    <mergeCell ref="Z2:AM2"/>
    <mergeCell ref="AN2:AO2"/>
    <mergeCell ref="A2:B2"/>
    <mergeCell ref="S2:Y2"/>
    <mergeCell ref="D4:D9"/>
    <mergeCell ref="E4:E9"/>
    <mergeCell ref="C4:C9"/>
    <mergeCell ref="B4:B9"/>
    <mergeCell ref="A4:A9"/>
    <mergeCell ref="I4:I9"/>
    <mergeCell ref="J4:J9"/>
    <mergeCell ref="K4:K9"/>
    <mergeCell ref="M4:M9"/>
    <mergeCell ref="O4:O9"/>
    <mergeCell ref="P4:P9"/>
    <mergeCell ref="T4:T9"/>
    <mergeCell ref="V4:V9"/>
    <mergeCell ref="W4:W9"/>
    <mergeCell ref="X4:X9"/>
    <mergeCell ref="Y4:Y9"/>
    <mergeCell ref="AN4:AN9"/>
    <mergeCell ref="Q4:Q9"/>
    <mergeCell ref="AS130:AS135"/>
    <mergeCell ref="AT130:AT135"/>
    <mergeCell ref="AU130:AU135"/>
    <mergeCell ref="Y154:Y159"/>
    <mergeCell ref="AN154:AN159"/>
    <mergeCell ref="AO154:AO159"/>
    <mergeCell ref="AQ154:AQ159"/>
    <mergeCell ref="AR154:AR159"/>
    <mergeCell ref="AS154:AS159"/>
    <mergeCell ref="AT154:AT159"/>
    <mergeCell ref="AU154:AU159"/>
    <mergeCell ref="AT4:AT9"/>
    <mergeCell ref="AU4:AU9"/>
    <mergeCell ref="AO4:AO9"/>
    <mergeCell ref="A10:A15"/>
    <mergeCell ref="B10:B15"/>
    <mergeCell ref="C10:C15"/>
    <mergeCell ref="D10:D15"/>
    <mergeCell ref="C16:C21"/>
    <mergeCell ref="D16:D21"/>
    <mergeCell ref="AQ10:AQ15"/>
    <mergeCell ref="AR10:AR15"/>
    <mergeCell ref="AS10:AS15"/>
    <mergeCell ref="E10:E15"/>
    <mergeCell ref="I10:I15"/>
    <mergeCell ref="J10:J15"/>
    <mergeCell ref="K10:K15"/>
    <mergeCell ref="AP4:AP9"/>
    <mergeCell ref="AQ4:AQ9"/>
    <mergeCell ref="AR4:AR9"/>
    <mergeCell ref="AS4:AS9"/>
    <mergeCell ref="A16:A21"/>
    <mergeCell ref="AS142:AS147"/>
    <mergeCell ref="Q142:Q147"/>
    <mergeCell ref="AT136:AT141"/>
    <mergeCell ref="C130:C135"/>
    <mergeCell ref="D130:D135"/>
    <mergeCell ref="E130:E135"/>
    <mergeCell ref="I136:I141"/>
    <mergeCell ref="J136:J141"/>
    <mergeCell ref="K136:K141"/>
    <mergeCell ref="M184:M189"/>
    <mergeCell ref="O184:O189"/>
    <mergeCell ref="P148:P153"/>
    <mergeCell ref="Q184:Q189"/>
    <mergeCell ref="T184:T189"/>
    <mergeCell ref="V184:V189"/>
    <mergeCell ref="W184:W189"/>
    <mergeCell ref="N184:N189"/>
    <mergeCell ref="T130:T135"/>
    <mergeCell ref="M166:M171"/>
    <mergeCell ref="O166:O171"/>
    <mergeCell ref="P166:P171"/>
    <mergeCell ref="Q166:Q171"/>
    <mergeCell ref="T166:T171"/>
    <mergeCell ref="V166:V171"/>
    <mergeCell ref="AN184:AN189"/>
    <mergeCell ref="AP154:AP159"/>
    <mergeCell ref="Y130:Y135"/>
    <mergeCell ref="AN130:AN135"/>
    <mergeCell ref="AO130:AO135"/>
    <mergeCell ref="AP130:AP135"/>
    <mergeCell ref="AQ130:AQ135"/>
    <mergeCell ref="AR130:AR135"/>
    <mergeCell ref="AR160:AR165"/>
    <mergeCell ref="AO184:AO189"/>
    <mergeCell ref="AP184:AP189"/>
    <mergeCell ref="AQ184:AQ189"/>
    <mergeCell ref="AR184:AR189"/>
    <mergeCell ref="AS184:AS189"/>
    <mergeCell ref="AT184:AT189"/>
    <mergeCell ref="AU184:AU189"/>
    <mergeCell ref="A154:A159"/>
    <mergeCell ref="B154:B159"/>
    <mergeCell ref="M154:M159"/>
    <mergeCell ref="O154:O159"/>
    <mergeCell ref="Q154:Q159"/>
    <mergeCell ref="T154:T159"/>
    <mergeCell ref="V154:V159"/>
    <mergeCell ref="W154:W159"/>
    <mergeCell ref="X154:X159"/>
    <mergeCell ref="AO160:AO165"/>
    <mergeCell ref="AP160:AP165"/>
    <mergeCell ref="A184:A189"/>
    <mergeCell ref="B184:B189"/>
    <mergeCell ref="AN160:AN165"/>
    <mergeCell ref="X160:X165"/>
    <mergeCell ref="Y160:Y165"/>
    <mergeCell ref="X184:X189"/>
    <mergeCell ref="Y184:Y189"/>
    <mergeCell ref="X166:X171"/>
    <mergeCell ref="Y166:Y171"/>
    <mergeCell ref="U154:U159"/>
    <mergeCell ref="R154:R159"/>
    <mergeCell ref="A178:A183"/>
    <mergeCell ref="B178:B183"/>
    <mergeCell ref="N52:N57"/>
    <mergeCell ref="N58:N63"/>
    <mergeCell ref="N64:N69"/>
    <mergeCell ref="N70:N75"/>
    <mergeCell ref="N76:N81"/>
    <mergeCell ref="N82:N87"/>
    <mergeCell ref="N88:N93"/>
    <mergeCell ref="N94:N99"/>
    <mergeCell ref="N100:N105"/>
    <mergeCell ref="N106:N111"/>
    <mergeCell ref="N112:N117"/>
    <mergeCell ref="N118:N123"/>
    <mergeCell ref="N124:N129"/>
    <mergeCell ref="N130:N135"/>
    <mergeCell ref="N136:N141"/>
    <mergeCell ref="N142:N147"/>
    <mergeCell ref="AQ160:AQ165"/>
    <mergeCell ref="R148:R153"/>
    <mergeCell ref="Y64:Y69"/>
    <mergeCell ref="AN64:AN69"/>
    <mergeCell ref="AO64:AO69"/>
    <mergeCell ref="AP64:AP69"/>
    <mergeCell ref="T64:T69"/>
    <mergeCell ref="V64:V69"/>
    <mergeCell ref="W64:W69"/>
    <mergeCell ref="V100:V105"/>
    <mergeCell ref="W100:W105"/>
    <mergeCell ref="AQ106:AQ111"/>
    <mergeCell ref="N148:N153"/>
    <mergeCell ref="N154:N159"/>
    <mergeCell ref="N160:N165"/>
    <mergeCell ref="R70:R75"/>
    <mergeCell ref="W10:W15"/>
    <mergeCell ref="M10:M15"/>
    <mergeCell ref="R112:R117"/>
    <mergeCell ref="R118:R123"/>
    <mergeCell ref="R124:R129"/>
    <mergeCell ref="R130:R135"/>
    <mergeCell ref="R136:R141"/>
    <mergeCell ref="R142:R147"/>
    <mergeCell ref="N1000:N1005"/>
    <mergeCell ref="N1006:N1011"/>
    <mergeCell ref="N1012:N1017"/>
    <mergeCell ref="N1018:N1023"/>
    <mergeCell ref="N1024:N1029"/>
    <mergeCell ref="Q112:Q117"/>
    <mergeCell ref="T124:T129"/>
    <mergeCell ref="V124:V129"/>
    <mergeCell ref="W124:W129"/>
    <mergeCell ref="W166:W171"/>
    <mergeCell ref="R1006:R1011"/>
    <mergeCell ref="R1012:R1017"/>
    <mergeCell ref="R1018:R1023"/>
    <mergeCell ref="R1024:R1029"/>
    <mergeCell ref="R10:R15"/>
    <mergeCell ref="R16:R21"/>
    <mergeCell ref="R22:R27"/>
    <mergeCell ref="R28:R33"/>
    <mergeCell ref="R34:R39"/>
    <mergeCell ref="N46:N51"/>
    <mergeCell ref="R46:R51"/>
    <mergeCell ref="R52:R57"/>
    <mergeCell ref="R58:R63"/>
    <mergeCell ref="R64:R69"/>
    <mergeCell ref="R88:R93"/>
    <mergeCell ref="R94:R99"/>
    <mergeCell ref="R100:R105"/>
    <mergeCell ref="R1000:R1005"/>
    <mergeCell ref="R160:R165"/>
    <mergeCell ref="R166:R171"/>
    <mergeCell ref="R172:R177"/>
    <mergeCell ref="R178:R183"/>
    <mergeCell ref="R184:R189"/>
    <mergeCell ref="R190:R195"/>
    <mergeCell ref="R196:R201"/>
    <mergeCell ref="R202:R207"/>
    <mergeCell ref="R208:R213"/>
    <mergeCell ref="R214:R219"/>
    <mergeCell ref="R220:R225"/>
    <mergeCell ref="R226:R231"/>
    <mergeCell ref="R232:R237"/>
    <mergeCell ref="R238:R243"/>
    <mergeCell ref="R244:R249"/>
    <mergeCell ref="R316:R321"/>
    <mergeCell ref="R322:R327"/>
    <mergeCell ref="R856:R861"/>
    <mergeCell ref="R862:R867"/>
    <mergeCell ref="R268:R273"/>
    <mergeCell ref="R376:R381"/>
    <mergeCell ref="R826:R831"/>
    <mergeCell ref="R754:R759"/>
    <mergeCell ref="R796:R801"/>
    <mergeCell ref="R802:R807"/>
    <mergeCell ref="S88:S93"/>
    <mergeCell ref="S142:S147"/>
    <mergeCell ref="S172:S177"/>
    <mergeCell ref="S124:S129"/>
    <mergeCell ref="S178:S183"/>
    <mergeCell ref="S100:S105"/>
    <mergeCell ref="S154:S159"/>
    <mergeCell ref="S130:S135"/>
    <mergeCell ref="S184:S189"/>
    <mergeCell ref="S166:S171"/>
    <mergeCell ref="S10:S15"/>
    <mergeCell ref="S4:S9"/>
    <mergeCell ref="S16:S21"/>
    <mergeCell ref="S22:S27"/>
    <mergeCell ref="S28:S33"/>
    <mergeCell ref="S34:S39"/>
    <mergeCell ref="S40:S45"/>
    <mergeCell ref="S46:S51"/>
    <mergeCell ref="S52:S57"/>
    <mergeCell ref="S58:S63"/>
    <mergeCell ref="S64:S69"/>
    <mergeCell ref="S70:S75"/>
    <mergeCell ref="S76:S81"/>
    <mergeCell ref="S82:S87"/>
    <mergeCell ref="S94:S99"/>
    <mergeCell ref="S106:S111"/>
    <mergeCell ref="S112:S117"/>
    <mergeCell ref="S118:S123"/>
    <mergeCell ref="S148:S153"/>
    <mergeCell ref="S136:S141"/>
    <mergeCell ref="S190:S195"/>
    <mergeCell ref="S160:S165"/>
    <mergeCell ref="S196:S201"/>
    <mergeCell ref="S202:S207"/>
    <mergeCell ref="S208:S213"/>
    <mergeCell ref="S214:S219"/>
    <mergeCell ref="S226:S231"/>
    <mergeCell ref="S232:S237"/>
    <mergeCell ref="S238:S243"/>
    <mergeCell ref="S220:S225"/>
    <mergeCell ref="S244:S249"/>
    <mergeCell ref="T190:T195"/>
    <mergeCell ref="T220:T225"/>
    <mergeCell ref="U190:U195"/>
    <mergeCell ref="U136:U141"/>
    <mergeCell ref="U160:U165"/>
    <mergeCell ref="U196:U201"/>
    <mergeCell ref="U202:U207"/>
    <mergeCell ref="U208:U213"/>
    <mergeCell ref="U214:U219"/>
    <mergeCell ref="U220:U225"/>
    <mergeCell ref="U226:U231"/>
    <mergeCell ref="U232:U237"/>
    <mergeCell ref="U238:U243"/>
    <mergeCell ref="U244:U249"/>
    <mergeCell ref="U142:U147"/>
    <mergeCell ref="U172:U177"/>
    <mergeCell ref="U178:U183"/>
    <mergeCell ref="U184:U189"/>
    <mergeCell ref="U166:U171"/>
    <mergeCell ref="U148:U153"/>
    <mergeCell ref="U130:U135"/>
    <mergeCell ref="U10:U15"/>
    <mergeCell ref="U4:U9"/>
    <mergeCell ref="U16:U21"/>
    <mergeCell ref="U22:U27"/>
    <mergeCell ref="U28:U33"/>
    <mergeCell ref="U34:U39"/>
    <mergeCell ref="U40:U45"/>
    <mergeCell ref="U46:U51"/>
    <mergeCell ref="U52:U57"/>
    <mergeCell ref="U58:U63"/>
    <mergeCell ref="U64:U69"/>
    <mergeCell ref="U70:U75"/>
    <mergeCell ref="U76:U81"/>
    <mergeCell ref="U82:U87"/>
    <mergeCell ref="U88:U93"/>
    <mergeCell ref="U94:U99"/>
    <mergeCell ref="U106:U111"/>
    <mergeCell ref="U100:U105"/>
  </mergeCells>
  <phoneticPr fontId="13" type="noConversion"/>
  <conditionalFormatting sqref="X4 X10">
    <cfRule type="expression" dxfId="3714" priority="3252">
      <formula>$X4="Bajo"</formula>
    </cfRule>
    <cfRule type="expression" dxfId="3713" priority="3253">
      <formula>$X4="Moderado"</formula>
    </cfRule>
    <cfRule type="expression" dxfId="3712" priority="3254">
      <formula>$X4="Alto"</formula>
    </cfRule>
    <cfRule type="expression" dxfId="3711" priority="3255">
      <formula>$X4="Extremo"</formula>
    </cfRule>
  </conditionalFormatting>
  <conditionalFormatting sqref="AU4">
    <cfRule type="expression" dxfId="3710" priority="3232">
      <formula>$AU4="Bajo"</formula>
    </cfRule>
    <cfRule type="expression" dxfId="3709" priority="3233">
      <formula>$AU4="Moderado"</formula>
    </cfRule>
    <cfRule type="expression" dxfId="3708" priority="3234">
      <formula>$AU4="Alto"</formula>
    </cfRule>
    <cfRule type="expression" dxfId="3707" priority="3235">
      <formula>$AU4="Extremo"</formula>
    </cfRule>
  </conditionalFormatting>
  <conditionalFormatting sqref="AM4 AM6:AM9 AM12:AM15 AM18:AM21 AM24:AM27 AM30:AM33 AM36:AM39 AM42:AM45 AM48:AM51 AM54:AM57 AM60:AM63 AM66:AM69 AM72:AM75 AM78:AM81 AM84:AM87 AM96:AM99 AM102:AM105 AM108:AM111 AM114:AM117 AM120:AM123 AM126:AM129 AM138:AM141 AM144:AM147 AM150:AM153 AM192:AM195 AM198:AM201 AM204:AM207 AM210:AM213 AM216:AM219 AM222:AM225 AM228:AM231 AM234:AM237 AM240:AM243 AM246:AM249 AM252:AM255 AM258:AM261 AM264:AM267 AM270:AM273 AM276:AM279 AM282:AM285 AM288:AM291 AM294:AM297 AM300:AM303 AM306:AM309 AM312:AM315 AM318:AM321 AM324:AM327 AM330:AM333 AM336:AM339 AM342:AM345 AM348:AM351 AM354:AM357 AM360:AM363 AM366:AM369 AM372:AM375 AM378:AM381 AM384:AM387 AM390:AM393 AM396:AM399 AM402:AM405 AM408:AM411 AM414:AM417 AM420:AM423 AM426:AM429 AM432:AM435 AM438:AM441 AM444:AM447 AM450:AM453 AM456:AM459 AM462:AM465 AM468:AM471 AM474:AM477 AM480:AM483 AM486:AM489 AM492:AM495 AM498:AM501 AM504:AM507 AM510:AM513 AM516:AM519 AM522:AM525 AM528:AM531 AM534:AM537 AM540:AM543 AM546:AM549 AM552:AM555 AM558:AM561 AM564:AM567 AM570:AM573 AM576:AM579 AM582:AM585 AM588:AM591 AM594:AM597 AM600:AM603 AM606:AM609 AM612:AM615 AM618:AM621 AM624:AM627 AM630:AM633 AM636:AM639 AM642:AM645 AM648:AM651 AM654:AM657 AM660:AM663 AM666:AM669 AM672:AM675 AM678:AM681 AM684:AM687 AM690:AM693 AM696:AM699 AM702:AM705 AM708:AM711 AM714:AM717 AM720:AM723 AM726:AM729 AM732:AM735 AM738:AM741 AM744:AM747 AM750:AM753 AM756:AM759 AM762:AM765 AM768:AM771 AM774:AM777 AM780:AM783 AM786:AM789 AM792:AM795 AM798:AM801 AM804:AM807 AM810:AM813 AM816:AM819 AM822:AM825 AM828:AM831 AM834:AM837 AM840:AM843 AM846:AM849 AM852:AM855 AM858:AM861 AM864:AM867 AM870:AM873 AM876:AM879 AM882:AM885 AM888:AM891 AM894:AM897 AM900:AM903 AM906:AM909 AM912:AM915 AM918:AM921 AM924:AM927 AM930:AM933 AM936:AM939 AM942:AM945 AM948:AM951 AM954:AM957 AM960:AM963 AM966:AM969 AM972:AM975 AM978:AM981 AM984:AM987 AM990:AM993 AM996:AM999 AM1002:AM1005 AM1008:AM1011 AM1014:AM1017 AM1020:AM1023 AM1026:AM1029 AM1032:AM1035 AM1038:AM1041 AM1044:AM1047 AM90:AM93">
    <cfRule type="expression" dxfId="3706" priority="3187">
      <formula>$AM4="Pobre"</formula>
    </cfRule>
    <cfRule type="expression" dxfId="3705" priority="3188">
      <formula>$AM4="Insatisfactorio"</formula>
    </cfRule>
    <cfRule type="expression" dxfId="3704" priority="3189">
      <formula>$AM4="Regular"</formula>
    </cfRule>
    <cfRule type="expression" dxfId="3703" priority="3190">
      <formula>$AM4="Bueno"</formula>
    </cfRule>
    <cfRule type="expression" dxfId="3702" priority="3191">
      <formula>$AM4="Excelente"</formula>
    </cfRule>
  </conditionalFormatting>
  <conditionalFormatting sqref="AM5">
    <cfRule type="expression" dxfId="3701" priority="3182">
      <formula>$AM5="Pobre"</formula>
    </cfRule>
    <cfRule type="expression" dxfId="3700" priority="3183">
      <formula>$AM5="Insatisfactorio"</formula>
    </cfRule>
    <cfRule type="expression" dxfId="3699" priority="3184">
      <formula>$AM5="Regular"</formula>
    </cfRule>
    <cfRule type="expression" dxfId="3698" priority="3185">
      <formula>$AM5="Bueno"</formula>
    </cfRule>
    <cfRule type="expression" dxfId="3697" priority="3186">
      <formula>$AM5="Excelente"</formula>
    </cfRule>
  </conditionalFormatting>
  <conditionalFormatting sqref="AU10">
    <cfRule type="expression" dxfId="3696" priority="3151">
      <formula>$AU10="Bajo"</formula>
    </cfRule>
    <cfRule type="expression" dxfId="3695" priority="3152">
      <formula>$AU10="Moderado"</formula>
    </cfRule>
    <cfRule type="expression" dxfId="3694" priority="3153">
      <formula>$AU10="Alto"</formula>
    </cfRule>
    <cfRule type="expression" dxfId="3693" priority="3154">
      <formula>$AU10="Extremo"</formula>
    </cfRule>
  </conditionalFormatting>
  <conditionalFormatting sqref="AM10">
    <cfRule type="expression" dxfId="3692" priority="3146">
      <formula>$AM10="Pobre"</formula>
    </cfRule>
    <cfRule type="expression" dxfId="3691" priority="3147">
      <formula>$AM10="Insatisfactorio"</formula>
    </cfRule>
    <cfRule type="expression" dxfId="3690" priority="3148">
      <formula>$AM10="Regular"</formula>
    </cfRule>
    <cfRule type="expression" dxfId="3689" priority="3149">
      <formula>$AM10="Bueno"</formula>
    </cfRule>
    <cfRule type="expression" dxfId="3688" priority="3150">
      <formula>$AM10="Excelente"</formula>
    </cfRule>
  </conditionalFormatting>
  <conditionalFormatting sqref="AM11">
    <cfRule type="expression" dxfId="3687" priority="3141">
      <formula>$AM11="Pobre"</formula>
    </cfRule>
    <cfRule type="expression" dxfId="3686" priority="3142">
      <formula>$AM11="Insatisfactorio"</formula>
    </cfRule>
    <cfRule type="expression" dxfId="3685" priority="3143">
      <formula>$AM11="Regular"</formula>
    </cfRule>
    <cfRule type="expression" dxfId="3684" priority="3144">
      <formula>$AM11="Bueno"</formula>
    </cfRule>
    <cfRule type="expression" dxfId="3683" priority="3145">
      <formula>$AM11="Excelente"</formula>
    </cfRule>
  </conditionalFormatting>
  <conditionalFormatting sqref="X16">
    <cfRule type="expression" dxfId="3682" priority="3137">
      <formula>$X16="Bajo"</formula>
    </cfRule>
    <cfRule type="expression" dxfId="3681" priority="3138">
      <formula>$X16="Moderado"</formula>
    </cfRule>
    <cfRule type="expression" dxfId="3680" priority="3139">
      <formula>$X16="Alto"</formula>
    </cfRule>
    <cfRule type="expression" dxfId="3679" priority="3140">
      <formula>$X16="Extremo"</formula>
    </cfRule>
  </conditionalFormatting>
  <conditionalFormatting sqref="AU16">
    <cfRule type="expression" dxfId="3678" priority="3133">
      <formula>$AU16="Bajo"</formula>
    </cfRule>
    <cfRule type="expression" dxfId="3677" priority="3134">
      <formula>$AU16="Moderado"</formula>
    </cfRule>
    <cfRule type="expression" dxfId="3676" priority="3135">
      <formula>$AU16="Alto"</formula>
    </cfRule>
    <cfRule type="expression" dxfId="3675" priority="3136">
      <formula>$AU16="Extremo"</formula>
    </cfRule>
  </conditionalFormatting>
  <conditionalFormatting sqref="AM16">
    <cfRule type="expression" dxfId="3674" priority="3128">
      <formula>$AM16="Pobre"</formula>
    </cfRule>
    <cfRule type="expression" dxfId="3673" priority="3129">
      <formula>$AM16="Insatisfactorio"</formula>
    </cfRule>
    <cfRule type="expression" dxfId="3672" priority="3130">
      <formula>$AM16="Regular"</formula>
    </cfRule>
    <cfRule type="expression" dxfId="3671" priority="3131">
      <formula>$AM16="Bueno"</formula>
    </cfRule>
    <cfRule type="expression" dxfId="3670" priority="3132">
      <formula>$AM16="Excelente"</formula>
    </cfRule>
  </conditionalFormatting>
  <conditionalFormatting sqref="AM17">
    <cfRule type="expression" dxfId="3669" priority="3123">
      <formula>$AM17="Pobre"</formula>
    </cfRule>
    <cfRule type="expression" dxfId="3668" priority="3124">
      <formula>$AM17="Insatisfactorio"</formula>
    </cfRule>
    <cfRule type="expression" dxfId="3667" priority="3125">
      <formula>$AM17="Regular"</formula>
    </cfRule>
    <cfRule type="expression" dxfId="3666" priority="3126">
      <formula>$AM17="Bueno"</formula>
    </cfRule>
    <cfRule type="expression" dxfId="3665" priority="3127">
      <formula>$AM17="Excelente"</formula>
    </cfRule>
  </conditionalFormatting>
  <conditionalFormatting sqref="X22">
    <cfRule type="expression" dxfId="3664" priority="3119">
      <formula>$X22="Bajo"</formula>
    </cfRule>
    <cfRule type="expression" dxfId="3663" priority="3120">
      <formula>$X22="Moderado"</formula>
    </cfRule>
    <cfRule type="expression" dxfId="3662" priority="3121">
      <formula>$X22="Alto"</formula>
    </cfRule>
    <cfRule type="expression" dxfId="3661" priority="3122">
      <formula>$X22="Extremo"</formula>
    </cfRule>
  </conditionalFormatting>
  <conditionalFormatting sqref="AU22">
    <cfRule type="expression" dxfId="3660" priority="3115">
      <formula>$AU22="Bajo"</formula>
    </cfRule>
    <cfRule type="expression" dxfId="3659" priority="3116">
      <formula>$AU22="Moderado"</formula>
    </cfRule>
    <cfRule type="expression" dxfId="3658" priority="3117">
      <formula>$AU22="Alto"</formula>
    </cfRule>
    <cfRule type="expression" dxfId="3657" priority="3118">
      <formula>$AU22="Extremo"</formula>
    </cfRule>
  </conditionalFormatting>
  <conditionalFormatting sqref="AM22">
    <cfRule type="expression" dxfId="3656" priority="3110">
      <formula>$AM22="Pobre"</formula>
    </cfRule>
    <cfRule type="expression" dxfId="3655" priority="3111">
      <formula>$AM22="Insatisfactorio"</formula>
    </cfRule>
    <cfRule type="expression" dxfId="3654" priority="3112">
      <formula>$AM22="Regular"</formula>
    </cfRule>
    <cfRule type="expression" dxfId="3653" priority="3113">
      <formula>$AM22="Bueno"</formula>
    </cfRule>
    <cfRule type="expression" dxfId="3652" priority="3114">
      <formula>$AM22="Excelente"</formula>
    </cfRule>
  </conditionalFormatting>
  <conditionalFormatting sqref="AM23">
    <cfRule type="expression" dxfId="3651" priority="3105">
      <formula>$AM23="Pobre"</formula>
    </cfRule>
    <cfRule type="expression" dxfId="3650" priority="3106">
      <formula>$AM23="Insatisfactorio"</formula>
    </cfRule>
    <cfRule type="expression" dxfId="3649" priority="3107">
      <formula>$AM23="Regular"</formula>
    </cfRule>
    <cfRule type="expression" dxfId="3648" priority="3108">
      <formula>$AM23="Bueno"</formula>
    </cfRule>
    <cfRule type="expression" dxfId="3647" priority="3109">
      <formula>$AM23="Excelente"</formula>
    </cfRule>
  </conditionalFormatting>
  <conditionalFormatting sqref="X28">
    <cfRule type="expression" dxfId="3646" priority="3101">
      <formula>$X28="Bajo"</formula>
    </cfRule>
    <cfRule type="expression" dxfId="3645" priority="3102">
      <formula>$X28="Moderado"</formula>
    </cfRule>
    <cfRule type="expression" dxfId="3644" priority="3103">
      <formula>$X28="Alto"</formula>
    </cfRule>
    <cfRule type="expression" dxfId="3643" priority="3104">
      <formula>$X28="Extremo"</formula>
    </cfRule>
  </conditionalFormatting>
  <conditionalFormatting sqref="AU28">
    <cfRule type="expression" dxfId="3642" priority="3097">
      <formula>$AU28="Bajo"</formula>
    </cfRule>
    <cfRule type="expression" dxfId="3641" priority="3098">
      <formula>$AU28="Moderado"</formula>
    </cfRule>
    <cfRule type="expression" dxfId="3640" priority="3099">
      <formula>$AU28="Alto"</formula>
    </cfRule>
    <cfRule type="expression" dxfId="3639" priority="3100">
      <formula>$AU28="Extremo"</formula>
    </cfRule>
  </conditionalFormatting>
  <conditionalFormatting sqref="AM28">
    <cfRule type="expression" dxfId="3638" priority="3092">
      <formula>$AM28="Pobre"</formula>
    </cfRule>
    <cfRule type="expression" dxfId="3637" priority="3093">
      <formula>$AM28="Insatisfactorio"</formula>
    </cfRule>
    <cfRule type="expression" dxfId="3636" priority="3094">
      <formula>$AM28="Regular"</formula>
    </cfRule>
    <cfRule type="expression" dxfId="3635" priority="3095">
      <formula>$AM28="Bueno"</formula>
    </cfRule>
    <cfRule type="expression" dxfId="3634" priority="3096">
      <formula>$AM28="Excelente"</formula>
    </cfRule>
  </conditionalFormatting>
  <conditionalFormatting sqref="AM29">
    <cfRule type="expression" dxfId="3633" priority="3087">
      <formula>$AM29="Pobre"</formula>
    </cfRule>
    <cfRule type="expression" dxfId="3632" priority="3088">
      <formula>$AM29="Insatisfactorio"</formula>
    </cfRule>
    <cfRule type="expression" dxfId="3631" priority="3089">
      <formula>$AM29="Regular"</formula>
    </cfRule>
    <cfRule type="expression" dxfId="3630" priority="3090">
      <formula>$AM29="Bueno"</formula>
    </cfRule>
    <cfRule type="expression" dxfId="3629" priority="3091">
      <formula>$AM29="Excelente"</formula>
    </cfRule>
  </conditionalFormatting>
  <conditionalFormatting sqref="X34">
    <cfRule type="expression" dxfId="3628" priority="3083">
      <formula>$X34="Bajo"</formula>
    </cfRule>
    <cfRule type="expression" dxfId="3627" priority="3084">
      <formula>$X34="Moderado"</formula>
    </cfRule>
    <cfRule type="expression" dxfId="3626" priority="3085">
      <formula>$X34="Alto"</formula>
    </cfRule>
    <cfRule type="expression" dxfId="3625" priority="3086">
      <formula>$X34="Extremo"</formula>
    </cfRule>
  </conditionalFormatting>
  <conditionalFormatting sqref="AU34">
    <cfRule type="expression" dxfId="3624" priority="3079">
      <formula>$AU34="Bajo"</formula>
    </cfRule>
    <cfRule type="expression" dxfId="3623" priority="3080">
      <formula>$AU34="Moderado"</formula>
    </cfRule>
    <cfRule type="expression" dxfId="3622" priority="3081">
      <formula>$AU34="Alto"</formula>
    </cfRule>
    <cfRule type="expression" dxfId="3621" priority="3082">
      <formula>$AU34="Extremo"</formula>
    </cfRule>
  </conditionalFormatting>
  <conditionalFormatting sqref="AM35">
    <cfRule type="expression" dxfId="3620" priority="3069">
      <formula>$AM35="Pobre"</formula>
    </cfRule>
    <cfRule type="expression" dxfId="3619" priority="3070">
      <formula>$AM35="Insatisfactorio"</formula>
    </cfRule>
    <cfRule type="expression" dxfId="3618" priority="3071">
      <formula>$AM35="Regular"</formula>
    </cfRule>
    <cfRule type="expression" dxfId="3617" priority="3072">
      <formula>$AM35="Bueno"</formula>
    </cfRule>
    <cfRule type="expression" dxfId="3616" priority="3073">
      <formula>$AM35="Excelente"</formula>
    </cfRule>
  </conditionalFormatting>
  <conditionalFormatting sqref="X40">
    <cfRule type="expression" dxfId="3615" priority="3065">
      <formula>$X40="Bajo"</formula>
    </cfRule>
    <cfRule type="expression" dxfId="3614" priority="3066">
      <formula>$X40="Moderado"</formula>
    </cfRule>
    <cfRule type="expression" dxfId="3613" priority="3067">
      <formula>$X40="Alto"</formula>
    </cfRule>
    <cfRule type="expression" dxfId="3612" priority="3068">
      <formula>$X40="Extremo"</formula>
    </cfRule>
  </conditionalFormatting>
  <conditionalFormatting sqref="AU40">
    <cfRule type="expression" dxfId="3611" priority="3061">
      <formula>$AU40="Bajo"</formula>
    </cfRule>
    <cfRule type="expression" dxfId="3610" priority="3062">
      <formula>$AU40="Moderado"</formula>
    </cfRule>
    <cfRule type="expression" dxfId="3609" priority="3063">
      <formula>$AU40="Alto"</formula>
    </cfRule>
    <cfRule type="expression" dxfId="3608" priority="3064">
      <formula>$AU40="Extremo"</formula>
    </cfRule>
  </conditionalFormatting>
  <conditionalFormatting sqref="AM40">
    <cfRule type="expression" dxfId="3607" priority="3056">
      <formula>$AM40="Pobre"</formula>
    </cfRule>
    <cfRule type="expression" dxfId="3606" priority="3057">
      <formula>$AM40="Insatisfactorio"</formula>
    </cfRule>
    <cfRule type="expression" dxfId="3605" priority="3058">
      <formula>$AM40="Regular"</formula>
    </cfRule>
    <cfRule type="expression" dxfId="3604" priority="3059">
      <formula>$AM40="Bueno"</formula>
    </cfRule>
    <cfRule type="expression" dxfId="3603" priority="3060">
      <formula>$AM40="Excelente"</formula>
    </cfRule>
  </conditionalFormatting>
  <conditionalFormatting sqref="AM41">
    <cfRule type="expression" dxfId="3602" priority="3051">
      <formula>$AM41="Pobre"</formula>
    </cfRule>
    <cfRule type="expression" dxfId="3601" priority="3052">
      <formula>$AM41="Insatisfactorio"</formula>
    </cfRule>
    <cfRule type="expression" dxfId="3600" priority="3053">
      <formula>$AM41="Regular"</formula>
    </cfRule>
    <cfRule type="expression" dxfId="3599" priority="3054">
      <formula>$AM41="Bueno"</formula>
    </cfRule>
    <cfRule type="expression" dxfId="3598" priority="3055">
      <formula>$AM41="Excelente"</formula>
    </cfRule>
  </conditionalFormatting>
  <conditionalFormatting sqref="X46">
    <cfRule type="expression" dxfId="3597" priority="3047">
      <formula>$X46="Bajo"</formula>
    </cfRule>
    <cfRule type="expression" dxfId="3596" priority="3048">
      <formula>$X46="Moderado"</formula>
    </cfRule>
    <cfRule type="expression" dxfId="3595" priority="3049">
      <formula>$X46="Alto"</formula>
    </cfRule>
    <cfRule type="expression" dxfId="3594" priority="3050">
      <formula>$X46="Extremo"</formula>
    </cfRule>
  </conditionalFormatting>
  <conditionalFormatting sqref="AU46">
    <cfRule type="expression" dxfId="3593" priority="3043">
      <formula>$AU46="Bajo"</formula>
    </cfRule>
    <cfRule type="expression" dxfId="3592" priority="3044">
      <formula>$AU46="Moderado"</formula>
    </cfRule>
    <cfRule type="expression" dxfId="3591" priority="3045">
      <formula>$AU46="Alto"</formula>
    </cfRule>
    <cfRule type="expression" dxfId="3590" priority="3046">
      <formula>$AU46="Extremo"</formula>
    </cfRule>
  </conditionalFormatting>
  <conditionalFormatting sqref="AM46">
    <cfRule type="expression" dxfId="3589" priority="3038">
      <formula>$AM46="Pobre"</formula>
    </cfRule>
    <cfRule type="expression" dxfId="3588" priority="3039">
      <formula>$AM46="Insatisfactorio"</formula>
    </cfRule>
    <cfRule type="expression" dxfId="3587" priority="3040">
      <formula>$AM46="Regular"</formula>
    </cfRule>
    <cfRule type="expression" dxfId="3586" priority="3041">
      <formula>$AM46="Bueno"</formula>
    </cfRule>
    <cfRule type="expression" dxfId="3585" priority="3042">
      <formula>$AM46="Excelente"</formula>
    </cfRule>
  </conditionalFormatting>
  <conditionalFormatting sqref="AM47">
    <cfRule type="expression" dxfId="3584" priority="3033">
      <formula>$AM47="Pobre"</formula>
    </cfRule>
    <cfRule type="expression" dxfId="3583" priority="3034">
      <formula>$AM47="Insatisfactorio"</formula>
    </cfRule>
    <cfRule type="expression" dxfId="3582" priority="3035">
      <formula>$AM47="Regular"</formula>
    </cfRule>
    <cfRule type="expression" dxfId="3581" priority="3036">
      <formula>$AM47="Bueno"</formula>
    </cfRule>
    <cfRule type="expression" dxfId="3580" priority="3037">
      <formula>$AM47="Excelente"</formula>
    </cfRule>
  </conditionalFormatting>
  <conditionalFormatting sqref="X52">
    <cfRule type="expression" dxfId="3579" priority="3029">
      <formula>$X52="Bajo"</formula>
    </cfRule>
    <cfRule type="expression" dxfId="3578" priority="3030">
      <formula>$X52="Moderado"</formula>
    </cfRule>
    <cfRule type="expression" dxfId="3577" priority="3031">
      <formula>$X52="Alto"</formula>
    </cfRule>
    <cfRule type="expression" dxfId="3576" priority="3032">
      <formula>$X52="Extremo"</formula>
    </cfRule>
  </conditionalFormatting>
  <conditionalFormatting sqref="AU52">
    <cfRule type="expression" dxfId="3575" priority="3025">
      <formula>$AU52="Bajo"</formula>
    </cfRule>
    <cfRule type="expression" dxfId="3574" priority="3026">
      <formula>$AU52="Moderado"</formula>
    </cfRule>
    <cfRule type="expression" dxfId="3573" priority="3027">
      <formula>$AU52="Alto"</formula>
    </cfRule>
    <cfRule type="expression" dxfId="3572" priority="3028">
      <formula>$AU52="Extremo"</formula>
    </cfRule>
  </conditionalFormatting>
  <conditionalFormatting sqref="AM52">
    <cfRule type="expression" dxfId="3571" priority="3020">
      <formula>$AM52="Pobre"</formula>
    </cfRule>
    <cfRule type="expression" dxfId="3570" priority="3021">
      <formula>$AM52="Insatisfactorio"</formula>
    </cfRule>
    <cfRule type="expression" dxfId="3569" priority="3022">
      <formula>$AM52="Regular"</formula>
    </cfRule>
    <cfRule type="expression" dxfId="3568" priority="3023">
      <formula>$AM52="Bueno"</formula>
    </cfRule>
    <cfRule type="expression" dxfId="3567" priority="3024">
      <formula>$AM52="Excelente"</formula>
    </cfRule>
  </conditionalFormatting>
  <conditionalFormatting sqref="AM53">
    <cfRule type="expression" dxfId="3566" priority="3015">
      <formula>$AM53="Pobre"</formula>
    </cfRule>
    <cfRule type="expression" dxfId="3565" priority="3016">
      <formula>$AM53="Insatisfactorio"</formula>
    </cfRule>
    <cfRule type="expression" dxfId="3564" priority="3017">
      <formula>$AM53="Regular"</formula>
    </cfRule>
    <cfRule type="expression" dxfId="3563" priority="3018">
      <formula>$AM53="Bueno"</formula>
    </cfRule>
    <cfRule type="expression" dxfId="3562" priority="3019">
      <formula>$AM53="Excelente"</formula>
    </cfRule>
  </conditionalFormatting>
  <conditionalFormatting sqref="X58">
    <cfRule type="expression" dxfId="3561" priority="3011">
      <formula>$X58="Bajo"</formula>
    </cfRule>
    <cfRule type="expression" dxfId="3560" priority="3012">
      <formula>$X58="Moderado"</formula>
    </cfRule>
    <cfRule type="expression" dxfId="3559" priority="3013">
      <formula>$X58="Alto"</formula>
    </cfRule>
    <cfRule type="expression" dxfId="3558" priority="3014">
      <formula>$X58="Extremo"</formula>
    </cfRule>
  </conditionalFormatting>
  <conditionalFormatting sqref="AU58">
    <cfRule type="expression" dxfId="3557" priority="3007">
      <formula>$AU58="Bajo"</formula>
    </cfRule>
    <cfRule type="expression" dxfId="3556" priority="3008">
      <formula>$AU58="Moderado"</formula>
    </cfRule>
    <cfRule type="expression" dxfId="3555" priority="3009">
      <formula>$AU58="Alto"</formula>
    </cfRule>
    <cfRule type="expression" dxfId="3554" priority="3010">
      <formula>$AU58="Extremo"</formula>
    </cfRule>
  </conditionalFormatting>
  <conditionalFormatting sqref="AM58">
    <cfRule type="expression" dxfId="3553" priority="3002">
      <formula>$AM58="Pobre"</formula>
    </cfRule>
    <cfRule type="expression" dxfId="3552" priority="3003">
      <formula>$AM58="Insatisfactorio"</formula>
    </cfRule>
    <cfRule type="expression" dxfId="3551" priority="3004">
      <formula>$AM58="Regular"</formula>
    </cfRule>
    <cfRule type="expression" dxfId="3550" priority="3005">
      <formula>$AM58="Bueno"</formula>
    </cfRule>
    <cfRule type="expression" dxfId="3549" priority="3006">
      <formula>$AM58="Excelente"</formula>
    </cfRule>
  </conditionalFormatting>
  <conditionalFormatting sqref="AM59">
    <cfRule type="expression" dxfId="3548" priority="2997">
      <formula>$AM59="Pobre"</formula>
    </cfRule>
    <cfRule type="expression" dxfId="3547" priority="2998">
      <formula>$AM59="Insatisfactorio"</formula>
    </cfRule>
    <cfRule type="expression" dxfId="3546" priority="2999">
      <formula>$AM59="Regular"</formula>
    </cfRule>
    <cfRule type="expression" dxfId="3545" priority="3000">
      <formula>$AM59="Bueno"</formula>
    </cfRule>
    <cfRule type="expression" dxfId="3544" priority="3001">
      <formula>$AM59="Excelente"</formula>
    </cfRule>
  </conditionalFormatting>
  <conditionalFormatting sqref="X64">
    <cfRule type="expression" dxfId="3543" priority="2993">
      <formula>$X64="Bajo"</formula>
    </cfRule>
    <cfRule type="expression" dxfId="3542" priority="2994">
      <formula>$X64="Moderado"</formula>
    </cfRule>
    <cfRule type="expression" dxfId="3541" priority="2995">
      <formula>$X64="Alto"</formula>
    </cfRule>
    <cfRule type="expression" dxfId="3540" priority="2996">
      <formula>$X64="Extremo"</formula>
    </cfRule>
  </conditionalFormatting>
  <conditionalFormatting sqref="AU64">
    <cfRule type="expression" dxfId="3539" priority="2989">
      <formula>$AU64="Bajo"</formula>
    </cfRule>
    <cfRule type="expression" dxfId="3538" priority="2990">
      <formula>$AU64="Moderado"</formula>
    </cfRule>
    <cfRule type="expression" dxfId="3537" priority="2991">
      <formula>$AU64="Alto"</formula>
    </cfRule>
    <cfRule type="expression" dxfId="3536" priority="2992">
      <formula>$AU64="Extremo"</formula>
    </cfRule>
  </conditionalFormatting>
  <conditionalFormatting sqref="AM64">
    <cfRule type="expression" dxfId="3535" priority="2984">
      <formula>$AM64="Pobre"</formula>
    </cfRule>
    <cfRule type="expression" dxfId="3534" priority="2985">
      <formula>$AM64="Insatisfactorio"</formula>
    </cfRule>
    <cfRule type="expression" dxfId="3533" priority="2986">
      <formula>$AM64="Regular"</formula>
    </cfRule>
    <cfRule type="expression" dxfId="3532" priority="2987">
      <formula>$AM64="Bueno"</formula>
    </cfRule>
    <cfRule type="expression" dxfId="3531" priority="2988">
      <formula>$AM64="Excelente"</formula>
    </cfRule>
  </conditionalFormatting>
  <conditionalFormatting sqref="AM65">
    <cfRule type="expression" dxfId="3530" priority="2979">
      <formula>$AM65="Pobre"</formula>
    </cfRule>
    <cfRule type="expression" dxfId="3529" priority="2980">
      <formula>$AM65="Insatisfactorio"</formula>
    </cfRule>
    <cfRule type="expression" dxfId="3528" priority="2981">
      <formula>$AM65="Regular"</formula>
    </cfRule>
    <cfRule type="expression" dxfId="3527" priority="2982">
      <formula>$AM65="Bueno"</formula>
    </cfRule>
    <cfRule type="expression" dxfId="3526" priority="2983">
      <formula>$AM65="Excelente"</formula>
    </cfRule>
  </conditionalFormatting>
  <conditionalFormatting sqref="X70">
    <cfRule type="expression" dxfId="3525" priority="2975">
      <formula>$X70="Bajo"</formula>
    </cfRule>
    <cfRule type="expression" dxfId="3524" priority="2976">
      <formula>$X70="Moderado"</formula>
    </cfRule>
    <cfRule type="expression" dxfId="3523" priority="2977">
      <formula>$X70="Alto"</formula>
    </cfRule>
    <cfRule type="expression" dxfId="3522" priority="2978">
      <formula>$X70="Extremo"</formula>
    </cfRule>
  </conditionalFormatting>
  <conditionalFormatting sqref="AU70">
    <cfRule type="expression" dxfId="3521" priority="2971">
      <formula>$AU70="Bajo"</formula>
    </cfRule>
    <cfRule type="expression" dxfId="3520" priority="2972">
      <formula>$AU70="Moderado"</formula>
    </cfRule>
    <cfRule type="expression" dxfId="3519" priority="2973">
      <formula>$AU70="Alto"</formula>
    </cfRule>
    <cfRule type="expression" dxfId="3518" priority="2974">
      <formula>$AU70="Extremo"</formula>
    </cfRule>
  </conditionalFormatting>
  <conditionalFormatting sqref="AM70">
    <cfRule type="expression" dxfId="3517" priority="2966">
      <formula>$AM70="Pobre"</formula>
    </cfRule>
    <cfRule type="expression" dxfId="3516" priority="2967">
      <formula>$AM70="Insatisfactorio"</formula>
    </cfRule>
    <cfRule type="expression" dxfId="3515" priority="2968">
      <formula>$AM70="Regular"</formula>
    </cfRule>
    <cfRule type="expression" dxfId="3514" priority="2969">
      <formula>$AM70="Bueno"</formula>
    </cfRule>
    <cfRule type="expression" dxfId="3513" priority="2970">
      <formula>$AM70="Excelente"</formula>
    </cfRule>
  </conditionalFormatting>
  <conditionalFormatting sqref="AM71">
    <cfRule type="expression" dxfId="3512" priority="2961">
      <formula>$AM71="Pobre"</formula>
    </cfRule>
    <cfRule type="expression" dxfId="3511" priority="2962">
      <formula>$AM71="Insatisfactorio"</formula>
    </cfRule>
    <cfRule type="expression" dxfId="3510" priority="2963">
      <formula>$AM71="Regular"</formula>
    </cfRule>
    <cfRule type="expression" dxfId="3509" priority="2964">
      <formula>$AM71="Bueno"</formula>
    </cfRule>
    <cfRule type="expression" dxfId="3508" priority="2965">
      <formula>$AM71="Excelente"</formula>
    </cfRule>
  </conditionalFormatting>
  <conditionalFormatting sqref="X76">
    <cfRule type="expression" dxfId="3507" priority="2957">
      <formula>$X76="Bajo"</formula>
    </cfRule>
    <cfRule type="expression" dxfId="3506" priority="2958">
      <formula>$X76="Moderado"</formula>
    </cfRule>
    <cfRule type="expression" dxfId="3505" priority="2959">
      <formula>$X76="Alto"</formula>
    </cfRule>
    <cfRule type="expression" dxfId="3504" priority="2960">
      <formula>$X76="Extremo"</formula>
    </cfRule>
  </conditionalFormatting>
  <conditionalFormatting sqref="AU76">
    <cfRule type="expression" dxfId="3503" priority="2953">
      <formula>$AU76="Bajo"</formula>
    </cfRule>
    <cfRule type="expression" dxfId="3502" priority="2954">
      <formula>$AU76="Moderado"</formula>
    </cfRule>
    <cfRule type="expression" dxfId="3501" priority="2955">
      <formula>$AU76="Alto"</formula>
    </cfRule>
    <cfRule type="expression" dxfId="3500" priority="2956">
      <formula>$AU76="Extremo"</formula>
    </cfRule>
  </conditionalFormatting>
  <conditionalFormatting sqref="AM76">
    <cfRule type="expression" dxfId="3499" priority="2948">
      <formula>$AM76="Pobre"</formula>
    </cfRule>
    <cfRule type="expression" dxfId="3498" priority="2949">
      <formula>$AM76="Insatisfactorio"</formula>
    </cfRule>
    <cfRule type="expression" dxfId="3497" priority="2950">
      <formula>$AM76="Regular"</formula>
    </cfRule>
    <cfRule type="expression" dxfId="3496" priority="2951">
      <formula>$AM76="Bueno"</formula>
    </cfRule>
    <cfRule type="expression" dxfId="3495" priority="2952">
      <formula>$AM76="Excelente"</formula>
    </cfRule>
  </conditionalFormatting>
  <conditionalFormatting sqref="AM77">
    <cfRule type="expression" dxfId="3494" priority="2943">
      <formula>$AM77="Pobre"</formula>
    </cfRule>
    <cfRule type="expression" dxfId="3493" priority="2944">
      <formula>$AM77="Insatisfactorio"</formula>
    </cfRule>
    <cfRule type="expression" dxfId="3492" priority="2945">
      <formula>$AM77="Regular"</formula>
    </cfRule>
    <cfRule type="expression" dxfId="3491" priority="2946">
      <formula>$AM77="Bueno"</formula>
    </cfRule>
    <cfRule type="expression" dxfId="3490" priority="2947">
      <formula>$AM77="Excelente"</formula>
    </cfRule>
  </conditionalFormatting>
  <conditionalFormatting sqref="X82">
    <cfRule type="expression" dxfId="3489" priority="2939">
      <formula>$X82="Bajo"</formula>
    </cfRule>
    <cfRule type="expression" dxfId="3488" priority="2940">
      <formula>$X82="Moderado"</formula>
    </cfRule>
    <cfRule type="expression" dxfId="3487" priority="2941">
      <formula>$X82="Alto"</formula>
    </cfRule>
    <cfRule type="expression" dxfId="3486" priority="2942">
      <formula>$X82="Extremo"</formula>
    </cfRule>
  </conditionalFormatting>
  <conditionalFormatting sqref="AU82">
    <cfRule type="expression" dxfId="3485" priority="2935">
      <formula>$AU82="Bajo"</formula>
    </cfRule>
    <cfRule type="expression" dxfId="3484" priority="2936">
      <formula>$AU82="Moderado"</formula>
    </cfRule>
    <cfRule type="expression" dxfId="3483" priority="2937">
      <formula>$AU82="Alto"</formula>
    </cfRule>
    <cfRule type="expression" dxfId="3482" priority="2938">
      <formula>$AU82="Extremo"</formula>
    </cfRule>
  </conditionalFormatting>
  <conditionalFormatting sqref="AM82">
    <cfRule type="expression" dxfId="3481" priority="2930">
      <formula>$AM82="Pobre"</formula>
    </cfRule>
    <cfRule type="expression" dxfId="3480" priority="2931">
      <formula>$AM82="Insatisfactorio"</formula>
    </cfRule>
    <cfRule type="expression" dxfId="3479" priority="2932">
      <formula>$AM82="Regular"</formula>
    </cfRule>
    <cfRule type="expression" dxfId="3478" priority="2933">
      <formula>$AM82="Bueno"</formula>
    </cfRule>
    <cfRule type="expression" dxfId="3477" priority="2934">
      <formula>$AM82="Excelente"</formula>
    </cfRule>
  </conditionalFormatting>
  <conditionalFormatting sqref="AM83">
    <cfRule type="expression" dxfId="3476" priority="2925">
      <formula>$AM83="Pobre"</formula>
    </cfRule>
    <cfRule type="expression" dxfId="3475" priority="2926">
      <formula>$AM83="Insatisfactorio"</formula>
    </cfRule>
    <cfRule type="expression" dxfId="3474" priority="2927">
      <formula>$AM83="Regular"</formula>
    </cfRule>
    <cfRule type="expression" dxfId="3473" priority="2928">
      <formula>$AM83="Bueno"</formula>
    </cfRule>
    <cfRule type="expression" dxfId="3472" priority="2929">
      <formula>$AM83="Excelente"</formula>
    </cfRule>
  </conditionalFormatting>
  <conditionalFormatting sqref="X94">
    <cfRule type="expression" dxfId="3471" priority="2921">
      <formula>$X94="Bajo"</formula>
    </cfRule>
    <cfRule type="expression" dxfId="3470" priority="2922">
      <formula>$X94="Moderado"</formula>
    </cfRule>
    <cfRule type="expression" dxfId="3469" priority="2923">
      <formula>$X94="Alto"</formula>
    </cfRule>
    <cfRule type="expression" dxfId="3468" priority="2924">
      <formula>$X94="Extremo"</formula>
    </cfRule>
  </conditionalFormatting>
  <conditionalFormatting sqref="AU94">
    <cfRule type="expression" dxfId="3467" priority="2917">
      <formula>$AU94="Bajo"</formula>
    </cfRule>
    <cfRule type="expression" dxfId="3466" priority="2918">
      <formula>$AU94="Moderado"</formula>
    </cfRule>
    <cfRule type="expression" dxfId="3465" priority="2919">
      <formula>$AU94="Alto"</formula>
    </cfRule>
    <cfRule type="expression" dxfId="3464" priority="2920">
      <formula>$AU94="Extremo"</formula>
    </cfRule>
  </conditionalFormatting>
  <conditionalFormatting sqref="AM94">
    <cfRule type="expression" dxfId="3463" priority="2912">
      <formula>$AM94="Pobre"</formula>
    </cfRule>
    <cfRule type="expression" dxfId="3462" priority="2913">
      <formula>$AM94="Insatisfactorio"</formula>
    </cfRule>
    <cfRule type="expression" dxfId="3461" priority="2914">
      <formula>$AM94="Regular"</formula>
    </cfRule>
    <cfRule type="expression" dxfId="3460" priority="2915">
      <formula>$AM94="Bueno"</formula>
    </cfRule>
    <cfRule type="expression" dxfId="3459" priority="2916">
      <formula>$AM94="Excelente"</formula>
    </cfRule>
  </conditionalFormatting>
  <conditionalFormatting sqref="AM95">
    <cfRule type="expression" dxfId="3458" priority="2907">
      <formula>$AM95="Pobre"</formula>
    </cfRule>
    <cfRule type="expression" dxfId="3457" priority="2908">
      <formula>$AM95="Insatisfactorio"</formula>
    </cfRule>
    <cfRule type="expression" dxfId="3456" priority="2909">
      <formula>$AM95="Regular"</formula>
    </cfRule>
    <cfRule type="expression" dxfId="3455" priority="2910">
      <formula>$AM95="Bueno"</formula>
    </cfRule>
    <cfRule type="expression" dxfId="3454" priority="2911">
      <formula>$AM95="Excelente"</formula>
    </cfRule>
  </conditionalFormatting>
  <conditionalFormatting sqref="X100">
    <cfRule type="expression" dxfId="3453" priority="2903">
      <formula>$X100="Bajo"</formula>
    </cfRule>
    <cfRule type="expression" dxfId="3452" priority="2904">
      <formula>$X100="Moderado"</formula>
    </cfRule>
    <cfRule type="expression" dxfId="3451" priority="2905">
      <formula>$X100="Alto"</formula>
    </cfRule>
    <cfRule type="expression" dxfId="3450" priority="2906">
      <formula>$X100="Extremo"</formula>
    </cfRule>
  </conditionalFormatting>
  <conditionalFormatting sqref="AU100">
    <cfRule type="expression" dxfId="3449" priority="2899">
      <formula>$AU100="Bajo"</formula>
    </cfRule>
    <cfRule type="expression" dxfId="3448" priority="2900">
      <formula>$AU100="Moderado"</formula>
    </cfRule>
    <cfRule type="expression" dxfId="3447" priority="2901">
      <formula>$AU100="Alto"</formula>
    </cfRule>
    <cfRule type="expression" dxfId="3446" priority="2902">
      <formula>$AU100="Extremo"</formula>
    </cfRule>
  </conditionalFormatting>
  <conditionalFormatting sqref="AM100">
    <cfRule type="expression" dxfId="3445" priority="2894">
      <formula>$AM100="Pobre"</formula>
    </cfRule>
    <cfRule type="expression" dxfId="3444" priority="2895">
      <formula>$AM100="Insatisfactorio"</formula>
    </cfRule>
    <cfRule type="expression" dxfId="3443" priority="2896">
      <formula>$AM100="Regular"</formula>
    </cfRule>
    <cfRule type="expression" dxfId="3442" priority="2897">
      <formula>$AM100="Bueno"</formula>
    </cfRule>
    <cfRule type="expression" dxfId="3441" priority="2898">
      <formula>$AM100="Excelente"</formula>
    </cfRule>
  </conditionalFormatting>
  <conditionalFormatting sqref="AM101">
    <cfRule type="expression" dxfId="3440" priority="2889">
      <formula>$AM101="Pobre"</formula>
    </cfRule>
    <cfRule type="expression" dxfId="3439" priority="2890">
      <formula>$AM101="Insatisfactorio"</formula>
    </cfRule>
    <cfRule type="expression" dxfId="3438" priority="2891">
      <formula>$AM101="Regular"</formula>
    </cfRule>
    <cfRule type="expression" dxfId="3437" priority="2892">
      <formula>$AM101="Bueno"</formula>
    </cfRule>
    <cfRule type="expression" dxfId="3436" priority="2893">
      <formula>$AM101="Excelente"</formula>
    </cfRule>
  </conditionalFormatting>
  <conditionalFormatting sqref="X106">
    <cfRule type="expression" dxfId="3435" priority="2885">
      <formula>$X106="Bajo"</formula>
    </cfRule>
    <cfRule type="expression" dxfId="3434" priority="2886">
      <formula>$X106="Moderado"</formula>
    </cfRule>
    <cfRule type="expression" dxfId="3433" priority="2887">
      <formula>$X106="Alto"</formula>
    </cfRule>
    <cfRule type="expression" dxfId="3432" priority="2888">
      <formula>$X106="Extremo"</formula>
    </cfRule>
  </conditionalFormatting>
  <conditionalFormatting sqref="AU106">
    <cfRule type="expression" dxfId="3431" priority="2881">
      <formula>$AU106="Bajo"</formula>
    </cfRule>
    <cfRule type="expression" dxfId="3430" priority="2882">
      <formula>$AU106="Moderado"</formula>
    </cfRule>
    <cfRule type="expression" dxfId="3429" priority="2883">
      <formula>$AU106="Alto"</formula>
    </cfRule>
    <cfRule type="expression" dxfId="3428" priority="2884">
      <formula>$AU106="Extremo"</formula>
    </cfRule>
  </conditionalFormatting>
  <conditionalFormatting sqref="AM106">
    <cfRule type="expression" dxfId="3427" priority="2876">
      <formula>$AM106="Pobre"</formula>
    </cfRule>
    <cfRule type="expression" dxfId="3426" priority="2877">
      <formula>$AM106="Insatisfactorio"</formula>
    </cfRule>
    <cfRule type="expression" dxfId="3425" priority="2878">
      <formula>$AM106="Regular"</formula>
    </cfRule>
    <cfRule type="expression" dxfId="3424" priority="2879">
      <formula>$AM106="Bueno"</formula>
    </cfRule>
    <cfRule type="expression" dxfId="3423" priority="2880">
      <formula>$AM106="Excelente"</formula>
    </cfRule>
  </conditionalFormatting>
  <conditionalFormatting sqref="AM107">
    <cfRule type="expression" dxfId="3422" priority="2871">
      <formula>$AM107="Pobre"</formula>
    </cfRule>
    <cfRule type="expression" dxfId="3421" priority="2872">
      <formula>$AM107="Insatisfactorio"</formula>
    </cfRule>
    <cfRule type="expression" dxfId="3420" priority="2873">
      <formula>$AM107="Regular"</formula>
    </cfRule>
    <cfRule type="expression" dxfId="3419" priority="2874">
      <formula>$AM107="Bueno"</formula>
    </cfRule>
    <cfRule type="expression" dxfId="3418" priority="2875">
      <formula>$AM107="Excelente"</formula>
    </cfRule>
  </conditionalFormatting>
  <conditionalFormatting sqref="X112">
    <cfRule type="expression" dxfId="3417" priority="2867">
      <formula>$X112="Bajo"</formula>
    </cfRule>
    <cfRule type="expression" dxfId="3416" priority="2868">
      <formula>$X112="Moderado"</formula>
    </cfRule>
    <cfRule type="expression" dxfId="3415" priority="2869">
      <formula>$X112="Alto"</formula>
    </cfRule>
    <cfRule type="expression" dxfId="3414" priority="2870">
      <formula>$X112="Extremo"</formula>
    </cfRule>
  </conditionalFormatting>
  <conditionalFormatting sqref="AU112">
    <cfRule type="expression" dxfId="3413" priority="2863">
      <formula>$AU112="Bajo"</formula>
    </cfRule>
    <cfRule type="expression" dxfId="3412" priority="2864">
      <formula>$AU112="Moderado"</formula>
    </cfRule>
    <cfRule type="expression" dxfId="3411" priority="2865">
      <formula>$AU112="Alto"</formula>
    </cfRule>
    <cfRule type="expression" dxfId="3410" priority="2866">
      <formula>$AU112="Extremo"</formula>
    </cfRule>
  </conditionalFormatting>
  <conditionalFormatting sqref="AM112">
    <cfRule type="expression" dxfId="3409" priority="2858">
      <formula>$AM112="Pobre"</formula>
    </cfRule>
    <cfRule type="expression" dxfId="3408" priority="2859">
      <formula>$AM112="Insatisfactorio"</formula>
    </cfRule>
    <cfRule type="expression" dxfId="3407" priority="2860">
      <formula>$AM112="Regular"</formula>
    </cfRule>
    <cfRule type="expression" dxfId="3406" priority="2861">
      <formula>$AM112="Bueno"</formula>
    </cfRule>
    <cfRule type="expression" dxfId="3405" priority="2862">
      <formula>$AM112="Excelente"</formula>
    </cfRule>
  </conditionalFormatting>
  <conditionalFormatting sqref="AM113">
    <cfRule type="expression" dxfId="3404" priority="2853">
      <formula>$AM113="Pobre"</formula>
    </cfRule>
    <cfRule type="expression" dxfId="3403" priority="2854">
      <formula>$AM113="Insatisfactorio"</formula>
    </cfRule>
    <cfRule type="expression" dxfId="3402" priority="2855">
      <formula>$AM113="Regular"</formula>
    </cfRule>
    <cfRule type="expression" dxfId="3401" priority="2856">
      <formula>$AM113="Bueno"</formula>
    </cfRule>
    <cfRule type="expression" dxfId="3400" priority="2857">
      <formula>$AM113="Excelente"</formula>
    </cfRule>
  </conditionalFormatting>
  <conditionalFormatting sqref="X118">
    <cfRule type="expression" dxfId="3399" priority="2849">
      <formula>$X118="Bajo"</formula>
    </cfRule>
    <cfRule type="expression" dxfId="3398" priority="2850">
      <formula>$X118="Moderado"</formula>
    </cfRule>
    <cfRule type="expression" dxfId="3397" priority="2851">
      <formula>$X118="Alto"</formula>
    </cfRule>
    <cfRule type="expression" dxfId="3396" priority="2852">
      <formula>$X118="Extremo"</formula>
    </cfRule>
  </conditionalFormatting>
  <conditionalFormatting sqref="AU118">
    <cfRule type="expression" dxfId="3395" priority="2845">
      <formula>$AU118="Bajo"</formula>
    </cfRule>
    <cfRule type="expression" dxfId="3394" priority="2846">
      <formula>$AU118="Moderado"</formula>
    </cfRule>
    <cfRule type="expression" dxfId="3393" priority="2847">
      <formula>$AU118="Alto"</formula>
    </cfRule>
    <cfRule type="expression" dxfId="3392" priority="2848">
      <formula>$AU118="Extremo"</formula>
    </cfRule>
  </conditionalFormatting>
  <conditionalFormatting sqref="AM118">
    <cfRule type="expression" dxfId="3391" priority="2840">
      <formula>$AM118="Pobre"</formula>
    </cfRule>
    <cfRule type="expression" dxfId="3390" priority="2841">
      <formula>$AM118="Insatisfactorio"</formula>
    </cfRule>
    <cfRule type="expression" dxfId="3389" priority="2842">
      <formula>$AM118="Regular"</formula>
    </cfRule>
    <cfRule type="expression" dxfId="3388" priority="2843">
      <formula>$AM118="Bueno"</formula>
    </cfRule>
    <cfRule type="expression" dxfId="3387" priority="2844">
      <formula>$AM118="Excelente"</formula>
    </cfRule>
  </conditionalFormatting>
  <conditionalFormatting sqref="AM119">
    <cfRule type="expression" dxfId="3386" priority="2835">
      <formula>$AM119="Pobre"</formula>
    </cfRule>
    <cfRule type="expression" dxfId="3385" priority="2836">
      <formula>$AM119="Insatisfactorio"</formula>
    </cfRule>
    <cfRule type="expression" dxfId="3384" priority="2837">
      <formula>$AM119="Regular"</formula>
    </cfRule>
    <cfRule type="expression" dxfId="3383" priority="2838">
      <formula>$AM119="Bueno"</formula>
    </cfRule>
    <cfRule type="expression" dxfId="3382" priority="2839">
      <formula>$AM119="Excelente"</formula>
    </cfRule>
  </conditionalFormatting>
  <conditionalFormatting sqref="X124">
    <cfRule type="expression" dxfId="3381" priority="2831">
      <formula>$X124="Bajo"</formula>
    </cfRule>
    <cfRule type="expression" dxfId="3380" priority="2832">
      <formula>$X124="Moderado"</formula>
    </cfRule>
    <cfRule type="expression" dxfId="3379" priority="2833">
      <formula>$X124="Alto"</formula>
    </cfRule>
    <cfRule type="expression" dxfId="3378" priority="2834">
      <formula>$X124="Extremo"</formula>
    </cfRule>
  </conditionalFormatting>
  <conditionalFormatting sqref="AU124">
    <cfRule type="expression" dxfId="3377" priority="2827">
      <formula>$AU124="Bajo"</formula>
    </cfRule>
    <cfRule type="expression" dxfId="3376" priority="2828">
      <formula>$AU124="Moderado"</formula>
    </cfRule>
    <cfRule type="expression" dxfId="3375" priority="2829">
      <formula>$AU124="Alto"</formula>
    </cfRule>
    <cfRule type="expression" dxfId="3374" priority="2830">
      <formula>$AU124="Extremo"</formula>
    </cfRule>
  </conditionalFormatting>
  <conditionalFormatting sqref="AM124">
    <cfRule type="expression" dxfId="3373" priority="2822">
      <formula>$AM124="Pobre"</formula>
    </cfRule>
    <cfRule type="expression" dxfId="3372" priority="2823">
      <formula>$AM124="Insatisfactorio"</formula>
    </cfRule>
    <cfRule type="expression" dxfId="3371" priority="2824">
      <formula>$AM124="Regular"</formula>
    </cfRule>
    <cfRule type="expression" dxfId="3370" priority="2825">
      <formula>$AM124="Bueno"</formula>
    </cfRule>
    <cfRule type="expression" dxfId="3369" priority="2826">
      <formula>$AM124="Excelente"</formula>
    </cfRule>
  </conditionalFormatting>
  <conditionalFormatting sqref="AM125">
    <cfRule type="expression" dxfId="3368" priority="2817">
      <formula>$AM125="Pobre"</formula>
    </cfRule>
    <cfRule type="expression" dxfId="3367" priority="2818">
      <formula>$AM125="Insatisfactorio"</formula>
    </cfRule>
    <cfRule type="expression" dxfId="3366" priority="2819">
      <formula>$AM125="Regular"</formula>
    </cfRule>
    <cfRule type="expression" dxfId="3365" priority="2820">
      <formula>$AM125="Bueno"</formula>
    </cfRule>
    <cfRule type="expression" dxfId="3364" priority="2821">
      <formula>$AM125="Excelente"</formula>
    </cfRule>
  </conditionalFormatting>
  <conditionalFormatting sqref="X136">
    <cfRule type="expression" dxfId="3363" priority="2813">
      <formula>$X136="Bajo"</formula>
    </cfRule>
    <cfRule type="expression" dxfId="3362" priority="2814">
      <formula>$X136="Moderado"</formula>
    </cfRule>
    <cfRule type="expression" dxfId="3361" priority="2815">
      <formula>$X136="Alto"</formula>
    </cfRule>
    <cfRule type="expression" dxfId="3360" priority="2816">
      <formula>$X136="Extremo"</formula>
    </cfRule>
  </conditionalFormatting>
  <conditionalFormatting sqref="AU136">
    <cfRule type="expression" dxfId="3359" priority="2809">
      <formula>$AU136="Bajo"</formula>
    </cfRule>
    <cfRule type="expression" dxfId="3358" priority="2810">
      <formula>$AU136="Moderado"</formula>
    </cfRule>
    <cfRule type="expression" dxfId="3357" priority="2811">
      <formula>$AU136="Alto"</formula>
    </cfRule>
    <cfRule type="expression" dxfId="3356" priority="2812">
      <formula>$AU136="Extremo"</formula>
    </cfRule>
  </conditionalFormatting>
  <conditionalFormatting sqref="AM136">
    <cfRule type="expression" dxfId="3355" priority="2804">
      <formula>$AM136="Pobre"</formula>
    </cfRule>
    <cfRule type="expression" dxfId="3354" priority="2805">
      <formula>$AM136="Insatisfactorio"</formula>
    </cfRule>
    <cfRule type="expression" dxfId="3353" priority="2806">
      <formula>$AM136="Regular"</formula>
    </cfRule>
    <cfRule type="expression" dxfId="3352" priority="2807">
      <formula>$AM136="Bueno"</formula>
    </cfRule>
    <cfRule type="expression" dxfId="3351" priority="2808">
      <formula>$AM136="Excelente"</formula>
    </cfRule>
  </conditionalFormatting>
  <conditionalFormatting sqref="AM137">
    <cfRule type="expression" dxfId="3350" priority="2799">
      <formula>$AM137="Pobre"</formula>
    </cfRule>
    <cfRule type="expression" dxfId="3349" priority="2800">
      <formula>$AM137="Insatisfactorio"</formula>
    </cfRule>
    <cfRule type="expression" dxfId="3348" priority="2801">
      <formula>$AM137="Regular"</formula>
    </cfRule>
    <cfRule type="expression" dxfId="3347" priority="2802">
      <formula>$AM137="Bueno"</formula>
    </cfRule>
    <cfRule type="expression" dxfId="3346" priority="2803">
      <formula>$AM137="Excelente"</formula>
    </cfRule>
  </conditionalFormatting>
  <conditionalFormatting sqref="X142">
    <cfRule type="expression" dxfId="3345" priority="2795">
      <formula>$X142="Bajo"</formula>
    </cfRule>
    <cfRule type="expression" dxfId="3344" priority="2796">
      <formula>$X142="Moderado"</formula>
    </cfRule>
    <cfRule type="expression" dxfId="3343" priority="2797">
      <formula>$X142="Alto"</formula>
    </cfRule>
    <cfRule type="expression" dxfId="3342" priority="2798">
      <formula>$X142="Extremo"</formula>
    </cfRule>
  </conditionalFormatting>
  <conditionalFormatting sqref="AU142">
    <cfRule type="expression" dxfId="3341" priority="2791">
      <formula>$AU142="Bajo"</formula>
    </cfRule>
    <cfRule type="expression" dxfId="3340" priority="2792">
      <formula>$AU142="Moderado"</formula>
    </cfRule>
    <cfRule type="expression" dxfId="3339" priority="2793">
      <formula>$AU142="Alto"</formula>
    </cfRule>
    <cfRule type="expression" dxfId="3338" priority="2794">
      <formula>$AU142="Extremo"</formula>
    </cfRule>
  </conditionalFormatting>
  <conditionalFormatting sqref="AM142">
    <cfRule type="expression" dxfId="3337" priority="2786">
      <formula>$AM142="Pobre"</formula>
    </cfRule>
    <cfRule type="expression" dxfId="3336" priority="2787">
      <formula>$AM142="Insatisfactorio"</formula>
    </cfRule>
    <cfRule type="expression" dxfId="3335" priority="2788">
      <formula>$AM142="Regular"</formula>
    </cfRule>
    <cfRule type="expression" dxfId="3334" priority="2789">
      <formula>$AM142="Bueno"</formula>
    </cfRule>
    <cfRule type="expression" dxfId="3333" priority="2790">
      <formula>$AM142="Excelente"</formula>
    </cfRule>
  </conditionalFormatting>
  <conditionalFormatting sqref="AM143">
    <cfRule type="expression" dxfId="3332" priority="2781">
      <formula>$AM143="Pobre"</formula>
    </cfRule>
    <cfRule type="expression" dxfId="3331" priority="2782">
      <formula>$AM143="Insatisfactorio"</formula>
    </cfRule>
    <cfRule type="expression" dxfId="3330" priority="2783">
      <formula>$AM143="Regular"</formula>
    </cfRule>
    <cfRule type="expression" dxfId="3329" priority="2784">
      <formula>$AM143="Bueno"</formula>
    </cfRule>
    <cfRule type="expression" dxfId="3328" priority="2785">
      <formula>$AM143="Excelente"</formula>
    </cfRule>
  </conditionalFormatting>
  <conditionalFormatting sqref="X148">
    <cfRule type="expression" dxfId="3327" priority="2777">
      <formula>$X148="Bajo"</formula>
    </cfRule>
    <cfRule type="expression" dxfId="3326" priority="2778">
      <formula>$X148="Moderado"</formula>
    </cfRule>
    <cfRule type="expression" dxfId="3325" priority="2779">
      <formula>$X148="Alto"</formula>
    </cfRule>
    <cfRule type="expression" dxfId="3324" priority="2780">
      <formula>$X148="Extremo"</formula>
    </cfRule>
  </conditionalFormatting>
  <conditionalFormatting sqref="AU148">
    <cfRule type="expression" dxfId="3323" priority="2773">
      <formula>$AU148="Bajo"</formula>
    </cfRule>
    <cfRule type="expression" dxfId="3322" priority="2774">
      <formula>$AU148="Moderado"</formula>
    </cfRule>
    <cfRule type="expression" dxfId="3321" priority="2775">
      <formula>$AU148="Alto"</formula>
    </cfRule>
    <cfRule type="expression" dxfId="3320" priority="2776">
      <formula>$AU148="Extremo"</formula>
    </cfRule>
  </conditionalFormatting>
  <conditionalFormatting sqref="AM148">
    <cfRule type="expression" dxfId="3319" priority="2768">
      <formula>$AM148="Pobre"</formula>
    </cfRule>
    <cfRule type="expression" dxfId="3318" priority="2769">
      <formula>$AM148="Insatisfactorio"</formula>
    </cfRule>
    <cfRule type="expression" dxfId="3317" priority="2770">
      <formula>$AM148="Regular"</formula>
    </cfRule>
    <cfRule type="expression" dxfId="3316" priority="2771">
      <formula>$AM148="Bueno"</formula>
    </cfRule>
    <cfRule type="expression" dxfId="3315" priority="2772">
      <formula>$AM148="Excelente"</formula>
    </cfRule>
  </conditionalFormatting>
  <conditionalFormatting sqref="AM149">
    <cfRule type="expression" dxfId="3314" priority="2763">
      <formula>$AM149="Pobre"</formula>
    </cfRule>
    <cfRule type="expression" dxfId="3313" priority="2764">
      <formula>$AM149="Insatisfactorio"</formula>
    </cfRule>
    <cfRule type="expression" dxfId="3312" priority="2765">
      <formula>$AM149="Regular"</formula>
    </cfRule>
    <cfRule type="expression" dxfId="3311" priority="2766">
      <formula>$AM149="Bueno"</formula>
    </cfRule>
    <cfRule type="expression" dxfId="3310" priority="2767">
      <formula>$AM149="Excelente"</formula>
    </cfRule>
  </conditionalFormatting>
  <conditionalFormatting sqref="AU190">
    <cfRule type="expression" dxfId="3309" priority="2755">
      <formula>$AU190="Bajo"</formula>
    </cfRule>
    <cfRule type="expression" dxfId="3308" priority="2756">
      <formula>$AU190="Moderado"</formula>
    </cfRule>
    <cfRule type="expression" dxfId="3307" priority="2757">
      <formula>$AU190="Alto"</formula>
    </cfRule>
    <cfRule type="expression" dxfId="3306" priority="2758">
      <formula>$AU190="Extremo"</formula>
    </cfRule>
  </conditionalFormatting>
  <conditionalFormatting sqref="AM190">
    <cfRule type="expression" dxfId="3305" priority="2750">
      <formula>$AM190="Pobre"</formula>
    </cfRule>
    <cfRule type="expression" dxfId="3304" priority="2751">
      <formula>$AM190="Insatisfactorio"</formula>
    </cfRule>
    <cfRule type="expression" dxfId="3303" priority="2752">
      <formula>$AM190="Regular"</formula>
    </cfRule>
    <cfRule type="expression" dxfId="3302" priority="2753">
      <formula>$AM190="Bueno"</formula>
    </cfRule>
    <cfRule type="expression" dxfId="3301" priority="2754">
      <formula>$AM190="Excelente"</formula>
    </cfRule>
  </conditionalFormatting>
  <conditionalFormatting sqref="AM191">
    <cfRule type="expression" dxfId="3300" priority="2745">
      <formula>$AM191="Pobre"</formula>
    </cfRule>
    <cfRule type="expression" dxfId="3299" priority="2746">
      <formula>$AM191="Insatisfactorio"</formula>
    </cfRule>
    <cfRule type="expression" dxfId="3298" priority="2747">
      <formula>$AM191="Regular"</formula>
    </cfRule>
    <cfRule type="expression" dxfId="3297" priority="2748">
      <formula>$AM191="Bueno"</formula>
    </cfRule>
    <cfRule type="expression" dxfId="3296" priority="2749">
      <formula>$AM191="Excelente"</formula>
    </cfRule>
  </conditionalFormatting>
  <conditionalFormatting sqref="AU196">
    <cfRule type="expression" dxfId="3295" priority="2737">
      <formula>$AU196="Bajo"</formula>
    </cfRule>
    <cfRule type="expression" dxfId="3294" priority="2738">
      <formula>$AU196="Moderado"</formula>
    </cfRule>
    <cfRule type="expression" dxfId="3293" priority="2739">
      <formula>$AU196="Alto"</formula>
    </cfRule>
    <cfRule type="expression" dxfId="3292" priority="2740">
      <formula>$AU196="Extremo"</formula>
    </cfRule>
  </conditionalFormatting>
  <conditionalFormatting sqref="AM196">
    <cfRule type="expression" dxfId="3291" priority="2732">
      <formula>$AM196="Pobre"</formula>
    </cfRule>
    <cfRule type="expression" dxfId="3290" priority="2733">
      <formula>$AM196="Insatisfactorio"</formula>
    </cfRule>
    <cfRule type="expression" dxfId="3289" priority="2734">
      <formula>$AM196="Regular"</formula>
    </cfRule>
    <cfRule type="expression" dxfId="3288" priority="2735">
      <formula>$AM196="Bueno"</formula>
    </cfRule>
    <cfRule type="expression" dxfId="3287" priority="2736">
      <formula>$AM196="Excelente"</formula>
    </cfRule>
  </conditionalFormatting>
  <conditionalFormatting sqref="AM197">
    <cfRule type="expression" dxfId="3286" priority="2727">
      <formula>$AM197="Pobre"</formula>
    </cfRule>
    <cfRule type="expression" dxfId="3285" priority="2728">
      <formula>$AM197="Insatisfactorio"</formula>
    </cfRule>
    <cfRule type="expression" dxfId="3284" priority="2729">
      <formula>$AM197="Regular"</formula>
    </cfRule>
    <cfRule type="expression" dxfId="3283" priority="2730">
      <formula>$AM197="Bueno"</formula>
    </cfRule>
    <cfRule type="expression" dxfId="3282" priority="2731">
      <formula>$AM197="Excelente"</formula>
    </cfRule>
  </conditionalFormatting>
  <conditionalFormatting sqref="AU202">
    <cfRule type="expression" dxfId="3281" priority="2719">
      <formula>$AU202="Bajo"</formula>
    </cfRule>
    <cfRule type="expression" dxfId="3280" priority="2720">
      <formula>$AU202="Moderado"</formula>
    </cfRule>
    <cfRule type="expression" dxfId="3279" priority="2721">
      <formula>$AU202="Alto"</formula>
    </cfRule>
    <cfRule type="expression" dxfId="3278" priority="2722">
      <formula>$AU202="Extremo"</formula>
    </cfRule>
  </conditionalFormatting>
  <conditionalFormatting sqref="AM202">
    <cfRule type="expression" dxfId="3277" priority="2714">
      <formula>$AM202="Pobre"</formula>
    </cfRule>
    <cfRule type="expression" dxfId="3276" priority="2715">
      <formula>$AM202="Insatisfactorio"</formula>
    </cfRule>
    <cfRule type="expression" dxfId="3275" priority="2716">
      <formula>$AM202="Regular"</formula>
    </cfRule>
    <cfRule type="expression" dxfId="3274" priority="2717">
      <formula>$AM202="Bueno"</formula>
    </cfRule>
    <cfRule type="expression" dxfId="3273" priority="2718">
      <formula>$AM202="Excelente"</formula>
    </cfRule>
  </conditionalFormatting>
  <conditionalFormatting sqref="AM203">
    <cfRule type="expression" dxfId="3272" priority="2709">
      <formula>$AM203="Pobre"</formula>
    </cfRule>
    <cfRule type="expression" dxfId="3271" priority="2710">
      <formula>$AM203="Insatisfactorio"</formula>
    </cfRule>
    <cfRule type="expression" dxfId="3270" priority="2711">
      <formula>$AM203="Regular"</formula>
    </cfRule>
    <cfRule type="expression" dxfId="3269" priority="2712">
      <formula>$AM203="Bueno"</formula>
    </cfRule>
    <cfRule type="expression" dxfId="3268" priority="2713">
      <formula>$AM203="Excelente"</formula>
    </cfRule>
  </conditionalFormatting>
  <conditionalFormatting sqref="AU208">
    <cfRule type="expression" dxfId="3267" priority="2701">
      <formula>$AU208="Bajo"</formula>
    </cfRule>
    <cfRule type="expression" dxfId="3266" priority="2702">
      <formula>$AU208="Moderado"</formula>
    </cfRule>
    <cfRule type="expression" dxfId="3265" priority="2703">
      <formula>$AU208="Alto"</formula>
    </cfRule>
    <cfRule type="expression" dxfId="3264" priority="2704">
      <formula>$AU208="Extremo"</formula>
    </cfRule>
  </conditionalFormatting>
  <conditionalFormatting sqref="AM208">
    <cfRule type="expression" dxfId="3263" priority="2696">
      <formula>$AM208="Pobre"</formula>
    </cfRule>
    <cfRule type="expression" dxfId="3262" priority="2697">
      <formula>$AM208="Insatisfactorio"</formula>
    </cfRule>
    <cfRule type="expression" dxfId="3261" priority="2698">
      <formula>$AM208="Regular"</formula>
    </cfRule>
    <cfRule type="expression" dxfId="3260" priority="2699">
      <formula>$AM208="Bueno"</formula>
    </cfRule>
    <cfRule type="expression" dxfId="3259" priority="2700">
      <formula>$AM208="Excelente"</formula>
    </cfRule>
  </conditionalFormatting>
  <conditionalFormatting sqref="AM209">
    <cfRule type="expression" dxfId="3258" priority="2691">
      <formula>$AM209="Pobre"</formula>
    </cfRule>
    <cfRule type="expression" dxfId="3257" priority="2692">
      <formula>$AM209="Insatisfactorio"</formula>
    </cfRule>
    <cfRule type="expression" dxfId="3256" priority="2693">
      <formula>$AM209="Regular"</formula>
    </cfRule>
    <cfRule type="expression" dxfId="3255" priority="2694">
      <formula>$AM209="Bueno"</formula>
    </cfRule>
    <cfRule type="expression" dxfId="3254" priority="2695">
      <formula>$AM209="Excelente"</formula>
    </cfRule>
  </conditionalFormatting>
  <conditionalFormatting sqref="AU214">
    <cfRule type="expression" dxfId="3253" priority="2683">
      <formula>$AU214="Bajo"</formula>
    </cfRule>
    <cfRule type="expression" dxfId="3252" priority="2684">
      <formula>$AU214="Moderado"</formula>
    </cfRule>
    <cfRule type="expression" dxfId="3251" priority="2685">
      <formula>$AU214="Alto"</formula>
    </cfRule>
    <cfRule type="expression" dxfId="3250" priority="2686">
      <formula>$AU214="Extremo"</formula>
    </cfRule>
  </conditionalFormatting>
  <conditionalFormatting sqref="AM214">
    <cfRule type="expression" dxfId="3249" priority="2678">
      <formula>$AM214="Pobre"</formula>
    </cfRule>
    <cfRule type="expression" dxfId="3248" priority="2679">
      <formula>$AM214="Insatisfactorio"</formula>
    </cfRule>
    <cfRule type="expression" dxfId="3247" priority="2680">
      <formula>$AM214="Regular"</formula>
    </cfRule>
    <cfRule type="expression" dxfId="3246" priority="2681">
      <formula>$AM214="Bueno"</formula>
    </cfRule>
    <cfRule type="expression" dxfId="3245" priority="2682">
      <formula>$AM214="Excelente"</formula>
    </cfRule>
  </conditionalFormatting>
  <conditionalFormatting sqref="AM215">
    <cfRule type="expression" dxfId="3244" priority="2673">
      <formula>$AM215="Pobre"</formula>
    </cfRule>
    <cfRule type="expression" dxfId="3243" priority="2674">
      <formula>$AM215="Insatisfactorio"</formula>
    </cfRule>
    <cfRule type="expression" dxfId="3242" priority="2675">
      <formula>$AM215="Regular"</formula>
    </cfRule>
    <cfRule type="expression" dxfId="3241" priority="2676">
      <formula>$AM215="Bueno"</formula>
    </cfRule>
    <cfRule type="expression" dxfId="3240" priority="2677">
      <formula>$AM215="Excelente"</formula>
    </cfRule>
  </conditionalFormatting>
  <conditionalFormatting sqref="AU220">
    <cfRule type="expression" dxfId="3239" priority="2665">
      <formula>$AU220="Bajo"</formula>
    </cfRule>
    <cfRule type="expression" dxfId="3238" priority="2666">
      <formula>$AU220="Moderado"</formula>
    </cfRule>
    <cfRule type="expression" dxfId="3237" priority="2667">
      <formula>$AU220="Alto"</formula>
    </cfRule>
    <cfRule type="expression" dxfId="3236" priority="2668">
      <formula>$AU220="Extremo"</formula>
    </cfRule>
  </conditionalFormatting>
  <conditionalFormatting sqref="AM220">
    <cfRule type="expression" dxfId="3235" priority="2660">
      <formula>$AM220="Pobre"</formula>
    </cfRule>
    <cfRule type="expression" dxfId="3234" priority="2661">
      <formula>$AM220="Insatisfactorio"</formula>
    </cfRule>
    <cfRule type="expression" dxfId="3233" priority="2662">
      <formula>$AM220="Regular"</formula>
    </cfRule>
    <cfRule type="expression" dxfId="3232" priority="2663">
      <formula>$AM220="Bueno"</formula>
    </cfRule>
    <cfRule type="expression" dxfId="3231" priority="2664">
      <formula>$AM220="Excelente"</formula>
    </cfRule>
  </conditionalFormatting>
  <conditionalFormatting sqref="AM221">
    <cfRule type="expression" dxfId="3230" priority="2655">
      <formula>$AM221="Pobre"</formula>
    </cfRule>
    <cfRule type="expression" dxfId="3229" priority="2656">
      <formula>$AM221="Insatisfactorio"</formula>
    </cfRule>
    <cfRule type="expression" dxfId="3228" priority="2657">
      <formula>$AM221="Regular"</formula>
    </cfRule>
    <cfRule type="expression" dxfId="3227" priority="2658">
      <formula>$AM221="Bueno"</formula>
    </cfRule>
    <cfRule type="expression" dxfId="3226" priority="2659">
      <formula>$AM221="Excelente"</formula>
    </cfRule>
  </conditionalFormatting>
  <conditionalFormatting sqref="AU226">
    <cfRule type="expression" dxfId="3225" priority="2647">
      <formula>$AU226="Bajo"</formula>
    </cfRule>
    <cfRule type="expression" dxfId="3224" priority="2648">
      <formula>$AU226="Moderado"</formula>
    </cfRule>
    <cfRule type="expression" dxfId="3223" priority="2649">
      <formula>$AU226="Alto"</formula>
    </cfRule>
    <cfRule type="expression" dxfId="3222" priority="2650">
      <formula>$AU226="Extremo"</formula>
    </cfRule>
  </conditionalFormatting>
  <conditionalFormatting sqref="AM226">
    <cfRule type="expression" dxfId="3221" priority="2642">
      <formula>$AM226="Pobre"</formula>
    </cfRule>
    <cfRule type="expression" dxfId="3220" priority="2643">
      <formula>$AM226="Insatisfactorio"</formula>
    </cfRule>
    <cfRule type="expression" dxfId="3219" priority="2644">
      <formula>$AM226="Regular"</formula>
    </cfRule>
    <cfRule type="expression" dxfId="3218" priority="2645">
      <formula>$AM226="Bueno"</formula>
    </cfRule>
    <cfRule type="expression" dxfId="3217" priority="2646">
      <formula>$AM226="Excelente"</formula>
    </cfRule>
  </conditionalFormatting>
  <conditionalFormatting sqref="AM227">
    <cfRule type="expression" dxfId="3216" priority="2637">
      <formula>$AM227="Pobre"</formula>
    </cfRule>
    <cfRule type="expression" dxfId="3215" priority="2638">
      <formula>$AM227="Insatisfactorio"</formula>
    </cfRule>
    <cfRule type="expression" dxfId="3214" priority="2639">
      <formula>$AM227="Regular"</formula>
    </cfRule>
    <cfRule type="expression" dxfId="3213" priority="2640">
      <formula>$AM227="Bueno"</formula>
    </cfRule>
    <cfRule type="expression" dxfId="3212" priority="2641">
      <formula>$AM227="Excelente"</formula>
    </cfRule>
  </conditionalFormatting>
  <conditionalFormatting sqref="AU232">
    <cfRule type="expression" dxfId="3211" priority="2629">
      <formula>$AU232="Bajo"</formula>
    </cfRule>
    <cfRule type="expression" dxfId="3210" priority="2630">
      <formula>$AU232="Moderado"</formula>
    </cfRule>
    <cfRule type="expression" dxfId="3209" priority="2631">
      <formula>$AU232="Alto"</formula>
    </cfRule>
    <cfRule type="expression" dxfId="3208" priority="2632">
      <formula>$AU232="Extremo"</formula>
    </cfRule>
  </conditionalFormatting>
  <conditionalFormatting sqref="AM232">
    <cfRule type="expression" dxfId="3207" priority="2624">
      <formula>$AM232="Pobre"</formula>
    </cfRule>
    <cfRule type="expression" dxfId="3206" priority="2625">
      <formula>$AM232="Insatisfactorio"</formula>
    </cfRule>
    <cfRule type="expression" dxfId="3205" priority="2626">
      <formula>$AM232="Regular"</formula>
    </cfRule>
    <cfRule type="expression" dxfId="3204" priority="2627">
      <formula>$AM232="Bueno"</formula>
    </cfRule>
    <cfRule type="expression" dxfId="3203" priority="2628">
      <formula>$AM232="Excelente"</formula>
    </cfRule>
  </conditionalFormatting>
  <conditionalFormatting sqref="AM233">
    <cfRule type="expression" dxfId="3202" priority="2619">
      <formula>$AM233="Pobre"</formula>
    </cfRule>
    <cfRule type="expression" dxfId="3201" priority="2620">
      <formula>$AM233="Insatisfactorio"</formula>
    </cfRule>
    <cfRule type="expression" dxfId="3200" priority="2621">
      <formula>$AM233="Regular"</formula>
    </cfRule>
    <cfRule type="expression" dxfId="3199" priority="2622">
      <formula>$AM233="Bueno"</formula>
    </cfRule>
    <cfRule type="expression" dxfId="3198" priority="2623">
      <formula>$AM233="Excelente"</formula>
    </cfRule>
  </conditionalFormatting>
  <conditionalFormatting sqref="AU238">
    <cfRule type="expression" dxfId="3197" priority="2611">
      <formula>$AU238="Bajo"</formula>
    </cfRule>
    <cfRule type="expression" dxfId="3196" priority="2612">
      <formula>$AU238="Moderado"</formula>
    </cfRule>
    <cfRule type="expression" dxfId="3195" priority="2613">
      <formula>$AU238="Alto"</formula>
    </cfRule>
    <cfRule type="expression" dxfId="3194" priority="2614">
      <formula>$AU238="Extremo"</formula>
    </cfRule>
  </conditionalFormatting>
  <conditionalFormatting sqref="AM238">
    <cfRule type="expression" dxfId="3193" priority="2606">
      <formula>$AM238="Pobre"</formula>
    </cfRule>
    <cfRule type="expression" dxfId="3192" priority="2607">
      <formula>$AM238="Insatisfactorio"</formula>
    </cfRule>
    <cfRule type="expression" dxfId="3191" priority="2608">
      <formula>$AM238="Regular"</formula>
    </cfRule>
    <cfRule type="expression" dxfId="3190" priority="2609">
      <formula>$AM238="Bueno"</formula>
    </cfRule>
    <cfRule type="expression" dxfId="3189" priority="2610">
      <formula>$AM238="Excelente"</formula>
    </cfRule>
  </conditionalFormatting>
  <conditionalFormatting sqref="AM239">
    <cfRule type="expression" dxfId="3188" priority="2601">
      <formula>$AM239="Pobre"</formula>
    </cfRule>
    <cfRule type="expression" dxfId="3187" priority="2602">
      <formula>$AM239="Insatisfactorio"</formula>
    </cfRule>
    <cfRule type="expression" dxfId="3186" priority="2603">
      <formula>$AM239="Regular"</formula>
    </cfRule>
    <cfRule type="expression" dxfId="3185" priority="2604">
      <formula>$AM239="Bueno"</formula>
    </cfRule>
    <cfRule type="expression" dxfId="3184" priority="2605">
      <formula>$AM239="Excelente"</formula>
    </cfRule>
  </conditionalFormatting>
  <conditionalFormatting sqref="AU244">
    <cfRule type="expression" dxfId="3183" priority="2593">
      <formula>$AU244="Bajo"</formula>
    </cfRule>
    <cfRule type="expression" dxfId="3182" priority="2594">
      <formula>$AU244="Moderado"</formula>
    </cfRule>
    <cfRule type="expression" dxfId="3181" priority="2595">
      <formula>$AU244="Alto"</formula>
    </cfRule>
    <cfRule type="expression" dxfId="3180" priority="2596">
      <formula>$AU244="Extremo"</formula>
    </cfRule>
  </conditionalFormatting>
  <conditionalFormatting sqref="AM244">
    <cfRule type="expression" dxfId="3179" priority="2588">
      <formula>$AM244="Pobre"</formula>
    </cfRule>
    <cfRule type="expression" dxfId="3178" priority="2589">
      <formula>$AM244="Insatisfactorio"</formula>
    </cfRule>
    <cfRule type="expression" dxfId="3177" priority="2590">
      <formula>$AM244="Regular"</formula>
    </cfRule>
    <cfRule type="expression" dxfId="3176" priority="2591">
      <formula>$AM244="Bueno"</formula>
    </cfRule>
    <cfRule type="expression" dxfId="3175" priority="2592">
      <formula>$AM244="Excelente"</formula>
    </cfRule>
  </conditionalFormatting>
  <conditionalFormatting sqref="AM245">
    <cfRule type="expression" dxfId="3174" priority="2583">
      <formula>$AM245="Pobre"</formula>
    </cfRule>
    <cfRule type="expression" dxfId="3173" priority="2584">
      <formula>$AM245="Insatisfactorio"</formula>
    </cfRule>
    <cfRule type="expression" dxfId="3172" priority="2585">
      <formula>$AM245="Regular"</formula>
    </cfRule>
    <cfRule type="expression" dxfId="3171" priority="2586">
      <formula>$AM245="Bueno"</formula>
    </cfRule>
    <cfRule type="expression" dxfId="3170" priority="2587">
      <formula>$AM245="Excelente"</formula>
    </cfRule>
  </conditionalFormatting>
  <conditionalFormatting sqref="AU250">
    <cfRule type="expression" dxfId="3169" priority="2575">
      <formula>$AU250="Bajo"</formula>
    </cfRule>
    <cfRule type="expression" dxfId="3168" priority="2576">
      <formula>$AU250="Moderado"</formula>
    </cfRule>
    <cfRule type="expression" dxfId="3167" priority="2577">
      <formula>$AU250="Alto"</formula>
    </cfRule>
    <cfRule type="expression" dxfId="3166" priority="2578">
      <formula>$AU250="Extremo"</formula>
    </cfRule>
  </conditionalFormatting>
  <conditionalFormatting sqref="AM250">
    <cfRule type="expression" dxfId="3165" priority="2570">
      <formula>$AM250="Pobre"</formula>
    </cfRule>
    <cfRule type="expression" dxfId="3164" priority="2571">
      <formula>$AM250="Insatisfactorio"</formula>
    </cfRule>
    <cfRule type="expression" dxfId="3163" priority="2572">
      <formula>$AM250="Regular"</formula>
    </cfRule>
    <cfRule type="expression" dxfId="3162" priority="2573">
      <formula>$AM250="Bueno"</formula>
    </cfRule>
    <cfRule type="expression" dxfId="3161" priority="2574">
      <formula>$AM250="Excelente"</formula>
    </cfRule>
  </conditionalFormatting>
  <conditionalFormatting sqref="AM251">
    <cfRule type="expression" dxfId="3160" priority="2565">
      <formula>$AM251="Pobre"</formula>
    </cfRule>
    <cfRule type="expression" dxfId="3159" priority="2566">
      <formula>$AM251="Insatisfactorio"</formula>
    </cfRule>
    <cfRule type="expression" dxfId="3158" priority="2567">
      <formula>$AM251="Regular"</formula>
    </cfRule>
    <cfRule type="expression" dxfId="3157" priority="2568">
      <formula>$AM251="Bueno"</formula>
    </cfRule>
    <cfRule type="expression" dxfId="3156" priority="2569">
      <formula>$AM251="Excelente"</formula>
    </cfRule>
  </conditionalFormatting>
  <conditionalFormatting sqref="AU256">
    <cfRule type="expression" dxfId="3155" priority="2557">
      <formula>$AU256="Bajo"</formula>
    </cfRule>
    <cfRule type="expression" dxfId="3154" priority="2558">
      <formula>$AU256="Moderado"</formula>
    </cfRule>
    <cfRule type="expression" dxfId="3153" priority="2559">
      <formula>$AU256="Alto"</formula>
    </cfRule>
    <cfRule type="expression" dxfId="3152" priority="2560">
      <formula>$AU256="Extremo"</formula>
    </cfRule>
  </conditionalFormatting>
  <conditionalFormatting sqref="AM256">
    <cfRule type="expression" dxfId="3151" priority="2552">
      <formula>$AM256="Pobre"</formula>
    </cfRule>
    <cfRule type="expression" dxfId="3150" priority="2553">
      <formula>$AM256="Insatisfactorio"</formula>
    </cfRule>
    <cfRule type="expression" dxfId="3149" priority="2554">
      <formula>$AM256="Regular"</formula>
    </cfRule>
    <cfRule type="expression" dxfId="3148" priority="2555">
      <formula>$AM256="Bueno"</formula>
    </cfRule>
    <cfRule type="expression" dxfId="3147" priority="2556">
      <formula>$AM256="Excelente"</formula>
    </cfRule>
  </conditionalFormatting>
  <conditionalFormatting sqref="AM257">
    <cfRule type="expression" dxfId="3146" priority="2547">
      <formula>$AM257="Pobre"</formula>
    </cfRule>
    <cfRule type="expression" dxfId="3145" priority="2548">
      <formula>$AM257="Insatisfactorio"</formula>
    </cfRule>
    <cfRule type="expression" dxfId="3144" priority="2549">
      <formula>$AM257="Regular"</formula>
    </cfRule>
    <cfRule type="expression" dxfId="3143" priority="2550">
      <formula>$AM257="Bueno"</formula>
    </cfRule>
    <cfRule type="expression" dxfId="3142" priority="2551">
      <formula>$AM257="Excelente"</formula>
    </cfRule>
  </conditionalFormatting>
  <conditionalFormatting sqref="AU262">
    <cfRule type="expression" dxfId="3141" priority="2539">
      <formula>$AU262="Bajo"</formula>
    </cfRule>
    <cfRule type="expression" dxfId="3140" priority="2540">
      <formula>$AU262="Moderado"</formula>
    </cfRule>
    <cfRule type="expression" dxfId="3139" priority="2541">
      <formula>$AU262="Alto"</formula>
    </cfRule>
    <cfRule type="expression" dxfId="3138" priority="2542">
      <formula>$AU262="Extremo"</formula>
    </cfRule>
  </conditionalFormatting>
  <conditionalFormatting sqref="AM262">
    <cfRule type="expression" dxfId="3137" priority="2534">
      <formula>$AM262="Pobre"</formula>
    </cfRule>
    <cfRule type="expression" dxfId="3136" priority="2535">
      <formula>$AM262="Insatisfactorio"</formula>
    </cfRule>
    <cfRule type="expression" dxfId="3135" priority="2536">
      <formula>$AM262="Regular"</formula>
    </cfRule>
    <cfRule type="expression" dxfId="3134" priority="2537">
      <formula>$AM262="Bueno"</formula>
    </cfRule>
    <cfRule type="expression" dxfId="3133" priority="2538">
      <formula>$AM262="Excelente"</formula>
    </cfRule>
  </conditionalFormatting>
  <conditionalFormatting sqref="AM263">
    <cfRule type="expression" dxfId="3132" priority="2529">
      <formula>$AM263="Pobre"</formula>
    </cfRule>
    <cfRule type="expression" dxfId="3131" priority="2530">
      <formula>$AM263="Insatisfactorio"</formula>
    </cfRule>
    <cfRule type="expression" dxfId="3130" priority="2531">
      <formula>$AM263="Regular"</formula>
    </cfRule>
    <cfRule type="expression" dxfId="3129" priority="2532">
      <formula>$AM263="Bueno"</formula>
    </cfRule>
    <cfRule type="expression" dxfId="3128" priority="2533">
      <formula>$AM263="Excelente"</formula>
    </cfRule>
  </conditionalFormatting>
  <conditionalFormatting sqref="AU268">
    <cfRule type="expression" dxfId="3127" priority="2521">
      <formula>$AU268="Bajo"</formula>
    </cfRule>
    <cfRule type="expression" dxfId="3126" priority="2522">
      <formula>$AU268="Moderado"</formula>
    </cfRule>
    <cfRule type="expression" dxfId="3125" priority="2523">
      <formula>$AU268="Alto"</formula>
    </cfRule>
    <cfRule type="expression" dxfId="3124" priority="2524">
      <formula>$AU268="Extremo"</formula>
    </cfRule>
  </conditionalFormatting>
  <conditionalFormatting sqref="AM268">
    <cfRule type="expression" dxfId="3123" priority="2516">
      <formula>$AM268="Pobre"</formula>
    </cfRule>
    <cfRule type="expression" dxfId="3122" priority="2517">
      <formula>$AM268="Insatisfactorio"</formula>
    </cfRule>
    <cfRule type="expression" dxfId="3121" priority="2518">
      <formula>$AM268="Regular"</formula>
    </cfRule>
    <cfRule type="expression" dxfId="3120" priority="2519">
      <formula>$AM268="Bueno"</formula>
    </cfRule>
    <cfRule type="expression" dxfId="3119" priority="2520">
      <formula>$AM268="Excelente"</formula>
    </cfRule>
  </conditionalFormatting>
  <conditionalFormatting sqref="AM269">
    <cfRule type="expression" dxfId="3118" priority="2511">
      <formula>$AM269="Pobre"</formula>
    </cfRule>
    <cfRule type="expression" dxfId="3117" priority="2512">
      <formula>$AM269="Insatisfactorio"</formula>
    </cfRule>
    <cfRule type="expression" dxfId="3116" priority="2513">
      <formula>$AM269="Regular"</formula>
    </cfRule>
    <cfRule type="expression" dxfId="3115" priority="2514">
      <formula>$AM269="Bueno"</formula>
    </cfRule>
    <cfRule type="expression" dxfId="3114" priority="2515">
      <formula>$AM269="Excelente"</formula>
    </cfRule>
  </conditionalFormatting>
  <conditionalFormatting sqref="AU274">
    <cfRule type="expression" dxfId="3113" priority="2503">
      <formula>$AU274="Bajo"</formula>
    </cfRule>
    <cfRule type="expression" dxfId="3112" priority="2504">
      <formula>$AU274="Moderado"</formula>
    </cfRule>
    <cfRule type="expression" dxfId="3111" priority="2505">
      <formula>$AU274="Alto"</formula>
    </cfRule>
    <cfRule type="expression" dxfId="3110" priority="2506">
      <formula>$AU274="Extremo"</formula>
    </cfRule>
  </conditionalFormatting>
  <conditionalFormatting sqref="AM274">
    <cfRule type="expression" dxfId="3109" priority="2498">
      <formula>$AM274="Pobre"</formula>
    </cfRule>
    <cfRule type="expression" dxfId="3108" priority="2499">
      <formula>$AM274="Insatisfactorio"</formula>
    </cfRule>
    <cfRule type="expression" dxfId="3107" priority="2500">
      <formula>$AM274="Regular"</formula>
    </cfRule>
    <cfRule type="expression" dxfId="3106" priority="2501">
      <formula>$AM274="Bueno"</formula>
    </cfRule>
    <cfRule type="expression" dxfId="3105" priority="2502">
      <formula>$AM274="Excelente"</formula>
    </cfRule>
  </conditionalFormatting>
  <conditionalFormatting sqref="AM275">
    <cfRule type="expression" dxfId="3104" priority="2493">
      <formula>$AM275="Pobre"</formula>
    </cfRule>
    <cfRule type="expression" dxfId="3103" priority="2494">
      <formula>$AM275="Insatisfactorio"</formula>
    </cfRule>
    <cfRule type="expression" dxfId="3102" priority="2495">
      <formula>$AM275="Regular"</formula>
    </cfRule>
    <cfRule type="expression" dxfId="3101" priority="2496">
      <formula>$AM275="Bueno"</formula>
    </cfRule>
    <cfRule type="expression" dxfId="3100" priority="2497">
      <formula>$AM275="Excelente"</formula>
    </cfRule>
  </conditionalFormatting>
  <conditionalFormatting sqref="AU280">
    <cfRule type="expression" dxfId="3099" priority="2485">
      <formula>$AU280="Bajo"</formula>
    </cfRule>
    <cfRule type="expression" dxfId="3098" priority="2486">
      <formula>$AU280="Moderado"</formula>
    </cfRule>
    <cfRule type="expression" dxfId="3097" priority="2487">
      <formula>$AU280="Alto"</formula>
    </cfRule>
    <cfRule type="expression" dxfId="3096" priority="2488">
      <formula>$AU280="Extremo"</formula>
    </cfRule>
  </conditionalFormatting>
  <conditionalFormatting sqref="AM280">
    <cfRule type="expression" dxfId="3095" priority="2480">
      <formula>$AM280="Pobre"</formula>
    </cfRule>
    <cfRule type="expression" dxfId="3094" priority="2481">
      <formula>$AM280="Insatisfactorio"</formula>
    </cfRule>
    <cfRule type="expression" dxfId="3093" priority="2482">
      <formula>$AM280="Regular"</formula>
    </cfRule>
    <cfRule type="expression" dxfId="3092" priority="2483">
      <formula>$AM280="Bueno"</formula>
    </cfRule>
    <cfRule type="expression" dxfId="3091" priority="2484">
      <formula>$AM280="Excelente"</formula>
    </cfRule>
  </conditionalFormatting>
  <conditionalFormatting sqref="AM281">
    <cfRule type="expression" dxfId="3090" priority="2475">
      <formula>$AM281="Pobre"</formula>
    </cfRule>
    <cfRule type="expression" dxfId="3089" priority="2476">
      <formula>$AM281="Insatisfactorio"</formula>
    </cfRule>
    <cfRule type="expression" dxfId="3088" priority="2477">
      <formula>$AM281="Regular"</formula>
    </cfRule>
    <cfRule type="expression" dxfId="3087" priority="2478">
      <formula>$AM281="Bueno"</formula>
    </cfRule>
    <cfRule type="expression" dxfId="3086" priority="2479">
      <formula>$AM281="Excelente"</formula>
    </cfRule>
  </conditionalFormatting>
  <conditionalFormatting sqref="AU286">
    <cfRule type="expression" dxfId="3085" priority="2467">
      <formula>$AU286="Bajo"</formula>
    </cfRule>
    <cfRule type="expression" dxfId="3084" priority="2468">
      <formula>$AU286="Moderado"</formula>
    </cfRule>
    <cfRule type="expression" dxfId="3083" priority="2469">
      <formula>$AU286="Alto"</formula>
    </cfRule>
    <cfRule type="expression" dxfId="3082" priority="2470">
      <formula>$AU286="Extremo"</formula>
    </cfRule>
  </conditionalFormatting>
  <conditionalFormatting sqref="AM286">
    <cfRule type="expression" dxfId="3081" priority="2462">
      <formula>$AM286="Pobre"</formula>
    </cfRule>
    <cfRule type="expression" dxfId="3080" priority="2463">
      <formula>$AM286="Insatisfactorio"</formula>
    </cfRule>
    <cfRule type="expression" dxfId="3079" priority="2464">
      <formula>$AM286="Regular"</formula>
    </cfRule>
    <cfRule type="expression" dxfId="3078" priority="2465">
      <formula>$AM286="Bueno"</formula>
    </cfRule>
    <cfRule type="expression" dxfId="3077" priority="2466">
      <formula>$AM286="Excelente"</formula>
    </cfRule>
  </conditionalFormatting>
  <conditionalFormatting sqref="AM287">
    <cfRule type="expression" dxfId="3076" priority="2457">
      <formula>$AM287="Pobre"</formula>
    </cfRule>
    <cfRule type="expression" dxfId="3075" priority="2458">
      <formula>$AM287="Insatisfactorio"</formula>
    </cfRule>
    <cfRule type="expression" dxfId="3074" priority="2459">
      <formula>$AM287="Regular"</formula>
    </cfRule>
    <cfRule type="expression" dxfId="3073" priority="2460">
      <formula>$AM287="Bueno"</formula>
    </cfRule>
    <cfRule type="expression" dxfId="3072" priority="2461">
      <formula>$AM287="Excelente"</formula>
    </cfRule>
  </conditionalFormatting>
  <conditionalFormatting sqref="AU292">
    <cfRule type="expression" dxfId="3071" priority="2449">
      <formula>$AU292="Bajo"</formula>
    </cfRule>
    <cfRule type="expression" dxfId="3070" priority="2450">
      <formula>$AU292="Moderado"</formula>
    </cfRule>
    <cfRule type="expression" dxfId="3069" priority="2451">
      <formula>$AU292="Alto"</formula>
    </cfRule>
    <cfRule type="expression" dxfId="3068" priority="2452">
      <formula>$AU292="Extremo"</formula>
    </cfRule>
  </conditionalFormatting>
  <conditionalFormatting sqref="AM292">
    <cfRule type="expression" dxfId="3067" priority="2444">
      <formula>$AM292="Pobre"</formula>
    </cfRule>
    <cfRule type="expression" dxfId="3066" priority="2445">
      <formula>$AM292="Insatisfactorio"</formula>
    </cfRule>
    <cfRule type="expression" dxfId="3065" priority="2446">
      <formula>$AM292="Regular"</formula>
    </cfRule>
    <cfRule type="expression" dxfId="3064" priority="2447">
      <formula>$AM292="Bueno"</formula>
    </cfRule>
    <cfRule type="expression" dxfId="3063" priority="2448">
      <formula>$AM292="Excelente"</formula>
    </cfRule>
  </conditionalFormatting>
  <conditionalFormatting sqref="AM293">
    <cfRule type="expression" dxfId="3062" priority="2439">
      <formula>$AM293="Pobre"</formula>
    </cfRule>
    <cfRule type="expression" dxfId="3061" priority="2440">
      <formula>$AM293="Insatisfactorio"</formula>
    </cfRule>
    <cfRule type="expression" dxfId="3060" priority="2441">
      <formula>$AM293="Regular"</formula>
    </cfRule>
    <cfRule type="expression" dxfId="3059" priority="2442">
      <formula>$AM293="Bueno"</formula>
    </cfRule>
    <cfRule type="expression" dxfId="3058" priority="2443">
      <formula>$AM293="Excelente"</formula>
    </cfRule>
  </conditionalFormatting>
  <conditionalFormatting sqref="AU298">
    <cfRule type="expression" dxfId="3057" priority="2431">
      <formula>$AU298="Bajo"</formula>
    </cfRule>
    <cfRule type="expression" dxfId="3056" priority="2432">
      <formula>$AU298="Moderado"</formula>
    </cfRule>
    <cfRule type="expression" dxfId="3055" priority="2433">
      <formula>$AU298="Alto"</formula>
    </cfRule>
    <cfRule type="expression" dxfId="3054" priority="2434">
      <formula>$AU298="Extremo"</formula>
    </cfRule>
  </conditionalFormatting>
  <conditionalFormatting sqref="AM298">
    <cfRule type="expression" dxfId="3053" priority="2426">
      <formula>$AM298="Pobre"</formula>
    </cfRule>
    <cfRule type="expression" dxfId="3052" priority="2427">
      <formula>$AM298="Insatisfactorio"</formula>
    </cfRule>
    <cfRule type="expression" dxfId="3051" priority="2428">
      <formula>$AM298="Regular"</formula>
    </cfRule>
    <cfRule type="expression" dxfId="3050" priority="2429">
      <formula>$AM298="Bueno"</formula>
    </cfRule>
    <cfRule type="expression" dxfId="3049" priority="2430">
      <formula>$AM298="Excelente"</formula>
    </cfRule>
  </conditionalFormatting>
  <conditionalFormatting sqref="AM299">
    <cfRule type="expression" dxfId="3048" priority="2421">
      <formula>$AM299="Pobre"</formula>
    </cfRule>
    <cfRule type="expression" dxfId="3047" priority="2422">
      <formula>$AM299="Insatisfactorio"</formula>
    </cfRule>
    <cfRule type="expression" dxfId="3046" priority="2423">
      <formula>$AM299="Regular"</formula>
    </cfRule>
    <cfRule type="expression" dxfId="3045" priority="2424">
      <formula>$AM299="Bueno"</formula>
    </cfRule>
    <cfRule type="expression" dxfId="3044" priority="2425">
      <formula>$AM299="Excelente"</formula>
    </cfRule>
  </conditionalFormatting>
  <conditionalFormatting sqref="AU304">
    <cfRule type="expression" dxfId="3043" priority="2413">
      <formula>$AU304="Bajo"</formula>
    </cfRule>
    <cfRule type="expression" dxfId="3042" priority="2414">
      <formula>$AU304="Moderado"</formula>
    </cfRule>
    <cfRule type="expression" dxfId="3041" priority="2415">
      <formula>$AU304="Alto"</formula>
    </cfRule>
    <cfRule type="expression" dxfId="3040" priority="2416">
      <formula>$AU304="Extremo"</formula>
    </cfRule>
  </conditionalFormatting>
  <conditionalFormatting sqref="AM304">
    <cfRule type="expression" dxfId="3039" priority="2408">
      <formula>$AM304="Pobre"</formula>
    </cfRule>
    <cfRule type="expression" dxfId="3038" priority="2409">
      <formula>$AM304="Insatisfactorio"</formula>
    </cfRule>
    <cfRule type="expression" dxfId="3037" priority="2410">
      <formula>$AM304="Regular"</formula>
    </cfRule>
    <cfRule type="expression" dxfId="3036" priority="2411">
      <formula>$AM304="Bueno"</formula>
    </cfRule>
    <cfRule type="expression" dxfId="3035" priority="2412">
      <formula>$AM304="Excelente"</formula>
    </cfRule>
  </conditionalFormatting>
  <conditionalFormatting sqref="AM305">
    <cfRule type="expression" dxfId="3034" priority="2403">
      <formula>$AM305="Pobre"</formula>
    </cfRule>
    <cfRule type="expression" dxfId="3033" priority="2404">
      <formula>$AM305="Insatisfactorio"</formula>
    </cfRule>
    <cfRule type="expression" dxfId="3032" priority="2405">
      <formula>$AM305="Regular"</formula>
    </cfRule>
    <cfRule type="expression" dxfId="3031" priority="2406">
      <formula>$AM305="Bueno"</formula>
    </cfRule>
    <cfRule type="expression" dxfId="3030" priority="2407">
      <formula>$AM305="Excelente"</formula>
    </cfRule>
  </conditionalFormatting>
  <conditionalFormatting sqref="AU310">
    <cfRule type="expression" dxfId="3029" priority="2395">
      <formula>$AU310="Bajo"</formula>
    </cfRule>
    <cfRule type="expression" dxfId="3028" priority="2396">
      <formula>$AU310="Moderado"</formula>
    </cfRule>
    <cfRule type="expression" dxfId="3027" priority="2397">
      <formula>$AU310="Alto"</formula>
    </cfRule>
    <cfRule type="expression" dxfId="3026" priority="2398">
      <formula>$AU310="Extremo"</formula>
    </cfRule>
  </conditionalFormatting>
  <conditionalFormatting sqref="AM310">
    <cfRule type="expression" dxfId="3025" priority="2390">
      <formula>$AM310="Pobre"</formula>
    </cfRule>
    <cfRule type="expression" dxfId="3024" priority="2391">
      <formula>$AM310="Insatisfactorio"</formula>
    </cfRule>
    <cfRule type="expression" dxfId="3023" priority="2392">
      <formula>$AM310="Regular"</formula>
    </cfRule>
    <cfRule type="expression" dxfId="3022" priority="2393">
      <formula>$AM310="Bueno"</formula>
    </cfRule>
    <cfRule type="expression" dxfId="3021" priority="2394">
      <formula>$AM310="Excelente"</formula>
    </cfRule>
  </conditionalFormatting>
  <conditionalFormatting sqref="AM311">
    <cfRule type="expression" dxfId="3020" priority="2385">
      <formula>$AM311="Pobre"</formula>
    </cfRule>
    <cfRule type="expression" dxfId="3019" priority="2386">
      <formula>$AM311="Insatisfactorio"</formula>
    </cfRule>
    <cfRule type="expression" dxfId="3018" priority="2387">
      <formula>$AM311="Regular"</formula>
    </cfRule>
    <cfRule type="expression" dxfId="3017" priority="2388">
      <formula>$AM311="Bueno"</formula>
    </cfRule>
    <cfRule type="expression" dxfId="3016" priority="2389">
      <formula>$AM311="Excelente"</formula>
    </cfRule>
  </conditionalFormatting>
  <conditionalFormatting sqref="AU316">
    <cfRule type="expression" dxfId="3015" priority="2377">
      <formula>$AU316="Bajo"</formula>
    </cfRule>
    <cfRule type="expression" dxfId="3014" priority="2378">
      <formula>$AU316="Moderado"</formula>
    </cfRule>
    <cfRule type="expression" dxfId="3013" priority="2379">
      <formula>$AU316="Alto"</formula>
    </cfRule>
    <cfRule type="expression" dxfId="3012" priority="2380">
      <formula>$AU316="Extremo"</formula>
    </cfRule>
  </conditionalFormatting>
  <conditionalFormatting sqref="AM316">
    <cfRule type="expression" dxfId="3011" priority="2372">
      <formula>$AM316="Pobre"</formula>
    </cfRule>
    <cfRule type="expression" dxfId="3010" priority="2373">
      <formula>$AM316="Insatisfactorio"</formula>
    </cfRule>
    <cfRule type="expression" dxfId="3009" priority="2374">
      <formula>$AM316="Regular"</formula>
    </cfRule>
    <cfRule type="expression" dxfId="3008" priority="2375">
      <formula>$AM316="Bueno"</formula>
    </cfRule>
    <cfRule type="expression" dxfId="3007" priority="2376">
      <formula>$AM316="Excelente"</formula>
    </cfRule>
  </conditionalFormatting>
  <conditionalFormatting sqref="AM317">
    <cfRule type="expression" dxfId="3006" priority="2367">
      <formula>$AM317="Pobre"</formula>
    </cfRule>
    <cfRule type="expression" dxfId="3005" priority="2368">
      <formula>$AM317="Insatisfactorio"</formula>
    </cfRule>
    <cfRule type="expression" dxfId="3004" priority="2369">
      <formula>$AM317="Regular"</formula>
    </cfRule>
    <cfRule type="expression" dxfId="3003" priority="2370">
      <formula>$AM317="Bueno"</formula>
    </cfRule>
    <cfRule type="expression" dxfId="3002" priority="2371">
      <formula>$AM317="Excelente"</formula>
    </cfRule>
  </conditionalFormatting>
  <conditionalFormatting sqref="AU322">
    <cfRule type="expression" dxfId="3001" priority="2359">
      <formula>$AU322="Bajo"</formula>
    </cfRule>
    <cfRule type="expression" dxfId="3000" priority="2360">
      <formula>$AU322="Moderado"</formula>
    </cfRule>
    <cfRule type="expression" dxfId="2999" priority="2361">
      <formula>$AU322="Alto"</formula>
    </cfRule>
    <cfRule type="expression" dxfId="2998" priority="2362">
      <formula>$AU322="Extremo"</formula>
    </cfRule>
  </conditionalFormatting>
  <conditionalFormatting sqref="AM322">
    <cfRule type="expression" dxfId="2997" priority="2354">
      <formula>$AM322="Pobre"</formula>
    </cfRule>
    <cfRule type="expression" dxfId="2996" priority="2355">
      <formula>$AM322="Insatisfactorio"</formula>
    </cfRule>
    <cfRule type="expression" dxfId="2995" priority="2356">
      <formula>$AM322="Regular"</formula>
    </cfRule>
    <cfRule type="expression" dxfId="2994" priority="2357">
      <formula>$AM322="Bueno"</formula>
    </cfRule>
    <cfRule type="expression" dxfId="2993" priority="2358">
      <formula>$AM322="Excelente"</formula>
    </cfRule>
  </conditionalFormatting>
  <conditionalFormatting sqref="AM323">
    <cfRule type="expression" dxfId="2992" priority="2349">
      <formula>$AM323="Pobre"</formula>
    </cfRule>
    <cfRule type="expression" dxfId="2991" priority="2350">
      <formula>$AM323="Insatisfactorio"</formula>
    </cfRule>
    <cfRule type="expression" dxfId="2990" priority="2351">
      <formula>$AM323="Regular"</formula>
    </cfRule>
    <cfRule type="expression" dxfId="2989" priority="2352">
      <formula>$AM323="Bueno"</formula>
    </cfRule>
    <cfRule type="expression" dxfId="2988" priority="2353">
      <formula>$AM323="Excelente"</formula>
    </cfRule>
  </conditionalFormatting>
  <conditionalFormatting sqref="AU328">
    <cfRule type="expression" dxfId="2987" priority="2341">
      <formula>$AU328="Bajo"</formula>
    </cfRule>
    <cfRule type="expression" dxfId="2986" priority="2342">
      <formula>$AU328="Moderado"</formula>
    </cfRule>
    <cfRule type="expression" dxfId="2985" priority="2343">
      <formula>$AU328="Alto"</formula>
    </cfRule>
    <cfRule type="expression" dxfId="2984" priority="2344">
      <formula>$AU328="Extremo"</formula>
    </cfRule>
  </conditionalFormatting>
  <conditionalFormatting sqref="AM328">
    <cfRule type="expression" dxfId="2983" priority="2336">
      <formula>$AM328="Pobre"</formula>
    </cfRule>
    <cfRule type="expression" dxfId="2982" priority="2337">
      <formula>$AM328="Insatisfactorio"</formula>
    </cfRule>
    <cfRule type="expression" dxfId="2981" priority="2338">
      <formula>$AM328="Regular"</formula>
    </cfRule>
    <cfRule type="expression" dxfId="2980" priority="2339">
      <formula>$AM328="Bueno"</formula>
    </cfRule>
    <cfRule type="expression" dxfId="2979" priority="2340">
      <formula>$AM328="Excelente"</formula>
    </cfRule>
  </conditionalFormatting>
  <conditionalFormatting sqref="AM329">
    <cfRule type="expression" dxfId="2978" priority="2331">
      <formula>$AM329="Pobre"</formula>
    </cfRule>
    <cfRule type="expression" dxfId="2977" priority="2332">
      <formula>$AM329="Insatisfactorio"</formula>
    </cfRule>
    <cfRule type="expression" dxfId="2976" priority="2333">
      <formula>$AM329="Regular"</formula>
    </cfRule>
    <cfRule type="expression" dxfId="2975" priority="2334">
      <formula>$AM329="Bueno"</formula>
    </cfRule>
    <cfRule type="expression" dxfId="2974" priority="2335">
      <formula>$AM329="Excelente"</formula>
    </cfRule>
  </conditionalFormatting>
  <conditionalFormatting sqref="AU334">
    <cfRule type="expression" dxfId="2973" priority="2323">
      <formula>$AU334="Bajo"</formula>
    </cfRule>
    <cfRule type="expression" dxfId="2972" priority="2324">
      <formula>$AU334="Moderado"</formula>
    </cfRule>
    <cfRule type="expression" dxfId="2971" priority="2325">
      <formula>$AU334="Alto"</formula>
    </cfRule>
    <cfRule type="expression" dxfId="2970" priority="2326">
      <formula>$AU334="Extremo"</formula>
    </cfRule>
  </conditionalFormatting>
  <conditionalFormatting sqref="AM334">
    <cfRule type="expression" dxfId="2969" priority="2318">
      <formula>$AM334="Pobre"</formula>
    </cfRule>
    <cfRule type="expression" dxfId="2968" priority="2319">
      <formula>$AM334="Insatisfactorio"</formula>
    </cfRule>
    <cfRule type="expression" dxfId="2967" priority="2320">
      <formula>$AM334="Regular"</formula>
    </cfRule>
    <cfRule type="expression" dxfId="2966" priority="2321">
      <formula>$AM334="Bueno"</formula>
    </cfRule>
    <cfRule type="expression" dxfId="2965" priority="2322">
      <formula>$AM334="Excelente"</formula>
    </cfRule>
  </conditionalFormatting>
  <conditionalFormatting sqref="AM335">
    <cfRule type="expression" dxfId="2964" priority="2313">
      <formula>$AM335="Pobre"</formula>
    </cfRule>
    <cfRule type="expression" dxfId="2963" priority="2314">
      <formula>$AM335="Insatisfactorio"</formula>
    </cfRule>
    <cfRule type="expression" dxfId="2962" priority="2315">
      <formula>$AM335="Regular"</formula>
    </cfRule>
    <cfRule type="expression" dxfId="2961" priority="2316">
      <formula>$AM335="Bueno"</formula>
    </cfRule>
    <cfRule type="expression" dxfId="2960" priority="2317">
      <formula>$AM335="Excelente"</formula>
    </cfRule>
  </conditionalFormatting>
  <conditionalFormatting sqref="AU340">
    <cfRule type="expression" dxfId="2959" priority="2305">
      <formula>$AU340="Bajo"</formula>
    </cfRule>
    <cfRule type="expression" dxfId="2958" priority="2306">
      <formula>$AU340="Moderado"</formula>
    </cfRule>
    <cfRule type="expression" dxfId="2957" priority="2307">
      <formula>$AU340="Alto"</formula>
    </cfRule>
    <cfRule type="expression" dxfId="2956" priority="2308">
      <formula>$AU340="Extremo"</formula>
    </cfRule>
  </conditionalFormatting>
  <conditionalFormatting sqref="AM340">
    <cfRule type="expression" dxfId="2955" priority="2300">
      <formula>$AM340="Pobre"</formula>
    </cfRule>
    <cfRule type="expression" dxfId="2954" priority="2301">
      <formula>$AM340="Insatisfactorio"</formula>
    </cfRule>
    <cfRule type="expression" dxfId="2953" priority="2302">
      <formula>$AM340="Regular"</formula>
    </cfRule>
    <cfRule type="expression" dxfId="2952" priority="2303">
      <formula>$AM340="Bueno"</formula>
    </cfRule>
    <cfRule type="expression" dxfId="2951" priority="2304">
      <formula>$AM340="Excelente"</formula>
    </cfRule>
  </conditionalFormatting>
  <conditionalFormatting sqref="AM341">
    <cfRule type="expression" dxfId="2950" priority="2295">
      <formula>$AM341="Pobre"</formula>
    </cfRule>
    <cfRule type="expression" dxfId="2949" priority="2296">
      <formula>$AM341="Insatisfactorio"</formula>
    </cfRule>
    <cfRule type="expression" dxfId="2948" priority="2297">
      <formula>$AM341="Regular"</formula>
    </cfRule>
    <cfRule type="expression" dxfId="2947" priority="2298">
      <formula>$AM341="Bueno"</formula>
    </cfRule>
    <cfRule type="expression" dxfId="2946" priority="2299">
      <formula>$AM341="Excelente"</formula>
    </cfRule>
  </conditionalFormatting>
  <conditionalFormatting sqref="AU346">
    <cfRule type="expression" dxfId="2945" priority="2287">
      <formula>$AU346="Bajo"</formula>
    </cfRule>
    <cfRule type="expression" dxfId="2944" priority="2288">
      <formula>$AU346="Moderado"</formula>
    </cfRule>
    <cfRule type="expression" dxfId="2943" priority="2289">
      <formula>$AU346="Alto"</formula>
    </cfRule>
    <cfRule type="expression" dxfId="2942" priority="2290">
      <formula>$AU346="Extremo"</formula>
    </cfRule>
  </conditionalFormatting>
  <conditionalFormatting sqref="AM346">
    <cfRule type="expression" dxfId="2941" priority="2282">
      <formula>$AM346="Pobre"</formula>
    </cfRule>
    <cfRule type="expression" dxfId="2940" priority="2283">
      <formula>$AM346="Insatisfactorio"</formula>
    </cfRule>
    <cfRule type="expression" dxfId="2939" priority="2284">
      <formula>$AM346="Regular"</formula>
    </cfRule>
    <cfRule type="expression" dxfId="2938" priority="2285">
      <formula>$AM346="Bueno"</formula>
    </cfRule>
    <cfRule type="expression" dxfId="2937" priority="2286">
      <formula>$AM346="Excelente"</formula>
    </cfRule>
  </conditionalFormatting>
  <conditionalFormatting sqref="AM347">
    <cfRule type="expression" dxfId="2936" priority="2277">
      <formula>$AM347="Pobre"</formula>
    </cfRule>
    <cfRule type="expression" dxfId="2935" priority="2278">
      <formula>$AM347="Insatisfactorio"</formula>
    </cfRule>
    <cfRule type="expression" dxfId="2934" priority="2279">
      <formula>$AM347="Regular"</formula>
    </cfRule>
    <cfRule type="expression" dxfId="2933" priority="2280">
      <formula>$AM347="Bueno"</formula>
    </cfRule>
    <cfRule type="expression" dxfId="2932" priority="2281">
      <formula>$AM347="Excelente"</formula>
    </cfRule>
  </conditionalFormatting>
  <conditionalFormatting sqref="X352">
    <cfRule type="expression" dxfId="2931" priority="2273">
      <formula>$X352="Bajo"</formula>
    </cfRule>
    <cfRule type="expression" dxfId="2930" priority="2274">
      <formula>$X352="Moderado"</formula>
    </cfRule>
    <cfRule type="expression" dxfId="2929" priority="2275">
      <formula>$X352="Alto"</formula>
    </cfRule>
    <cfRule type="expression" dxfId="2928" priority="2276">
      <formula>$X352="Extremo"</formula>
    </cfRule>
  </conditionalFormatting>
  <conditionalFormatting sqref="AU352">
    <cfRule type="expression" dxfId="2927" priority="2269">
      <formula>$AU352="Bajo"</formula>
    </cfRule>
    <cfRule type="expression" dxfId="2926" priority="2270">
      <formula>$AU352="Moderado"</formula>
    </cfRule>
    <cfRule type="expression" dxfId="2925" priority="2271">
      <formula>$AU352="Alto"</formula>
    </cfRule>
    <cfRule type="expression" dxfId="2924" priority="2272">
      <formula>$AU352="Extremo"</formula>
    </cfRule>
  </conditionalFormatting>
  <conditionalFormatting sqref="AM352">
    <cfRule type="expression" dxfId="2923" priority="2264">
      <formula>$AM352="Pobre"</formula>
    </cfRule>
    <cfRule type="expression" dxfId="2922" priority="2265">
      <formula>$AM352="Insatisfactorio"</formula>
    </cfRule>
    <cfRule type="expression" dxfId="2921" priority="2266">
      <formula>$AM352="Regular"</formula>
    </cfRule>
    <cfRule type="expression" dxfId="2920" priority="2267">
      <formula>$AM352="Bueno"</formula>
    </cfRule>
    <cfRule type="expression" dxfId="2919" priority="2268">
      <formula>$AM352="Excelente"</formula>
    </cfRule>
  </conditionalFormatting>
  <conditionalFormatting sqref="AM353">
    <cfRule type="expression" dxfId="2918" priority="2259">
      <formula>$AM353="Pobre"</formula>
    </cfRule>
    <cfRule type="expression" dxfId="2917" priority="2260">
      <formula>$AM353="Insatisfactorio"</formula>
    </cfRule>
    <cfRule type="expression" dxfId="2916" priority="2261">
      <formula>$AM353="Regular"</formula>
    </cfRule>
    <cfRule type="expression" dxfId="2915" priority="2262">
      <formula>$AM353="Bueno"</formula>
    </cfRule>
    <cfRule type="expression" dxfId="2914" priority="2263">
      <formula>$AM353="Excelente"</formula>
    </cfRule>
  </conditionalFormatting>
  <conditionalFormatting sqref="X358">
    <cfRule type="expression" dxfId="2913" priority="2255">
      <formula>$X358="Bajo"</formula>
    </cfRule>
    <cfRule type="expression" dxfId="2912" priority="2256">
      <formula>$X358="Moderado"</formula>
    </cfRule>
    <cfRule type="expression" dxfId="2911" priority="2257">
      <formula>$X358="Alto"</formula>
    </cfRule>
    <cfRule type="expression" dxfId="2910" priority="2258">
      <formula>$X358="Extremo"</formula>
    </cfRule>
  </conditionalFormatting>
  <conditionalFormatting sqref="AU358">
    <cfRule type="expression" dxfId="2909" priority="2251">
      <formula>$AU358="Bajo"</formula>
    </cfRule>
    <cfRule type="expression" dxfId="2908" priority="2252">
      <formula>$AU358="Moderado"</formula>
    </cfRule>
    <cfRule type="expression" dxfId="2907" priority="2253">
      <formula>$AU358="Alto"</formula>
    </cfRule>
    <cfRule type="expression" dxfId="2906" priority="2254">
      <formula>$AU358="Extremo"</formula>
    </cfRule>
  </conditionalFormatting>
  <conditionalFormatting sqref="AM358">
    <cfRule type="expression" dxfId="2905" priority="2246">
      <formula>$AM358="Pobre"</formula>
    </cfRule>
    <cfRule type="expression" dxfId="2904" priority="2247">
      <formula>$AM358="Insatisfactorio"</formula>
    </cfRule>
    <cfRule type="expression" dxfId="2903" priority="2248">
      <formula>$AM358="Regular"</formula>
    </cfRule>
    <cfRule type="expression" dxfId="2902" priority="2249">
      <formula>$AM358="Bueno"</formula>
    </cfRule>
    <cfRule type="expression" dxfId="2901" priority="2250">
      <formula>$AM358="Excelente"</formula>
    </cfRule>
  </conditionalFormatting>
  <conditionalFormatting sqref="AM359">
    <cfRule type="expression" dxfId="2900" priority="2241">
      <formula>$AM359="Pobre"</formula>
    </cfRule>
    <cfRule type="expression" dxfId="2899" priority="2242">
      <formula>$AM359="Insatisfactorio"</formula>
    </cfRule>
    <cfRule type="expression" dxfId="2898" priority="2243">
      <formula>$AM359="Regular"</formula>
    </cfRule>
    <cfRule type="expression" dxfId="2897" priority="2244">
      <formula>$AM359="Bueno"</formula>
    </cfRule>
    <cfRule type="expression" dxfId="2896" priority="2245">
      <formula>$AM359="Excelente"</formula>
    </cfRule>
  </conditionalFormatting>
  <conditionalFormatting sqref="X364">
    <cfRule type="expression" dxfId="2895" priority="2237">
      <formula>$X364="Bajo"</formula>
    </cfRule>
    <cfRule type="expression" dxfId="2894" priority="2238">
      <formula>$X364="Moderado"</formula>
    </cfRule>
    <cfRule type="expression" dxfId="2893" priority="2239">
      <formula>$X364="Alto"</formula>
    </cfRule>
    <cfRule type="expression" dxfId="2892" priority="2240">
      <formula>$X364="Extremo"</formula>
    </cfRule>
  </conditionalFormatting>
  <conditionalFormatting sqref="AU364">
    <cfRule type="expression" dxfId="2891" priority="2233">
      <formula>$AU364="Bajo"</formula>
    </cfRule>
    <cfRule type="expression" dxfId="2890" priority="2234">
      <formula>$AU364="Moderado"</formula>
    </cfRule>
    <cfRule type="expression" dxfId="2889" priority="2235">
      <formula>$AU364="Alto"</formula>
    </cfRule>
    <cfRule type="expression" dxfId="2888" priority="2236">
      <formula>$AU364="Extremo"</formula>
    </cfRule>
  </conditionalFormatting>
  <conditionalFormatting sqref="AM364">
    <cfRule type="expression" dxfId="2887" priority="2228">
      <formula>$AM364="Pobre"</formula>
    </cfRule>
    <cfRule type="expression" dxfId="2886" priority="2229">
      <formula>$AM364="Insatisfactorio"</formula>
    </cfRule>
    <cfRule type="expression" dxfId="2885" priority="2230">
      <formula>$AM364="Regular"</formula>
    </cfRule>
    <cfRule type="expression" dxfId="2884" priority="2231">
      <formula>$AM364="Bueno"</formula>
    </cfRule>
    <cfRule type="expression" dxfId="2883" priority="2232">
      <formula>$AM364="Excelente"</formula>
    </cfRule>
  </conditionalFormatting>
  <conditionalFormatting sqref="AM365">
    <cfRule type="expression" dxfId="2882" priority="2223">
      <formula>$AM365="Pobre"</formula>
    </cfRule>
    <cfRule type="expression" dxfId="2881" priority="2224">
      <formula>$AM365="Insatisfactorio"</formula>
    </cfRule>
    <cfRule type="expression" dxfId="2880" priority="2225">
      <formula>$AM365="Regular"</formula>
    </cfRule>
    <cfRule type="expression" dxfId="2879" priority="2226">
      <formula>$AM365="Bueno"</formula>
    </cfRule>
    <cfRule type="expression" dxfId="2878" priority="2227">
      <formula>$AM365="Excelente"</formula>
    </cfRule>
  </conditionalFormatting>
  <conditionalFormatting sqref="X370">
    <cfRule type="expression" dxfId="2877" priority="2219">
      <formula>$X370="Bajo"</formula>
    </cfRule>
    <cfRule type="expression" dxfId="2876" priority="2220">
      <formula>$X370="Moderado"</formula>
    </cfRule>
    <cfRule type="expression" dxfId="2875" priority="2221">
      <formula>$X370="Alto"</formula>
    </cfRule>
    <cfRule type="expression" dxfId="2874" priority="2222">
      <formula>$X370="Extremo"</formula>
    </cfRule>
  </conditionalFormatting>
  <conditionalFormatting sqref="AU370">
    <cfRule type="expression" dxfId="2873" priority="2215">
      <formula>$AU370="Bajo"</formula>
    </cfRule>
    <cfRule type="expression" dxfId="2872" priority="2216">
      <formula>$AU370="Moderado"</formula>
    </cfRule>
    <cfRule type="expression" dxfId="2871" priority="2217">
      <formula>$AU370="Alto"</formula>
    </cfRule>
    <cfRule type="expression" dxfId="2870" priority="2218">
      <formula>$AU370="Extremo"</formula>
    </cfRule>
  </conditionalFormatting>
  <conditionalFormatting sqref="AM370">
    <cfRule type="expression" dxfId="2869" priority="2210">
      <formula>$AM370="Pobre"</formula>
    </cfRule>
    <cfRule type="expression" dxfId="2868" priority="2211">
      <formula>$AM370="Insatisfactorio"</formula>
    </cfRule>
    <cfRule type="expression" dxfId="2867" priority="2212">
      <formula>$AM370="Regular"</formula>
    </cfRule>
    <cfRule type="expression" dxfId="2866" priority="2213">
      <formula>$AM370="Bueno"</formula>
    </cfRule>
    <cfRule type="expression" dxfId="2865" priority="2214">
      <formula>$AM370="Excelente"</formula>
    </cfRule>
  </conditionalFormatting>
  <conditionalFormatting sqref="AM371">
    <cfRule type="expression" dxfId="2864" priority="2205">
      <formula>$AM371="Pobre"</formula>
    </cfRule>
    <cfRule type="expression" dxfId="2863" priority="2206">
      <formula>$AM371="Insatisfactorio"</formula>
    </cfRule>
    <cfRule type="expression" dxfId="2862" priority="2207">
      <formula>$AM371="Regular"</formula>
    </cfRule>
    <cfRule type="expression" dxfId="2861" priority="2208">
      <formula>$AM371="Bueno"</formula>
    </cfRule>
    <cfRule type="expression" dxfId="2860" priority="2209">
      <formula>$AM371="Excelente"</formula>
    </cfRule>
  </conditionalFormatting>
  <conditionalFormatting sqref="X376">
    <cfRule type="expression" dxfId="2859" priority="2201">
      <formula>$X376="Bajo"</formula>
    </cfRule>
    <cfRule type="expression" dxfId="2858" priority="2202">
      <formula>$X376="Moderado"</formula>
    </cfRule>
    <cfRule type="expression" dxfId="2857" priority="2203">
      <formula>$X376="Alto"</formula>
    </cfRule>
    <cfRule type="expression" dxfId="2856" priority="2204">
      <formula>$X376="Extremo"</formula>
    </cfRule>
  </conditionalFormatting>
  <conditionalFormatting sqref="AU376">
    <cfRule type="expression" dxfId="2855" priority="2197">
      <formula>$AU376="Bajo"</formula>
    </cfRule>
    <cfRule type="expression" dxfId="2854" priority="2198">
      <formula>$AU376="Moderado"</formula>
    </cfRule>
    <cfRule type="expression" dxfId="2853" priority="2199">
      <formula>$AU376="Alto"</formula>
    </cfRule>
    <cfRule type="expression" dxfId="2852" priority="2200">
      <formula>$AU376="Extremo"</formula>
    </cfRule>
  </conditionalFormatting>
  <conditionalFormatting sqref="AM376">
    <cfRule type="expression" dxfId="2851" priority="2192">
      <formula>$AM376="Pobre"</formula>
    </cfRule>
    <cfRule type="expression" dxfId="2850" priority="2193">
      <formula>$AM376="Insatisfactorio"</formula>
    </cfRule>
    <cfRule type="expression" dxfId="2849" priority="2194">
      <formula>$AM376="Regular"</formula>
    </cfRule>
    <cfRule type="expression" dxfId="2848" priority="2195">
      <formula>$AM376="Bueno"</formula>
    </cfRule>
    <cfRule type="expression" dxfId="2847" priority="2196">
      <formula>$AM376="Excelente"</formula>
    </cfRule>
  </conditionalFormatting>
  <conditionalFormatting sqref="AM377">
    <cfRule type="expression" dxfId="2846" priority="2187">
      <formula>$AM377="Pobre"</formula>
    </cfRule>
    <cfRule type="expression" dxfId="2845" priority="2188">
      <formula>$AM377="Insatisfactorio"</formula>
    </cfRule>
    <cfRule type="expression" dxfId="2844" priority="2189">
      <formula>$AM377="Regular"</formula>
    </cfRule>
    <cfRule type="expression" dxfId="2843" priority="2190">
      <formula>$AM377="Bueno"</formula>
    </cfRule>
    <cfRule type="expression" dxfId="2842" priority="2191">
      <formula>$AM377="Excelente"</formula>
    </cfRule>
  </conditionalFormatting>
  <conditionalFormatting sqref="X382">
    <cfRule type="expression" dxfId="2841" priority="2183">
      <formula>$X382="Bajo"</formula>
    </cfRule>
    <cfRule type="expression" dxfId="2840" priority="2184">
      <formula>$X382="Moderado"</formula>
    </cfRule>
    <cfRule type="expression" dxfId="2839" priority="2185">
      <formula>$X382="Alto"</formula>
    </cfRule>
    <cfRule type="expression" dxfId="2838" priority="2186">
      <formula>$X382="Extremo"</formula>
    </cfRule>
  </conditionalFormatting>
  <conditionalFormatting sqref="AU382">
    <cfRule type="expression" dxfId="2837" priority="2179">
      <formula>$AU382="Bajo"</formula>
    </cfRule>
    <cfRule type="expression" dxfId="2836" priority="2180">
      <formula>$AU382="Moderado"</formula>
    </cfRule>
    <cfRule type="expression" dxfId="2835" priority="2181">
      <formula>$AU382="Alto"</formula>
    </cfRule>
    <cfRule type="expression" dxfId="2834" priority="2182">
      <formula>$AU382="Extremo"</formula>
    </cfRule>
  </conditionalFormatting>
  <conditionalFormatting sqref="AM382">
    <cfRule type="expression" dxfId="2833" priority="2174">
      <formula>$AM382="Pobre"</formula>
    </cfRule>
    <cfRule type="expression" dxfId="2832" priority="2175">
      <formula>$AM382="Insatisfactorio"</formula>
    </cfRule>
    <cfRule type="expression" dxfId="2831" priority="2176">
      <formula>$AM382="Regular"</formula>
    </cfRule>
    <cfRule type="expression" dxfId="2830" priority="2177">
      <formula>$AM382="Bueno"</formula>
    </cfRule>
    <cfRule type="expression" dxfId="2829" priority="2178">
      <formula>$AM382="Excelente"</formula>
    </cfRule>
  </conditionalFormatting>
  <conditionalFormatting sqref="AM383">
    <cfRule type="expression" dxfId="2828" priority="2169">
      <formula>$AM383="Pobre"</formula>
    </cfRule>
    <cfRule type="expression" dxfId="2827" priority="2170">
      <formula>$AM383="Insatisfactorio"</formula>
    </cfRule>
    <cfRule type="expression" dxfId="2826" priority="2171">
      <formula>$AM383="Regular"</formula>
    </cfRule>
    <cfRule type="expression" dxfId="2825" priority="2172">
      <formula>$AM383="Bueno"</formula>
    </cfRule>
    <cfRule type="expression" dxfId="2824" priority="2173">
      <formula>$AM383="Excelente"</formula>
    </cfRule>
  </conditionalFormatting>
  <conditionalFormatting sqref="X388">
    <cfRule type="expression" dxfId="2823" priority="2165">
      <formula>$X388="Bajo"</formula>
    </cfRule>
    <cfRule type="expression" dxfId="2822" priority="2166">
      <formula>$X388="Moderado"</formula>
    </cfRule>
    <cfRule type="expression" dxfId="2821" priority="2167">
      <formula>$X388="Alto"</formula>
    </cfRule>
    <cfRule type="expression" dxfId="2820" priority="2168">
      <formula>$X388="Extremo"</formula>
    </cfRule>
  </conditionalFormatting>
  <conditionalFormatting sqref="AU388">
    <cfRule type="expression" dxfId="2819" priority="2161">
      <formula>$AU388="Bajo"</formula>
    </cfRule>
    <cfRule type="expression" dxfId="2818" priority="2162">
      <formula>$AU388="Moderado"</formula>
    </cfRule>
    <cfRule type="expression" dxfId="2817" priority="2163">
      <formula>$AU388="Alto"</formula>
    </cfRule>
    <cfRule type="expression" dxfId="2816" priority="2164">
      <formula>$AU388="Extremo"</formula>
    </cfRule>
  </conditionalFormatting>
  <conditionalFormatting sqref="AM388">
    <cfRule type="expression" dxfId="2815" priority="2156">
      <formula>$AM388="Pobre"</formula>
    </cfRule>
    <cfRule type="expression" dxfId="2814" priority="2157">
      <formula>$AM388="Insatisfactorio"</formula>
    </cfRule>
    <cfRule type="expression" dxfId="2813" priority="2158">
      <formula>$AM388="Regular"</formula>
    </cfRule>
    <cfRule type="expression" dxfId="2812" priority="2159">
      <formula>$AM388="Bueno"</formula>
    </cfRule>
    <cfRule type="expression" dxfId="2811" priority="2160">
      <formula>$AM388="Excelente"</formula>
    </cfRule>
  </conditionalFormatting>
  <conditionalFormatting sqref="AM389">
    <cfRule type="expression" dxfId="2810" priority="2151">
      <formula>$AM389="Pobre"</formula>
    </cfRule>
    <cfRule type="expression" dxfId="2809" priority="2152">
      <formula>$AM389="Insatisfactorio"</formula>
    </cfRule>
    <cfRule type="expression" dxfId="2808" priority="2153">
      <formula>$AM389="Regular"</formula>
    </cfRule>
    <cfRule type="expression" dxfId="2807" priority="2154">
      <formula>$AM389="Bueno"</formula>
    </cfRule>
    <cfRule type="expression" dxfId="2806" priority="2155">
      <formula>$AM389="Excelente"</formula>
    </cfRule>
  </conditionalFormatting>
  <conditionalFormatting sqref="X394">
    <cfRule type="expression" dxfId="2805" priority="2147">
      <formula>$X394="Bajo"</formula>
    </cfRule>
    <cfRule type="expression" dxfId="2804" priority="2148">
      <formula>$X394="Moderado"</formula>
    </cfRule>
    <cfRule type="expression" dxfId="2803" priority="2149">
      <formula>$X394="Alto"</formula>
    </cfRule>
    <cfRule type="expression" dxfId="2802" priority="2150">
      <formula>$X394="Extremo"</formula>
    </cfRule>
  </conditionalFormatting>
  <conditionalFormatting sqref="AU394">
    <cfRule type="expression" dxfId="2801" priority="2143">
      <formula>$AU394="Bajo"</formula>
    </cfRule>
    <cfRule type="expression" dxfId="2800" priority="2144">
      <formula>$AU394="Moderado"</formula>
    </cfRule>
    <cfRule type="expression" dxfId="2799" priority="2145">
      <formula>$AU394="Alto"</formula>
    </cfRule>
    <cfRule type="expression" dxfId="2798" priority="2146">
      <formula>$AU394="Extremo"</formula>
    </cfRule>
  </conditionalFormatting>
  <conditionalFormatting sqref="AM394">
    <cfRule type="expression" dxfId="2797" priority="2138">
      <formula>$AM394="Pobre"</formula>
    </cfRule>
    <cfRule type="expression" dxfId="2796" priority="2139">
      <formula>$AM394="Insatisfactorio"</formula>
    </cfRule>
    <cfRule type="expression" dxfId="2795" priority="2140">
      <formula>$AM394="Regular"</formula>
    </cfRule>
    <cfRule type="expression" dxfId="2794" priority="2141">
      <formula>$AM394="Bueno"</formula>
    </cfRule>
    <cfRule type="expression" dxfId="2793" priority="2142">
      <formula>$AM394="Excelente"</formula>
    </cfRule>
  </conditionalFormatting>
  <conditionalFormatting sqref="AM395">
    <cfRule type="expression" dxfId="2792" priority="2133">
      <formula>$AM395="Pobre"</formula>
    </cfRule>
    <cfRule type="expression" dxfId="2791" priority="2134">
      <formula>$AM395="Insatisfactorio"</formula>
    </cfRule>
    <cfRule type="expression" dxfId="2790" priority="2135">
      <formula>$AM395="Regular"</formula>
    </cfRule>
    <cfRule type="expression" dxfId="2789" priority="2136">
      <formula>$AM395="Bueno"</formula>
    </cfRule>
    <cfRule type="expression" dxfId="2788" priority="2137">
      <formula>$AM395="Excelente"</formula>
    </cfRule>
  </conditionalFormatting>
  <conditionalFormatting sqref="X400">
    <cfRule type="expression" dxfId="2787" priority="2129">
      <formula>$X400="Bajo"</formula>
    </cfRule>
    <cfRule type="expression" dxfId="2786" priority="2130">
      <formula>$X400="Moderado"</formula>
    </cfRule>
    <cfRule type="expression" dxfId="2785" priority="2131">
      <formula>$X400="Alto"</formula>
    </cfRule>
    <cfRule type="expression" dxfId="2784" priority="2132">
      <formula>$X400="Extremo"</formula>
    </cfRule>
  </conditionalFormatting>
  <conditionalFormatting sqref="AU400">
    <cfRule type="expression" dxfId="2783" priority="2125">
      <formula>$AU400="Bajo"</formula>
    </cfRule>
    <cfRule type="expression" dxfId="2782" priority="2126">
      <formula>$AU400="Moderado"</formula>
    </cfRule>
    <cfRule type="expression" dxfId="2781" priority="2127">
      <formula>$AU400="Alto"</formula>
    </cfRule>
    <cfRule type="expression" dxfId="2780" priority="2128">
      <formula>$AU400="Extremo"</formula>
    </cfRule>
  </conditionalFormatting>
  <conditionalFormatting sqref="AM400">
    <cfRule type="expression" dxfId="2779" priority="2120">
      <formula>$AM400="Pobre"</formula>
    </cfRule>
    <cfRule type="expression" dxfId="2778" priority="2121">
      <formula>$AM400="Insatisfactorio"</formula>
    </cfRule>
    <cfRule type="expression" dxfId="2777" priority="2122">
      <formula>$AM400="Regular"</formula>
    </cfRule>
    <cfRule type="expression" dxfId="2776" priority="2123">
      <formula>$AM400="Bueno"</formula>
    </cfRule>
    <cfRule type="expression" dxfId="2775" priority="2124">
      <formula>$AM400="Excelente"</formula>
    </cfRule>
  </conditionalFormatting>
  <conditionalFormatting sqref="AM401">
    <cfRule type="expression" dxfId="2774" priority="2115">
      <formula>$AM401="Pobre"</formula>
    </cfRule>
    <cfRule type="expression" dxfId="2773" priority="2116">
      <formula>$AM401="Insatisfactorio"</formula>
    </cfRule>
    <cfRule type="expression" dxfId="2772" priority="2117">
      <formula>$AM401="Regular"</formula>
    </cfRule>
    <cfRule type="expression" dxfId="2771" priority="2118">
      <formula>$AM401="Bueno"</formula>
    </cfRule>
    <cfRule type="expression" dxfId="2770" priority="2119">
      <formula>$AM401="Excelente"</formula>
    </cfRule>
  </conditionalFormatting>
  <conditionalFormatting sqref="X406">
    <cfRule type="expression" dxfId="2769" priority="2111">
      <formula>$X406="Bajo"</formula>
    </cfRule>
    <cfRule type="expression" dxfId="2768" priority="2112">
      <formula>$X406="Moderado"</formula>
    </cfRule>
    <cfRule type="expression" dxfId="2767" priority="2113">
      <formula>$X406="Alto"</formula>
    </cfRule>
    <cfRule type="expression" dxfId="2766" priority="2114">
      <formula>$X406="Extremo"</formula>
    </cfRule>
  </conditionalFormatting>
  <conditionalFormatting sqref="AU406">
    <cfRule type="expression" dxfId="2765" priority="2107">
      <formula>$AU406="Bajo"</formula>
    </cfRule>
    <cfRule type="expression" dxfId="2764" priority="2108">
      <formula>$AU406="Moderado"</formula>
    </cfRule>
    <cfRule type="expression" dxfId="2763" priority="2109">
      <formula>$AU406="Alto"</formula>
    </cfRule>
    <cfRule type="expression" dxfId="2762" priority="2110">
      <formula>$AU406="Extremo"</formula>
    </cfRule>
  </conditionalFormatting>
  <conditionalFormatting sqref="AM406">
    <cfRule type="expression" dxfId="2761" priority="2102">
      <formula>$AM406="Pobre"</formula>
    </cfRule>
    <cfRule type="expression" dxfId="2760" priority="2103">
      <formula>$AM406="Insatisfactorio"</formula>
    </cfRule>
    <cfRule type="expression" dxfId="2759" priority="2104">
      <formula>$AM406="Regular"</formula>
    </cfRule>
    <cfRule type="expression" dxfId="2758" priority="2105">
      <formula>$AM406="Bueno"</formula>
    </cfRule>
    <cfRule type="expression" dxfId="2757" priority="2106">
      <formula>$AM406="Excelente"</formula>
    </cfRule>
  </conditionalFormatting>
  <conditionalFormatting sqref="AM407">
    <cfRule type="expression" dxfId="2756" priority="2097">
      <formula>$AM407="Pobre"</formula>
    </cfRule>
    <cfRule type="expression" dxfId="2755" priority="2098">
      <formula>$AM407="Insatisfactorio"</formula>
    </cfRule>
    <cfRule type="expression" dxfId="2754" priority="2099">
      <formula>$AM407="Regular"</formula>
    </cfRule>
    <cfRule type="expression" dxfId="2753" priority="2100">
      <formula>$AM407="Bueno"</formula>
    </cfRule>
    <cfRule type="expression" dxfId="2752" priority="2101">
      <formula>$AM407="Excelente"</formula>
    </cfRule>
  </conditionalFormatting>
  <conditionalFormatting sqref="X412">
    <cfRule type="expression" dxfId="2751" priority="2093">
      <formula>$X412="Bajo"</formula>
    </cfRule>
    <cfRule type="expression" dxfId="2750" priority="2094">
      <formula>$X412="Moderado"</formula>
    </cfRule>
    <cfRule type="expression" dxfId="2749" priority="2095">
      <formula>$X412="Alto"</formula>
    </cfRule>
    <cfRule type="expression" dxfId="2748" priority="2096">
      <formula>$X412="Extremo"</formula>
    </cfRule>
  </conditionalFormatting>
  <conditionalFormatting sqref="AU412">
    <cfRule type="expression" dxfId="2747" priority="2089">
      <formula>$AU412="Bajo"</formula>
    </cfRule>
    <cfRule type="expression" dxfId="2746" priority="2090">
      <formula>$AU412="Moderado"</formula>
    </cfRule>
    <cfRule type="expression" dxfId="2745" priority="2091">
      <formula>$AU412="Alto"</formula>
    </cfRule>
    <cfRule type="expression" dxfId="2744" priority="2092">
      <formula>$AU412="Extremo"</formula>
    </cfRule>
  </conditionalFormatting>
  <conditionalFormatting sqref="AM412">
    <cfRule type="expression" dxfId="2743" priority="2084">
      <formula>$AM412="Pobre"</formula>
    </cfRule>
    <cfRule type="expression" dxfId="2742" priority="2085">
      <formula>$AM412="Insatisfactorio"</formula>
    </cfRule>
    <cfRule type="expression" dxfId="2741" priority="2086">
      <formula>$AM412="Regular"</formula>
    </cfRule>
    <cfRule type="expression" dxfId="2740" priority="2087">
      <formula>$AM412="Bueno"</formula>
    </cfRule>
    <cfRule type="expression" dxfId="2739" priority="2088">
      <formula>$AM412="Excelente"</formula>
    </cfRule>
  </conditionalFormatting>
  <conditionalFormatting sqref="AM413">
    <cfRule type="expression" dxfId="2738" priority="2079">
      <formula>$AM413="Pobre"</formula>
    </cfRule>
    <cfRule type="expression" dxfId="2737" priority="2080">
      <formula>$AM413="Insatisfactorio"</formula>
    </cfRule>
    <cfRule type="expression" dxfId="2736" priority="2081">
      <formula>$AM413="Regular"</formula>
    </cfRule>
    <cfRule type="expression" dxfId="2735" priority="2082">
      <formula>$AM413="Bueno"</formula>
    </cfRule>
    <cfRule type="expression" dxfId="2734" priority="2083">
      <formula>$AM413="Excelente"</formula>
    </cfRule>
  </conditionalFormatting>
  <conditionalFormatting sqref="X418">
    <cfRule type="expression" dxfId="2733" priority="2075">
      <formula>$X418="Bajo"</formula>
    </cfRule>
    <cfRule type="expression" dxfId="2732" priority="2076">
      <formula>$X418="Moderado"</formula>
    </cfRule>
    <cfRule type="expression" dxfId="2731" priority="2077">
      <formula>$X418="Alto"</formula>
    </cfRule>
    <cfRule type="expression" dxfId="2730" priority="2078">
      <formula>$X418="Extremo"</formula>
    </cfRule>
  </conditionalFormatting>
  <conditionalFormatting sqref="AU418">
    <cfRule type="expression" dxfId="2729" priority="2071">
      <formula>$AU418="Bajo"</formula>
    </cfRule>
    <cfRule type="expression" dxfId="2728" priority="2072">
      <formula>$AU418="Moderado"</formula>
    </cfRule>
    <cfRule type="expression" dxfId="2727" priority="2073">
      <formula>$AU418="Alto"</formula>
    </cfRule>
    <cfRule type="expression" dxfId="2726" priority="2074">
      <formula>$AU418="Extremo"</formula>
    </cfRule>
  </conditionalFormatting>
  <conditionalFormatting sqref="AM418">
    <cfRule type="expression" dxfId="2725" priority="2066">
      <formula>$AM418="Pobre"</formula>
    </cfRule>
    <cfRule type="expression" dxfId="2724" priority="2067">
      <formula>$AM418="Insatisfactorio"</formula>
    </cfRule>
    <cfRule type="expression" dxfId="2723" priority="2068">
      <formula>$AM418="Regular"</formula>
    </cfRule>
    <cfRule type="expression" dxfId="2722" priority="2069">
      <formula>$AM418="Bueno"</formula>
    </cfRule>
    <cfRule type="expression" dxfId="2721" priority="2070">
      <formula>$AM418="Excelente"</formula>
    </cfRule>
  </conditionalFormatting>
  <conditionalFormatting sqref="AM419">
    <cfRule type="expression" dxfId="2720" priority="2061">
      <formula>$AM419="Pobre"</formula>
    </cfRule>
    <cfRule type="expression" dxfId="2719" priority="2062">
      <formula>$AM419="Insatisfactorio"</formula>
    </cfRule>
    <cfRule type="expression" dxfId="2718" priority="2063">
      <formula>$AM419="Regular"</formula>
    </cfRule>
    <cfRule type="expression" dxfId="2717" priority="2064">
      <formula>$AM419="Bueno"</formula>
    </cfRule>
    <cfRule type="expression" dxfId="2716" priority="2065">
      <formula>$AM419="Excelente"</formula>
    </cfRule>
  </conditionalFormatting>
  <conditionalFormatting sqref="X424">
    <cfRule type="expression" dxfId="2715" priority="2057">
      <formula>$X424="Bajo"</formula>
    </cfRule>
    <cfRule type="expression" dxfId="2714" priority="2058">
      <formula>$X424="Moderado"</formula>
    </cfRule>
    <cfRule type="expression" dxfId="2713" priority="2059">
      <formula>$X424="Alto"</formula>
    </cfRule>
    <cfRule type="expression" dxfId="2712" priority="2060">
      <formula>$X424="Extremo"</formula>
    </cfRule>
  </conditionalFormatting>
  <conditionalFormatting sqref="AU424">
    <cfRule type="expression" dxfId="2711" priority="2053">
      <formula>$AU424="Bajo"</formula>
    </cfRule>
    <cfRule type="expression" dxfId="2710" priority="2054">
      <formula>$AU424="Moderado"</formula>
    </cfRule>
    <cfRule type="expression" dxfId="2709" priority="2055">
      <formula>$AU424="Alto"</formula>
    </cfRule>
    <cfRule type="expression" dxfId="2708" priority="2056">
      <formula>$AU424="Extremo"</formula>
    </cfRule>
  </conditionalFormatting>
  <conditionalFormatting sqref="AM424">
    <cfRule type="expression" dxfId="2707" priority="2048">
      <formula>$AM424="Pobre"</formula>
    </cfRule>
    <cfRule type="expression" dxfId="2706" priority="2049">
      <formula>$AM424="Insatisfactorio"</formula>
    </cfRule>
    <cfRule type="expression" dxfId="2705" priority="2050">
      <formula>$AM424="Regular"</formula>
    </cfRule>
    <cfRule type="expression" dxfId="2704" priority="2051">
      <formula>$AM424="Bueno"</formula>
    </cfRule>
    <cfRule type="expression" dxfId="2703" priority="2052">
      <formula>$AM424="Excelente"</formula>
    </cfRule>
  </conditionalFormatting>
  <conditionalFormatting sqref="AM425">
    <cfRule type="expression" dxfId="2702" priority="2043">
      <formula>$AM425="Pobre"</formula>
    </cfRule>
    <cfRule type="expression" dxfId="2701" priority="2044">
      <formula>$AM425="Insatisfactorio"</formula>
    </cfRule>
    <cfRule type="expression" dxfId="2700" priority="2045">
      <formula>$AM425="Regular"</formula>
    </cfRule>
    <cfRule type="expression" dxfId="2699" priority="2046">
      <formula>$AM425="Bueno"</formula>
    </cfRule>
    <cfRule type="expression" dxfId="2698" priority="2047">
      <formula>$AM425="Excelente"</formula>
    </cfRule>
  </conditionalFormatting>
  <conditionalFormatting sqref="X430">
    <cfRule type="expression" dxfId="2697" priority="2039">
      <formula>$X430="Bajo"</formula>
    </cfRule>
    <cfRule type="expression" dxfId="2696" priority="2040">
      <formula>$X430="Moderado"</formula>
    </cfRule>
    <cfRule type="expression" dxfId="2695" priority="2041">
      <formula>$X430="Alto"</formula>
    </cfRule>
    <cfRule type="expression" dxfId="2694" priority="2042">
      <formula>$X430="Extremo"</formula>
    </cfRule>
  </conditionalFormatting>
  <conditionalFormatting sqref="AU430">
    <cfRule type="expression" dxfId="2693" priority="2035">
      <formula>$AU430="Bajo"</formula>
    </cfRule>
    <cfRule type="expression" dxfId="2692" priority="2036">
      <formula>$AU430="Moderado"</formula>
    </cfRule>
    <cfRule type="expression" dxfId="2691" priority="2037">
      <formula>$AU430="Alto"</formula>
    </cfRule>
    <cfRule type="expression" dxfId="2690" priority="2038">
      <formula>$AU430="Extremo"</formula>
    </cfRule>
  </conditionalFormatting>
  <conditionalFormatting sqref="AM430">
    <cfRule type="expression" dxfId="2689" priority="2030">
      <formula>$AM430="Pobre"</formula>
    </cfRule>
    <cfRule type="expression" dxfId="2688" priority="2031">
      <formula>$AM430="Insatisfactorio"</formula>
    </cfRule>
    <cfRule type="expression" dxfId="2687" priority="2032">
      <formula>$AM430="Regular"</formula>
    </cfRule>
    <cfRule type="expression" dxfId="2686" priority="2033">
      <formula>$AM430="Bueno"</formula>
    </cfRule>
    <cfRule type="expression" dxfId="2685" priority="2034">
      <formula>$AM430="Excelente"</formula>
    </cfRule>
  </conditionalFormatting>
  <conditionalFormatting sqref="AM431">
    <cfRule type="expression" dxfId="2684" priority="2025">
      <formula>$AM431="Pobre"</formula>
    </cfRule>
    <cfRule type="expression" dxfId="2683" priority="2026">
      <formula>$AM431="Insatisfactorio"</formula>
    </cfRule>
    <cfRule type="expression" dxfId="2682" priority="2027">
      <formula>$AM431="Regular"</formula>
    </cfRule>
    <cfRule type="expression" dxfId="2681" priority="2028">
      <formula>$AM431="Bueno"</formula>
    </cfRule>
    <cfRule type="expression" dxfId="2680" priority="2029">
      <formula>$AM431="Excelente"</formula>
    </cfRule>
  </conditionalFormatting>
  <conditionalFormatting sqref="X436">
    <cfRule type="expression" dxfId="2679" priority="2021">
      <formula>$X436="Bajo"</formula>
    </cfRule>
    <cfRule type="expression" dxfId="2678" priority="2022">
      <formula>$X436="Moderado"</formula>
    </cfRule>
    <cfRule type="expression" dxfId="2677" priority="2023">
      <formula>$X436="Alto"</formula>
    </cfRule>
    <cfRule type="expression" dxfId="2676" priority="2024">
      <formula>$X436="Extremo"</formula>
    </cfRule>
  </conditionalFormatting>
  <conditionalFormatting sqref="AU436">
    <cfRule type="expression" dxfId="2675" priority="2017">
      <formula>$AU436="Bajo"</formula>
    </cfRule>
    <cfRule type="expression" dxfId="2674" priority="2018">
      <formula>$AU436="Moderado"</formula>
    </cfRule>
    <cfRule type="expression" dxfId="2673" priority="2019">
      <formula>$AU436="Alto"</formula>
    </cfRule>
    <cfRule type="expression" dxfId="2672" priority="2020">
      <formula>$AU436="Extremo"</formula>
    </cfRule>
  </conditionalFormatting>
  <conditionalFormatting sqref="AM436">
    <cfRule type="expression" dxfId="2671" priority="2012">
      <formula>$AM436="Pobre"</formula>
    </cfRule>
    <cfRule type="expression" dxfId="2670" priority="2013">
      <formula>$AM436="Insatisfactorio"</formula>
    </cfRule>
    <cfRule type="expression" dxfId="2669" priority="2014">
      <formula>$AM436="Regular"</formula>
    </cfRule>
    <cfRule type="expression" dxfId="2668" priority="2015">
      <formula>$AM436="Bueno"</formula>
    </cfRule>
    <cfRule type="expression" dxfId="2667" priority="2016">
      <formula>$AM436="Excelente"</formula>
    </cfRule>
  </conditionalFormatting>
  <conditionalFormatting sqref="AM437">
    <cfRule type="expression" dxfId="2666" priority="2007">
      <formula>$AM437="Pobre"</formula>
    </cfRule>
    <cfRule type="expression" dxfId="2665" priority="2008">
      <formula>$AM437="Insatisfactorio"</formula>
    </cfRule>
    <cfRule type="expression" dxfId="2664" priority="2009">
      <formula>$AM437="Regular"</formula>
    </cfRule>
    <cfRule type="expression" dxfId="2663" priority="2010">
      <formula>$AM437="Bueno"</formula>
    </cfRule>
    <cfRule type="expression" dxfId="2662" priority="2011">
      <formula>$AM437="Excelente"</formula>
    </cfRule>
  </conditionalFormatting>
  <conditionalFormatting sqref="X442">
    <cfRule type="expression" dxfId="2661" priority="2003">
      <formula>$X442="Bajo"</formula>
    </cfRule>
    <cfRule type="expression" dxfId="2660" priority="2004">
      <formula>$X442="Moderado"</formula>
    </cfRule>
    <cfRule type="expression" dxfId="2659" priority="2005">
      <formula>$X442="Alto"</formula>
    </cfRule>
    <cfRule type="expression" dxfId="2658" priority="2006">
      <formula>$X442="Extremo"</formula>
    </cfRule>
  </conditionalFormatting>
  <conditionalFormatting sqref="AU442">
    <cfRule type="expression" dxfId="2657" priority="1999">
      <formula>$AU442="Bajo"</formula>
    </cfRule>
    <cfRule type="expression" dxfId="2656" priority="2000">
      <formula>$AU442="Moderado"</formula>
    </cfRule>
    <cfRule type="expression" dxfId="2655" priority="2001">
      <formula>$AU442="Alto"</formula>
    </cfRule>
    <cfRule type="expression" dxfId="2654" priority="2002">
      <formula>$AU442="Extremo"</formula>
    </cfRule>
  </conditionalFormatting>
  <conditionalFormatting sqref="AM442">
    <cfRule type="expression" dxfId="2653" priority="1994">
      <formula>$AM442="Pobre"</formula>
    </cfRule>
    <cfRule type="expression" dxfId="2652" priority="1995">
      <formula>$AM442="Insatisfactorio"</formula>
    </cfRule>
    <cfRule type="expression" dxfId="2651" priority="1996">
      <formula>$AM442="Regular"</formula>
    </cfRule>
    <cfRule type="expression" dxfId="2650" priority="1997">
      <formula>$AM442="Bueno"</formula>
    </cfRule>
    <cfRule type="expression" dxfId="2649" priority="1998">
      <formula>$AM442="Excelente"</formula>
    </cfRule>
  </conditionalFormatting>
  <conditionalFormatting sqref="AM443">
    <cfRule type="expression" dxfId="2648" priority="1989">
      <formula>$AM443="Pobre"</formula>
    </cfRule>
    <cfRule type="expression" dxfId="2647" priority="1990">
      <formula>$AM443="Insatisfactorio"</formula>
    </cfRule>
    <cfRule type="expression" dxfId="2646" priority="1991">
      <formula>$AM443="Regular"</formula>
    </cfRule>
    <cfRule type="expression" dxfId="2645" priority="1992">
      <formula>$AM443="Bueno"</formula>
    </cfRule>
    <cfRule type="expression" dxfId="2644" priority="1993">
      <formula>$AM443="Excelente"</formula>
    </cfRule>
  </conditionalFormatting>
  <conditionalFormatting sqref="X448">
    <cfRule type="expression" dxfId="2643" priority="1985">
      <formula>$X448="Bajo"</formula>
    </cfRule>
    <cfRule type="expression" dxfId="2642" priority="1986">
      <formula>$X448="Moderado"</formula>
    </cfRule>
    <cfRule type="expression" dxfId="2641" priority="1987">
      <formula>$X448="Alto"</formula>
    </cfRule>
    <cfRule type="expression" dxfId="2640" priority="1988">
      <formula>$X448="Extremo"</formula>
    </cfRule>
  </conditionalFormatting>
  <conditionalFormatting sqref="AU448">
    <cfRule type="expression" dxfId="2639" priority="1981">
      <formula>$AU448="Bajo"</formula>
    </cfRule>
    <cfRule type="expression" dxfId="2638" priority="1982">
      <formula>$AU448="Moderado"</formula>
    </cfRule>
    <cfRule type="expression" dxfId="2637" priority="1983">
      <formula>$AU448="Alto"</formula>
    </cfRule>
    <cfRule type="expression" dxfId="2636" priority="1984">
      <formula>$AU448="Extremo"</formula>
    </cfRule>
  </conditionalFormatting>
  <conditionalFormatting sqref="AM448">
    <cfRule type="expression" dxfId="2635" priority="1976">
      <formula>$AM448="Pobre"</formula>
    </cfRule>
    <cfRule type="expression" dxfId="2634" priority="1977">
      <formula>$AM448="Insatisfactorio"</formula>
    </cfRule>
    <cfRule type="expression" dxfId="2633" priority="1978">
      <formula>$AM448="Regular"</formula>
    </cfRule>
    <cfRule type="expression" dxfId="2632" priority="1979">
      <formula>$AM448="Bueno"</formula>
    </cfRule>
    <cfRule type="expression" dxfId="2631" priority="1980">
      <formula>$AM448="Excelente"</formula>
    </cfRule>
  </conditionalFormatting>
  <conditionalFormatting sqref="AM449">
    <cfRule type="expression" dxfId="2630" priority="1971">
      <formula>$AM449="Pobre"</formula>
    </cfRule>
    <cfRule type="expression" dxfId="2629" priority="1972">
      <formula>$AM449="Insatisfactorio"</formula>
    </cfRule>
    <cfRule type="expression" dxfId="2628" priority="1973">
      <formula>$AM449="Regular"</formula>
    </cfRule>
    <cfRule type="expression" dxfId="2627" priority="1974">
      <formula>$AM449="Bueno"</formula>
    </cfRule>
    <cfRule type="expression" dxfId="2626" priority="1975">
      <formula>$AM449="Excelente"</formula>
    </cfRule>
  </conditionalFormatting>
  <conditionalFormatting sqref="X454">
    <cfRule type="expression" dxfId="2625" priority="1967">
      <formula>$X454="Bajo"</formula>
    </cfRule>
    <cfRule type="expression" dxfId="2624" priority="1968">
      <formula>$X454="Moderado"</formula>
    </cfRule>
    <cfRule type="expression" dxfId="2623" priority="1969">
      <formula>$X454="Alto"</formula>
    </cfRule>
    <cfRule type="expression" dxfId="2622" priority="1970">
      <formula>$X454="Extremo"</formula>
    </cfRule>
  </conditionalFormatting>
  <conditionalFormatting sqref="AU454">
    <cfRule type="expression" dxfId="2621" priority="1963">
      <formula>$AU454="Bajo"</formula>
    </cfRule>
    <cfRule type="expression" dxfId="2620" priority="1964">
      <formula>$AU454="Moderado"</formula>
    </cfRule>
    <cfRule type="expression" dxfId="2619" priority="1965">
      <formula>$AU454="Alto"</formula>
    </cfRule>
    <cfRule type="expression" dxfId="2618" priority="1966">
      <formula>$AU454="Extremo"</formula>
    </cfRule>
  </conditionalFormatting>
  <conditionalFormatting sqref="AM454">
    <cfRule type="expression" dxfId="2617" priority="1958">
      <formula>$AM454="Pobre"</formula>
    </cfRule>
    <cfRule type="expression" dxfId="2616" priority="1959">
      <formula>$AM454="Insatisfactorio"</formula>
    </cfRule>
    <cfRule type="expression" dxfId="2615" priority="1960">
      <formula>$AM454="Regular"</formula>
    </cfRule>
    <cfRule type="expression" dxfId="2614" priority="1961">
      <formula>$AM454="Bueno"</formula>
    </cfRule>
    <cfRule type="expression" dxfId="2613" priority="1962">
      <formula>$AM454="Excelente"</formula>
    </cfRule>
  </conditionalFormatting>
  <conditionalFormatting sqref="AM455">
    <cfRule type="expression" dxfId="2612" priority="1953">
      <formula>$AM455="Pobre"</formula>
    </cfRule>
    <cfRule type="expression" dxfId="2611" priority="1954">
      <formula>$AM455="Insatisfactorio"</formula>
    </cfRule>
    <cfRule type="expression" dxfId="2610" priority="1955">
      <formula>$AM455="Regular"</formula>
    </cfRule>
    <cfRule type="expression" dxfId="2609" priority="1956">
      <formula>$AM455="Bueno"</formula>
    </cfRule>
    <cfRule type="expression" dxfId="2608" priority="1957">
      <formula>$AM455="Excelente"</formula>
    </cfRule>
  </conditionalFormatting>
  <conditionalFormatting sqref="X460">
    <cfRule type="expression" dxfId="2607" priority="1949">
      <formula>$X460="Bajo"</formula>
    </cfRule>
    <cfRule type="expression" dxfId="2606" priority="1950">
      <formula>$X460="Moderado"</formula>
    </cfRule>
    <cfRule type="expression" dxfId="2605" priority="1951">
      <formula>$X460="Alto"</formula>
    </cfRule>
    <cfRule type="expression" dxfId="2604" priority="1952">
      <formula>$X460="Extremo"</formula>
    </cfRule>
  </conditionalFormatting>
  <conditionalFormatting sqref="AU460">
    <cfRule type="expression" dxfId="2603" priority="1945">
      <formula>$AU460="Bajo"</formula>
    </cfRule>
    <cfRule type="expression" dxfId="2602" priority="1946">
      <formula>$AU460="Moderado"</formula>
    </cfRule>
    <cfRule type="expression" dxfId="2601" priority="1947">
      <formula>$AU460="Alto"</formula>
    </cfRule>
    <cfRule type="expression" dxfId="2600" priority="1948">
      <formula>$AU460="Extremo"</formula>
    </cfRule>
  </conditionalFormatting>
  <conditionalFormatting sqref="AM460">
    <cfRule type="expression" dxfId="2599" priority="1940">
      <formula>$AM460="Pobre"</formula>
    </cfRule>
    <cfRule type="expression" dxfId="2598" priority="1941">
      <formula>$AM460="Insatisfactorio"</formula>
    </cfRule>
    <cfRule type="expression" dxfId="2597" priority="1942">
      <formula>$AM460="Regular"</formula>
    </cfRule>
    <cfRule type="expression" dxfId="2596" priority="1943">
      <formula>$AM460="Bueno"</formula>
    </cfRule>
    <cfRule type="expression" dxfId="2595" priority="1944">
      <formula>$AM460="Excelente"</formula>
    </cfRule>
  </conditionalFormatting>
  <conditionalFormatting sqref="AM461">
    <cfRule type="expression" dxfId="2594" priority="1935">
      <formula>$AM461="Pobre"</formula>
    </cfRule>
    <cfRule type="expression" dxfId="2593" priority="1936">
      <formula>$AM461="Insatisfactorio"</formula>
    </cfRule>
    <cfRule type="expression" dxfId="2592" priority="1937">
      <formula>$AM461="Regular"</formula>
    </cfRule>
    <cfRule type="expression" dxfId="2591" priority="1938">
      <formula>$AM461="Bueno"</formula>
    </cfRule>
    <cfRule type="expression" dxfId="2590" priority="1939">
      <formula>$AM461="Excelente"</formula>
    </cfRule>
  </conditionalFormatting>
  <conditionalFormatting sqref="X466">
    <cfRule type="expression" dxfId="2589" priority="1931">
      <formula>$X466="Bajo"</formula>
    </cfRule>
    <cfRule type="expression" dxfId="2588" priority="1932">
      <formula>$X466="Moderado"</formula>
    </cfRule>
    <cfRule type="expression" dxfId="2587" priority="1933">
      <formula>$X466="Alto"</formula>
    </cfRule>
    <cfRule type="expression" dxfId="2586" priority="1934">
      <formula>$X466="Extremo"</formula>
    </cfRule>
  </conditionalFormatting>
  <conditionalFormatting sqref="AU466">
    <cfRule type="expression" dxfId="2585" priority="1927">
      <formula>$AU466="Bajo"</formula>
    </cfRule>
    <cfRule type="expression" dxfId="2584" priority="1928">
      <formula>$AU466="Moderado"</formula>
    </cfRule>
    <cfRule type="expression" dxfId="2583" priority="1929">
      <formula>$AU466="Alto"</formula>
    </cfRule>
    <cfRule type="expression" dxfId="2582" priority="1930">
      <formula>$AU466="Extremo"</formula>
    </cfRule>
  </conditionalFormatting>
  <conditionalFormatting sqref="AM466">
    <cfRule type="expression" dxfId="2581" priority="1922">
      <formula>$AM466="Pobre"</formula>
    </cfRule>
    <cfRule type="expression" dxfId="2580" priority="1923">
      <formula>$AM466="Insatisfactorio"</formula>
    </cfRule>
    <cfRule type="expression" dxfId="2579" priority="1924">
      <formula>$AM466="Regular"</formula>
    </cfRule>
    <cfRule type="expression" dxfId="2578" priority="1925">
      <formula>$AM466="Bueno"</formula>
    </cfRule>
    <cfRule type="expression" dxfId="2577" priority="1926">
      <formula>$AM466="Excelente"</formula>
    </cfRule>
  </conditionalFormatting>
  <conditionalFormatting sqref="AM467">
    <cfRule type="expression" dxfId="2576" priority="1917">
      <formula>$AM467="Pobre"</formula>
    </cfRule>
    <cfRule type="expression" dxfId="2575" priority="1918">
      <formula>$AM467="Insatisfactorio"</formula>
    </cfRule>
    <cfRule type="expression" dxfId="2574" priority="1919">
      <formula>$AM467="Regular"</formula>
    </cfRule>
    <cfRule type="expression" dxfId="2573" priority="1920">
      <formula>$AM467="Bueno"</formula>
    </cfRule>
    <cfRule type="expression" dxfId="2572" priority="1921">
      <formula>$AM467="Excelente"</formula>
    </cfRule>
  </conditionalFormatting>
  <conditionalFormatting sqref="X472">
    <cfRule type="expression" dxfId="2571" priority="1913">
      <formula>$X472="Bajo"</formula>
    </cfRule>
    <cfRule type="expression" dxfId="2570" priority="1914">
      <formula>$X472="Moderado"</formula>
    </cfRule>
    <cfRule type="expression" dxfId="2569" priority="1915">
      <formula>$X472="Alto"</formula>
    </cfRule>
    <cfRule type="expression" dxfId="2568" priority="1916">
      <formula>$X472="Extremo"</formula>
    </cfRule>
  </conditionalFormatting>
  <conditionalFormatting sqref="AU472">
    <cfRule type="expression" dxfId="2567" priority="1909">
      <formula>$AU472="Bajo"</formula>
    </cfRule>
    <cfRule type="expression" dxfId="2566" priority="1910">
      <formula>$AU472="Moderado"</formula>
    </cfRule>
    <cfRule type="expression" dxfId="2565" priority="1911">
      <formula>$AU472="Alto"</formula>
    </cfRule>
    <cfRule type="expression" dxfId="2564" priority="1912">
      <formula>$AU472="Extremo"</formula>
    </cfRule>
  </conditionalFormatting>
  <conditionalFormatting sqref="AM472">
    <cfRule type="expression" dxfId="2563" priority="1904">
      <formula>$AM472="Pobre"</formula>
    </cfRule>
    <cfRule type="expression" dxfId="2562" priority="1905">
      <formula>$AM472="Insatisfactorio"</formula>
    </cfRule>
    <cfRule type="expression" dxfId="2561" priority="1906">
      <formula>$AM472="Regular"</formula>
    </cfRule>
    <cfRule type="expression" dxfId="2560" priority="1907">
      <formula>$AM472="Bueno"</formula>
    </cfRule>
    <cfRule type="expression" dxfId="2559" priority="1908">
      <formula>$AM472="Excelente"</formula>
    </cfRule>
  </conditionalFormatting>
  <conditionalFormatting sqref="AM473">
    <cfRule type="expression" dxfId="2558" priority="1899">
      <formula>$AM473="Pobre"</formula>
    </cfRule>
    <cfRule type="expression" dxfId="2557" priority="1900">
      <formula>$AM473="Insatisfactorio"</formula>
    </cfRule>
    <cfRule type="expression" dxfId="2556" priority="1901">
      <formula>$AM473="Regular"</formula>
    </cfRule>
    <cfRule type="expression" dxfId="2555" priority="1902">
      <formula>$AM473="Bueno"</formula>
    </cfRule>
    <cfRule type="expression" dxfId="2554" priority="1903">
      <formula>$AM473="Excelente"</formula>
    </cfRule>
  </conditionalFormatting>
  <conditionalFormatting sqref="X478">
    <cfRule type="expression" dxfId="2553" priority="1895">
      <formula>$X478="Bajo"</formula>
    </cfRule>
    <cfRule type="expression" dxfId="2552" priority="1896">
      <formula>$X478="Moderado"</formula>
    </cfRule>
    <cfRule type="expression" dxfId="2551" priority="1897">
      <formula>$X478="Alto"</formula>
    </cfRule>
    <cfRule type="expression" dxfId="2550" priority="1898">
      <formula>$X478="Extremo"</formula>
    </cfRule>
  </conditionalFormatting>
  <conditionalFormatting sqref="AU478">
    <cfRule type="expression" dxfId="2549" priority="1891">
      <formula>$AU478="Bajo"</formula>
    </cfRule>
    <cfRule type="expression" dxfId="2548" priority="1892">
      <formula>$AU478="Moderado"</formula>
    </cfRule>
    <cfRule type="expression" dxfId="2547" priority="1893">
      <formula>$AU478="Alto"</formula>
    </cfRule>
    <cfRule type="expression" dxfId="2546" priority="1894">
      <formula>$AU478="Extremo"</formula>
    </cfRule>
  </conditionalFormatting>
  <conditionalFormatting sqref="AM478">
    <cfRule type="expression" dxfId="2545" priority="1886">
      <formula>$AM478="Pobre"</formula>
    </cfRule>
    <cfRule type="expression" dxfId="2544" priority="1887">
      <formula>$AM478="Insatisfactorio"</formula>
    </cfRule>
    <cfRule type="expression" dxfId="2543" priority="1888">
      <formula>$AM478="Regular"</formula>
    </cfRule>
    <cfRule type="expression" dxfId="2542" priority="1889">
      <formula>$AM478="Bueno"</formula>
    </cfRule>
    <cfRule type="expression" dxfId="2541" priority="1890">
      <formula>$AM478="Excelente"</formula>
    </cfRule>
  </conditionalFormatting>
  <conditionalFormatting sqref="AM479">
    <cfRule type="expression" dxfId="2540" priority="1881">
      <formula>$AM479="Pobre"</formula>
    </cfRule>
    <cfRule type="expression" dxfId="2539" priority="1882">
      <formula>$AM479="Insatisfactorio"</formula>
    </cfRule>
    <cfRule type="expression" dxfId="2538" priority="1883">
      <formula>$AM479="Regular"</formula>
    </cfRule>
    <cfRule type="expression" dxfId="2537" priority="1884">
      <formula>$AM479="Bueno"</formula>
    </cfRule>
    <cfRule type="expression" dxfId="2536" priority="1885">
      <formula>$AM479="Excelente"</formula>
    </cfRule>
  </conditionalFormatting>
  <conditionalFormatting sqref="X484">
    <cfRule type="expression" dxfId="2535" priority="1877">
      <formula>$X484="Bajo"</formula>
    </cfRule>
    <cfRule type="expression" dxfId="2534" priority="1878">
      <formula>$X484="Moderado"</formula>
    </cfRule>
    <cfRule type="expression" dxfId="2533" priority="1879">
      <formula>$X484="Alto"</formula>
    </cfRule>
    <cfRule type="expression" dxfId="2532" priority="1880">
      <formula>$X484="Extremo"</formula>
    </cfRule>
  </conditionalFormatting>
  <conditionalFormatting sqref="AU484">
    <cfRule type="expression" dxfId="2531" priority="1873">
      <formula>$AU484="Bajo"</formula>
    </cfRule>
    <cfRule type="expression" dxfId="2530" priority="1874">
      <formula>$AU484="Moderado"</formula>
    </cfRule>
    <cfRule type="expression" dxfId="2529" priority="1875">
      <formula>$AU484="Alto"</formula>
    </cfRule>
    <cfRule type="expression" dxfId="2528" priority="1876">
      <formula>$AU484="Extremo"</formula>
    </cfRule>
  </conditionalFormatting>
  <conditionalFormatting sqref="AM484">
    <cfRule type="expression" dxfId="2527" priority="1868">
      <formula>$AM484="Pobre"</formula>
    </cfRule>
    <cfRule type="expression" dxfId="2526" priority="1869">
      <formula>$AM484="Insatisfactorio"</formula>
    </cfRule>
    <cfRule type="expression" dxfId="2525" priority="1870">
      <formula>$AM484="Regular"</formula>
    </cfRule>
    <cfRule type="expression" dxfId="2524" priority="1871">
      <formula>$AM484="Bueno"</formula>
    </cfRule>
    <cfRule type="expression" dxfId="2523" priority="1872">
      <formula>$AM484="Excelente"</formula>
    </cfRule>
  </conditionalFormatting>
  <conditionalFormatting sqref="AM485">
    <cfRule type="expression" dxfId="2522" priority="1863">
      <formula>$AM485="Pobre"</formula>
    </cfRule>
    <cfRule type="expression" dxfId="2521" priority="1864">
      <formula>$AM485="Insatisfactorio"</formula>
    </cfRule>
    <cfRule type="expression" dxfId="2520" priority="1865">
      <formula>$AM485="Regular"</formula>
    </cfRule>
    <cfRule type="expression" dxfId="2519" priority="1866">
      <formula>$AM485="Bueno"</formula>
    </cfRule>
    <cfRule type="expression" dxfId="2518" priority="1867">
      <formula>$AM485="Excelente"</formula>
    </cfRule>
  </conditionalFormatting>
  <conditionalFormatting sqref="X490">
    <cfRule type="expression" dxfId="2517" priority="1859">
      <formula>$X490="Bajo"</formula>
    </cfRule>
    <cfRule type="expression" dxfId="2516" priority="1860">
      <formula>$X490="Moderado"</formula>
    </cfRule>
    <cfRule type="expression" dxfId="2515" priority="1861">
      <formula>$X490="Alto"</formula>
    </cfRule>
    <cfRule type="expression" dxfId="2514" priority="1862">
      <formula>$X490="Extremo"</formula>
    </cfRule>
  </conditionalFormatting>
  <conditionalFormatting sqref="AU490">
    <cfRule type="expression" dxfId="2513" priority="1855">
      <formula>$AU490="Bajo"</formula>
    </cfRule>
    <cfRule type="expression" dxfId="2512" priority="1856">
      <formula>$AU490="Moderado"</formula>
    </cfRule>
    <cfRule type="expression" dxfId="2511" priority="1857">
      <formula>$AU490="Alto"</formula>
    </cfRule>
    <cfRule type="expression" dxfId="2510" priority="1858">
      <formula>$AU490="Extremo"</formula>
    </cfRule>
  </conditionalFormatting>
  <conditionalFormatting sqref="AM490">
    <cfRule type="expression" dxfId="2509" priority="1850">
      <formula>$AM490="Pobre"</formula>
    </cfRule>
    <cfRule type="expression" dxfId="2508" priority="1851">
      <formula>$AM490="Insatisfactorio"</formula>
    </cfRule>
    <cfRule type="expression" dxfId="2507" priority="1852">
      <formula>$AM490="Regular"</formula>
    </cfRule>
    <cfRule type="expression" dxfId="2506" priority="1853">
      <formula>$AM490="Bueno"</formula>
    </cfRule>
    <cfRule type="expression" dxfId="2505" priority="1854">
      <formula>$AM490="Excelente"</formula>
    </cfRule>
  </conditionalFormatting>
  <conditionalFormatting sqref="AM491">
    <cfRule type="expression" dxfId="2504" priority="1845">
      <formula>$AM491="Pobre"</formula>
    </cfRule>
    <cfRule type="expression" dxfId="2503" priority="1846">
      <formula>$AM491="Insatisfactorio"</formula>
    </cfRule>
    <cfRule type="expression" dxfId="2502" priority="1847">
      <formula>$AM491="Regular"</formula>
    </cfRule>
    <cfRule type="expression" dxfId="2501" priority="1848">
      <formula>$AM491="Bueno"</formula>
    </cfRule>
    <cfRule type="expression" dxfId="2500" priority="1849">
      <formula>$AM491="Excelente"</formula>
    </cfRule>
  </conditionalFormatting>
  <conditionalFormatting sqref="X496">
    <cfRule type="expression" dxfId="2499" priority="1841">
      <formula>$X496="Bajo"</formula>
    </cfRule>
    <cfRule type="expression" dxfId="2498" priority="1842">
      <formula>$X496="Moderado"</formula>
    </cfRule>
    <cfRule type="expression" dxfId="2497" priority="1843">
      <formula>$X496="Alto"</formula>
    </cfRule>
    <cfRule type="expression" dxfId="2496" priority="1844">
      <formula>$X496="Extremo"</formula>
    </cfRule>
  </conditionalFormatting>
  <conditionalFormatting sqref="AU496">
    <cfRule type="expression" dxfId="2495" priority="1837">
      <formula>$AU496="Bajo"</formula>
    </cfRule>
    <cfRule type="expression" dxfId="2494" priority="1838">
      <formula>$AU496="Moderado"</formula>
    </cfRule>
    <cfRule type="expression" dxfId="2493" priority="1839">
      <formula>$AU496="Alto"</formula>
    </cfRule>
    <cfRule type="expression" dxfId="2492" priority="1840">
      <formula>$AU496="Extremo"</formula>
    </cfRule>
  </conditionalFormatting>
  <conditionalFormatting sqref="AM496">
    <cfRule type="expression" dxfId="2491" priority="1832">
      <formula>$AM496="Pobre"</formula>
    </cfRule>
    <cfRule type="expression" dxfId="2490" priority="1833">
      <formula>$AM496="Insatisfactorio"</formula>
    </cfRule>
    <cfRule type="expression" dxfId="2489" priority="1834">
      <formula>$AM496="Regular"</formula>
    </cfRule>
    <cfRule type="expression" dxfId="2488" priority="1835">
      <formula>$AM496="Bueno"</formula>
    </cfRule>
    <cfRule type="expression" dxfId="2487" priority="1836">
      <formula>$AM496="Excelente"</formula>
    </cfRule>
  </conditionalFormatting>
  <conditionalFormatting sqref="AM497">
    <cfRule type="expression" dxfId="2486" priority="1827">
      <formula>$AM497="Pobre"</formula>
    </cfRule>
    <cfRule type="expression" dxfId="2485" priority="1828">
      <formula>$AM497="Insatisfactorio"</formula>
    </cfRule>
    <cfRule type="expression" dxfId="2484" priority="1829">
      <formula>$AM497="Regular"</formula>
    </cfRule>
    <cfRule type="expression" dxfId="2483" priority="1830">
      <formula>$AM497="Bueno"</formula>
    </cfRule>
    <cfRule type="expression" dxfId="2482" priority="1831">
      <formula>$AM497="Excelente"</formula>
    </cfRule>
  </conditionalFormatting>
  <conditionalFormatting sqref="X502">
    <cfRule type="expression" dxfId="2481" priority="1823">
      <formula>$X502="Bajo"</formula>
    </cfRule>
    <cfRule type="expression" dxfId="2480" priority="1824">
      <formula>$X502="Moderado"</formula>
    </cfRule>
    <cfRule type="expression" dxfId="2479" priority="1825">
      <formula>$X502="Alto"</formula>
    </cfRule>
    <cfRule type="expression" dxfId="2478" priority="1826">
      <formula>$X502="Extremo"</formula>
    </cfRule>
  </conditionalFormatting>
  <conditionalFormatting sqref="AU502">
    <cfRule type="expression" dxfId="2477" priority="1819">
      <formula>$AU502="Bajo"</formula>
    </cfRule>
    <cfRule type="expression" dxfId="2476" priority="1820">
      <formula>$AU502="Moderado"</formula>
    </cfRule>
    <cfRule type="expression" dxfId="2475" priority="1821">
      <formula>$AU502="Alto"</formula>
    </cfRule>
    <cfRule type="expression" dxfId="2474" priority="1822">
      <formula>$AU502="Extremo"</formula>
    </cfRule>
  </conditionalFormatting>
  <conditionalFormatting sqref="AM502">
    <cfRule type="expression" dxfId="2473" priority="1814">
      <formula>$AM502="Pobre"</formula>
    </cfRule>
    <cfRule type="expression" dxfId="2472" priority="1815">
      <formula>$AM502="Insatisfactorio"</formula>
    </cfRule>
    <cfRule type="expression" dxfId="2471" priority="1816">
      <formula>$AM502="Regular"</formula>
    </cfRule>
    <cfRule type="expression" dxfId="2470" priority="1817">
      <formula>$AM502="Bueno"</formula>
    </cfRule>
    <cfRule type="expression" dxfId="2469" priority="1818">
      <formula>$AM502="Excelente"</formula>
    </cfRule>
  </conditionalFormatting>
  <conditionalFormatting sqref="AM503">
    <cfRule type="expression" dxfId="2468" priority="1809">
      <formula>$AM503="Pobre"</formula>
    </cfRule>
    <cfRule type="expression" dxfId="2467" priority="1810">
      <formula>$AM503="Insatisfactorio"</formula>
    </cfRule>
    <cfRule type="expression" dxfId="2466" priority="1811">
      <formula>$AM503="Regular"</formula>
    </cfRule>
    <cfRule type="expression" dxfId="2465" priority="1812">
      <formula>$AM503="Bueno"</formula>
    </cfRule>
    <cfRule type="expression" dxfId="2464" priority="1813">
      <formula>$AM503="Excelente"</formula>
    </cfRule>
  </conditionalFormatting>
  <conditionalFormatting sqref="X508">
    <cfRule type="expression" dxfId="2463" priority="1805">
      <formula>$X508="Bajo"</formula>
    </cfRule>
    <cfRule type="expression" dxfId="2462" priority="1806">
      <formula>$X508="Moderado"</formula>
    </cfRule>
    <cfRule type="expression" dxfId="2461" priority="1807">
      <formula>$X508="Alto"</formula>
    </cfRule>
    <cfRule type="expression" dxfId="2460" priority="1808">
      <formula>$X508="Extremo"</formula>
    </cfRule>
  </conditionalFormatting>
  <conditionalFormatting sqref="AU508">
    <cfRule type="expression" dxfId="2459" priority="1801">
      <formula>$AU508="Bajo"</formula>
    </cfRule>
    <cfRule type="expression" dxfId="2458" priority="1802">
      <formula>$AU508="Moderado"</formula>
    </cfRule>
    <cfRule type="expression" dxfId="2457" priority="1803">
      <formula>$AU508="Alto"</formula>
    </cfRule>
    <cfRule type="expression" dxfId="2456" priority="1804">
      <formula>$AU508="Extremo"</formula>
    </cfRule>
  </conditionalFormatting>
  <conditionalFormatting sqref="AM508">
    <cfRule type="expression" dxfId="2455" priority="1796">
      <formula>$AM508="Pobre"</formula>
    </cfRule>
    <cfRule type="expression" dxfId="2454" priority="1797">
      <formula>$AM508="Insatisfactorio"</formula>
    </cfRule>
    <cfRule type="expression" dxfId="2453" priority="1798">
      <formula>$AM508="Regular"</formula>
    </cfRule>
    <cfRule type="expression" dxfId="2452" priority="1799">
      <formula>$AM508="Bueno"</formula>
    </cfRule>
    <cfRule type="expression" dxfId="2451" priority="1800">
      <formula>$AM508="Excelente"</formula>
    </cfRule>
  </conditionalFormatting>
  <conditionalFormatting sqref="AM509">
    <cfRule type="expression" dxfId="2450" priority="1791">
      <formula>$AM509="Pobre"</formula>
    </cfRule>
    <cfRule type="expression" dxfId="2449" priority="1792">
      <formula>$AM509="Insatisfactorio"</formula>
    </cfRule>
    <cfRule type="expression" dxfId="2448" priority="1793">
      <formula>$AM509="Regular"</formula>
    </cfRule>
    <cfRule type="expression" dxfId="2447" priority="1794">
      <formula>$AM509="Bueno"</formula>
    </cfRule>
    <cfRule type="expression" dxfId="2446" priority="1795">
      <formula>$AM509="Excelente"</formula>
    </cfRule>
  </conditionalFormatting>
  <conditionalFormatting sqref="X514">
    <cfRule type="expression" dxfId="2445" priority="1787">
      <formula>$X514="Bajo"</formula>
    </cfRule>
    <cfRule type="expression" dxfId="2444" priority="1788">
      <formula>$X514="Moderado"</formula>
    </cfRule>
    <cfRule type="expression" dxfId="2443" priority="1789">
      <formula>$X514="Alto"</formula>
    </cfRule>
    <cfRule type="expression" dxfId="2442" priority="1790">
      <formula>$X514="Extremo"</formula>
    </cfRule>
  </conditionalFormatting>
  <conditionalFormatting sqref="AU514">
    <cfRule type="expression" dxfId="2441" priority="1783">
      <formula>$AU514="Bajo"</formula>
    </cfRule>
    <cfRule type="expression" dxfId="2440" priority="1784">
      <formula>$AU514="Moderado"</formula>
    </cfRule>
    <cfRule type="expression" dxfId="2439" priority="1785">
      <formula>$AU514="Alto"</formula>
    </cfRule>
    <cfRule type="expression" dxfId="2438" priority="1786">
      <formula>$AU514="Extremo"</formula>
    </cfRule>
  </conditionalFormatting>
  <conditionalFormatting sqref="AM514">
    <cfRule type="expression" dxfId="2437" priority="1778">
      <formula>$AM514="Pobre"</formula>
    </cfRule>
    <cfRule type="expression" dxfId="2436" priority="1779">
      <formula>$AM514="Insatisfactorio"</formula>
    </cfRule>
    <cfRule type="expression" dxfId="2435" priority="1780">
      <formula>$AM514="Regular"</formula>
    </cfRule>
    <cfRule type="expression" dxfId="2434" priority="1781">
      <formula>$AM514="Bueno"</formula>
    </cfRule>
    <cfRule type="expression" dxfId="2433" priority="1782">
      <formula>$AM514="Excelente"</formula>
    </cfRule>
  </conditionalFormatting>
  <conditionalFormatting sqref="AM515">
    <cfRule type="expression" dxfId="2432" priority="1773">
      <formula>$AM515="Pobre"</formula>
    </cfRule>
    <cfRule type="expression" dxfId="2431" priority="1774">
      <formula>$AM515="Insatisfactorio"</formula>
    </cfRule>
    <cfRule type="expression" dxfId="2430" priority="1775">
      <formula>$AM515="Regular"</formula>
    </cfRule>
    <cfRule type="expression" dxfId="2429" priority="1776">
      <formula>$AM515="Bueno"</formula>
    </cfRule>
    <cfRule type="expression" dxfId="2428" priority="1777">
      <formula>$AM515="Excelente"</formula>
    </cfRule>
  </conditionalFormatting>
  <conditionalFormatting sqref="X520">
    <cfRule type="expression" dxfId="2427" priority="1769">
      <formula>$X520="Bajo"</formula>
    </cfRule>
    <cfRule type="expression" dxfId="2426" priority="1770">
      <formula>$X520="Moderado"</formula>
    </cfRule>
    <cfRule type="expression" dxfId="2425" priority="1771">
      <formula>$X520="Alto"</formula>
    </cfRule>
    <cfRule type="expression" dxfId="2424" priority="1772">
      <formula>$X520="Extremo"</formula>
    </cfRule>
  </conditionalFormatting>
  <conditionalFormatting sqref="AU520">
    <cfRule type="expression" dxfId="2423" priority="1765">
      <formula>$AU520="Bajo"</formula>
    </cfRule>
    <cfRule type="expression" dxfId="2422" priority="1766">
      <formula>$AU520="Moderado"</formula>
    </cfRule>
    <cfRule type="expression" dxfId="2421" priority="1767">
      <formula>$AU520="Alto"</formula>
    </cfRule>
    <cfRule type="expression" dxfId="2420" priority="1768">
      <formula>$AU520="Extremo"</formula>
    </cfRule>
  </conditionalFormatting>
  <conditionalFormatting sqref="AM520">
    <cfRule type="expression" dxfId="2419" priority="1760">
      <formula>$AM520="Pobre"</formula>
    </cfRule>
    <cfRule type="expression" dxfId="2418" priority="1761">
      <formula>$AM520="Insatisfactorio"</formula>
    </cfRule>
    <cfRule type="expression" dxfId="2417" priority="1762">
      <formula>$AM520="Regular"</formula>
    </cfRule>
    <cfRule type="expression" dxfId="2416" priority="1763">
      <formula>$AM520="Bueno"</formula>
    </cfRule>
    <cfRule type="expression" dxfId="2415" priority="1764">
      <formula>$AM520="Excelente"</formula>
    </cfRule>
  </conditionalFormatting>
  <conditionalFormatting sqref="AM521">
    <cfRule type="expression" dxfId="2414" priority="1755">
      <formula>$AM521="Pobre"</formula>
    </cfRule>
    <cfRule type="expression" dxfId="2413" priority="1756">
      <formula>$AM521="Insatisfactorio"</formula>
    </cfRule>
    <cfRule type="expression" dxfId="2412" priority="1757">
      <formula>$AM521="Regular"</formula>
    </cfRule>
    <cfRule type="expression" dxfId="2411" priority="1758">
      <formula>$AM521="Bueno"</formula>
    </cfRule>
    <cfRule type="expression" dxfId="2410" priority="1759">
      <formula>$AM521="Excelente"</formula>
    </cfRule>
  </conditionalFormatting>
  <conditionalFormatting sqref="X526">
    <cfRule type="expression" dxfId="2409" priority="1751">
      <formula>$X526="Bajo"</formula>
    </cfRule>
    <cfRule type="expression" dxfId="2408" priority="1752">
      <formula>$X526="Moderado"</formula>
    </cfRule>
    <cfRule type="expression" dxfId="2407" priority="1753">
      <formula>$X526="Alto"</formula>
    </cfRule>
    <cfRule type="expression" dxfId="2406" priority="1754">
      <formula>$X526="Extremo"</formula>
    </cfRule>
  </conditionalFormatting>
  <conditionalFormatting sqref="AU526">
    <cfRule type="expression" dxfId="2405" priority="1747">
      <formula>$AU526="Bajo"</formula>
    </cfRule>
    <cfRule type="expression" dxfId="2404" priority="1748">
      <formula>$AU526="Moderado"</formula>
    </cfRule>
    <cfRule type="expression" dxfId="2403" priority="1749">
      <formula>$AU526="Alto"</formula>
    </cfRule>
    <cfRule type="expression" dxfId="2402" priority="1750">
      <formula>$AU526="Extremo"</formula>
    </cfRule>
  </conditionalFormatting>
  <conditionalFormatting sqref="AM526">
    <cfRule type="expression" dxfId="2401" priority="1742">
      <formula>$AM526="Pobre"</formula>
    </cfRule>
    <cfRule type="expression" dxfId="2400" priority="1743">
      <formula>$AM526="Insatisfactorio"</formula>
    </cfRule>
    <cfRule type="expression" dxfId="2399" priority="1744">
      <formula>$AM526="Regular"</formula>
    </cfRule>
    <cfRule type="expression" dxfId="2398" priority="1745">
      <formula>$AM526="Bueno"</formula>
    </cfRule>
    <cfRule type="expression" dxfId="2397" priority="1746">
      <formula>$AM526="Excelente"</formula>
    </cfRule>
  </conditionalFormatting>
  <conditionalFormatting sqref="AM527">
    <cfRule type="expression" dxfId="2396" priority="1737">
      <formula>$AM527="Pobre"</formula>
    </cfRule>
    <cfRule type="expression" dxfId="2395" priority="1738">
      <formula>$AM527="Insatisfactorio"</formula>
    </cfRule>
    <cfRule type="expression" dxfId="2394" priority="1739">
      <formula>$AM527="Regular"</formula>
    </cfRule>
    <cfRule type="expression" dxfId="2393" priority="1740">
      <formula>$AM527="Bueno"</formula>
    </cfRule>
    <cfRule type="expression" dxfId="2392" priority="1741">
      <formula>$AM527="Excelente"</formula>
    </cfRule>
  </conditionalFormatting>
  <conditionalFormatting sqref="X532">
    <cfRule type="expression" dxfId="2391" priority="1733">
      <formula>$X532="Bajo"</formula>
    </cfRule>
    <cfRule type="expression" dxfId="2390" priority="1734">
      <formula>$X532="Moderado"</formula>
    </cfRule>
    <cfRule type="expression" dxfId="2389" priority="1735">
      <formula>$X532="Alto"</formula>
    </cfRule>
    <cfRule type="expression" dxfId="2388" priority="1736">
      <formula>$X532="Extremo"</formula>
    </cfRule>
  </conditionalFormatting>
  <conditionalFormatting sqref="AU532">
    <cfRule type="expression" dxfId="2387" priority="1729">
      <formula>$AU532="Bajo"</formula>
    </cfRule>
    <cfRule type="expression" dxfId="2386" priority="1730">
      <formula>$AU532="Moderado"</formula>
    </cfRule>
    <cfRule type="expression" dxfId="2385" priority="1731">
      <formula>$AU532="Alto"</formula>
    </cfRule>
    <cfRule type="expression" dxfId="2384" priority="1732">
      <formula>$AU532="Extremo"</formula>
    </cfRule>
  </conditionalFormatting>
  <conditionalFormatting sqref="AM532">
    <cfRule type="expression" dxfId="2383" priority="1724">
      <formula>$AM532="Pobre"</formula>
    </cfRule>
    <cfRule type="expression" dxfId="2382" priority="1725">
      <formula>$AM532="Insatisfactorio"</formula>
    </cfRule>
    <cfRule type="expression" dxfId="2381" priority="1726">
      <formula>$AM532="Regular"</formula>
    </cfRule>
    <cfRule type="expression" dxfId="2380" priority="1727">
      <formula>$AM532="Bueno"</formula>
    </cfRule>
    <cfRule type="expression" dxfId="2379" priority="1728">
      <formula>$AM532="Excelente"</formula>
    </cfRule>
  </conditionalFormatting>
  <conditionalFormatting sqref="AM533">
    <cfRule type="expression" dxfId="2378" priority="1719">
      <formula>$AM533="Pobre"</formula>
    </cfRule>
    <cfRule type="expression" dxfId="2377" priority="1720">
      <formula>$AM533="Insatisfactorio"</formula>
    </cfRule>
    <cfRule type="expression" dxfId="2376" priority="1721">
      <formula>$AM533="Regular"</formula>
    </cfRule>
    <cfRule type="expression" dxfId="2375" priority="1722">
      <formula>$AM533="Bueno"</formula>
    </cfRule>
    <cfRule type="expression" dxfId="2374" priority="1723">
      <formula>$AM533="Excelente"</formula>
    </cfRule>
  </conditionalFormatting>
  <conditionalFormatting sqref="X538">
    <cfRule type="expression" dxfId="2373" priority="1715">
      <formula>$X538="Bajo"</formula>
    </cfRule>
    <cfRule type="expression" dxfId="2372" priority="1716">
      <formula>$X538="Moderado"</formula>
    </cfRule>
    <cfRule type="expression" dxfId="2371" priority="1717">
      <formula>$X538="Alto"</formula>
    </cfRule>
    <cfRule type="expression" dxfId="2370" priority="1718">
      <formula>$X538="Extremo"</formula>
    </cfRule>
  </conditionalFormatting>
  <conditionalFormatting sqref="AU538">
    <cfRule type="expression" dxfId="2369" priority="1711">
      <formula>$AU538="Bajo"</formula>
    </cfRule>
    <cfRule type="expression" dxfId="2368" priority="1712">
      <formula>$AU538="Moderado"</formula>
    </cfRule>
    <cfRule type="expression" dxfId="2367" priority="1713">
      <formula>$AU538="Alto"</formula>
    </cfRule>
    <cfRule type="expression" dxfId="2366" priority="1714">
      <formula>$AU538="Extremo"</formula>
    </cfRule>
  </conditionalFormatting>
  <conditionalFormatting sqref="AM538">
    <cfRule type="expression" dxfId="2365" priority="1706">
      <formula>$AM538="Pobre"</formula>
    </cfRule>
    <cfRule type="expression" dxfId="2364" priority="1707">
      <formula>$AM538="Insatisfactorio"</formula>
    </cfRule>
    <cfRule type="expression" dxfId="2363" priority="1708">
      <formula>$AM538="Regular"</formula>
    </cfRule>
    <cfRule type="expression" dxfId="2362" priority="1709">
      <formula>$AM538="Bueno"</formula>
    </cfRule>
    <cfRule type="expression" dxfId="2361" priority="1710">
      <formula>$AM538="Excelente"</formula>
    </cfRule>
  </conditionalFormatting>
  <conditionalFormatting sqref="AM539">
    <cfRule type="expression" dxfId="2360" priority="1701">
      <formula>$AM539="Pobre"</formula>
    </cfRule>
    <cfRule type="expression" dxfId="2359" priority="1702">
      <formula>$AM539="Insatisfactorio"</formula>
    </cfRule>
    <cfRule type="expression" dxfId="2358" priority="1703">
      <formula>$AM539="Regular"</formula>
    </cfRule>
    <cfRule type="expression" dxfId="2357" priority="1704">
      <formula>$AM539="Bueno"</formula>
    </cfRule>
    <cfRule type="expression" dxfId="2356" priority="1705">
      <formula>$AM539="Excelente"</formula>
    </cfRule>
  </conditionalFormatting>
  <conditionalFormatting sqref="X544">
    <cfRule type="expression" dxfId="2355" priority="1697">
      <formula>$X544="Bajo"</formula>
    </cfRule>
    <cfRule type="expression" dxfId="2354" priority="1698">
      <formula>$X544="Moderado"</formula>
    </cfRule>
    <cfRule type="expression" dxfId="2353" priority="1699">
      <formula>$X544="Alto"</formula>
    </cfRule>
    <cfRule type="expression" dxfId="2352" priority="1700">
      <formula>$X544="Extremo"</formula>
    </cfRule>
  </conditionalFormatting>
  <conditionalFormatting sqref="AU544">
    <cfRule type="expression" dxfId="2351" priority="1693">
      <formula>$AU544="Bajo"</formula>
    </cfRule>
    <cfRule type="expression" dxfId="2350" priority="1694">
      <formula>$AU544="Moderado"</formula>
    </cfRule>
    <cfRule type="expression" dxfId="2349" priority="1695">
      <formula>$AU544="Alto"</formula>
    </cfRule>
    <cfRule type="expression" dxfId="2348" priority="1696">
      <formula>$AU544="Extremo"</formula>
    </cfRule>
  </conditionalFormatting>
  <conditionalFormatting sqref="AM544">
    <cfRule type="expression" dxfId="2347" priority="1688">
      <formula>$AM544="Pobre"</formula>
    </cfRule>
    <cfRule type="expression" dxfId="2346" priority="1689">
      <formula>$AM544="Insatisfactorio"</formula>
    </cfRule>
    <cfRule type="expression" dxfId="2345" priority="1690">
      <formula>$AM544="Regular"</formula>
    </cfRule>
    <cfRule type="expression" dxfId="2344" priority="1691">
      <formula>$AM544="Bueno"</formula>
    </cfRule>
    <cfRule type="expression" dxfId="2343" priority="1692">
      <formula>$AM544="Excelente"</formula>
    </cfRule>
  </conditionalFormatting>
  <conditionalFormatting sqref="AM545">
    <cfRule type="expression" dxfId="2342" priority="1683">
      <formula>$AM545="Pobre"</formula>
    </cfRule>
    <cfRule type="expression" dxfId="2341" priority="1684">
      <formula>$AM545="Insatisfactorio"</formula>
    </cfRule>
    <cfRule type="expression" dxfId="2340" priority="1685">
      <formula>$AM545="Regular"</formula>
    </cfRule>
    <cfRule type="expression" dxfId="2339" priority="1686">
      <formula>$AM545="Bueno"</formula>
    </cfRule>
    <cfRule type="expression" dxfId="2338" priority="1687">
      <formula>$AM545="Excelente"</formula>
    </cfRule>
  </conditionalFormatting>
  <conditionalFormatting sqref="X550">
    <cfRule type="expression" dxfId="2337" priority="1679">
      <formula>$X550="Bajo"</formula>
    </cfRule>
    <cfRule type="expression" dxfId="2336" priority="1680">
      <formula>$X550="Moderado"</formula>
    </cfRule>
    <cfRule type="expression" dxfId="2335" priority="1681">
      <formula>$X550="Alto"</formula>
    </cfRule>
    <cfRule type="expression" dxfId="2334" priority="1682">
      <formula>$X550="Extremo"</formula>
    </cfRule>
  </conditionalFormatting>
  <conditionalFormatting sqref="AU550">
    <cfRule type="expression" dxfId="2333" priority="1675">
      <formula>$AU550="Bajo"</formula>
    </cfRule>
    <cfRule type="expression" dxfId="2332" priority="1676">
      <formula>$AU550="Moderado"</formula>
    </cfRule>
    <cfRule type="expression" dxfId="2331" priority="1677">
      <formula>$AU550="Alto"</formula>
    </cfRule>
    <cfRule type="expression" dxfId="2330" priority="1678">
      <formula>$AU550="Extremo"</formula>
    </cfRule>
  </conditionalFormatting>
  <conditionalFormatting sqref="AM550">
    <cfRule type="expression" dxfId="2329" priority="1670">
      <formula>$AM550="Pobre"</formula>
    </cfRule>
    <cfRule type="expression" dxfId="2328" priority="1671">
      <formula>$AM550="Insatisfactorio"</formula>
    </cfRule>
    <cfRule type="expression" dxfId="2327" priority="1672">
      <formula>$AM550="Regular"</formula>
    </cfRule>
    <cfRule type="expression" dxfId="2326" priority="1673">
      <formula>$AM550="Bueno"</formula>
    </cfRule>
    <cfRule type="expression" dxfId="2325" priority="1674">
      <formula>$AM550="Excelente"</formula>
    </cfRule>
  </conditionalFormatting>
  <conditionalFormatting sqref="AM551">
    <cfRule type="expression" dxfId="2324" priority="1665">
      <formula>$AM551="Pobre"</formula>
    </cfRule>
    <cfRule type="expression" dxfId="2323" priority="1666">
      <formula>$AM551="Insatisfactorio"</formula>
    </cfRule>
    <cfRule type="expression" dxfId="2322" priority="1667">
      <formula>$AM551="Regular"</formula>
    </cfRule>
    <cfRule type="expression" dxfId="2321" priority="1668">
      <formula>$AM551="Bueno"</formula>
    </cfRule>
    <cfRule type="expression" dxfId="2320" priority="1669">
      <formula>$AM551="Excelente"</formula>
    </cfRule>
  </conditionalFormatting>
  <conditionalFormatting sqref="X556">
    <cfRule type="expression" dxfId="2319" priority="1661">
      <formula>$X556="Bajo"</formula>
    </cfRule>
    <cfRule type="expression" dxfId="2318" priority="1662">
      <formula>$X556="Moderado"</formula>
    </cfRule>
    <cfRule type="expression" dxfId="2317" priority="1663">
      <formula>$X556="Alto"</formula>
    </cfRule>
    <cfRule type="expression" dxfId="2316" priority="1664">
      <formula>$X556="Extremo"</formula>
    </cfRule>
  </conditionalFormatting>
  <conditionalFormatting sqref="AU556">
    <cfRule type="expression" dxfId="2315" priority="1657">
      <formula>$AU556="Bajo"</formula>
    </cfRule>
    <cfRule type="expression" dxfId="2314" priority="1658">
      <formula>$AU556="Moderado"</formula>
    </cfRule>
    <cfRule type="expression" dxfId="2313" priority="1659">
      <formula>$AU556="Alto"</formula>
    </cfRule>
    <cfRule type="expression" dxfId="2312" priority="1660">
      <formula>$AU556="Extremo"</formula>
    </cfRule>
  </conditionalFormatting>
  <conditionalFormatting sqref="AM556">
    <cfRule type="expression" dxfId="2311" priority="1652">
      <formula>$AM556="Pobre"</formula>
    </cfRule>
    <cfRule type="expression" dxfId="2310" priority="1653">
      <formula>$AM556="Insatisfactorio"</formula>
    </cfRule>
    <cfRule type="expression" dxfId="2309" priority="1654">
      <formula>$AM556="Regular"</formula>
    </cfRule>
    <cfRule type="expression" dxfId="2308" priority="1655">
      <formula>$AM556="Bueno"</formula>
    </cfRule>
    <cfRule type="expression" dxfId="2307" priority="1656">
      <formula>$AM556="Excelente"</formula>
    </cfRule>
  </conditionalFormatting>
  <conditionalFormatting sqref="AM557">
    <cfRule type="expression" dxfId="2306" priority="1647">
      <formula>$AM557="Pobre"</formula>
    </cfRule>
    <cfRule type="expression" dxfId="2305" priority="1648">
      <formula>$AM557="Insatisfactorio"</formula>
    </cfRule>
    <cfRule type="expression" dxfId="2304" priority="1649">
      <formula>$AM557="Regular"</formula>
    </cfRule>
    <cfRule type="expression" dxfId="2303" priority="1650">
      <formula>$AM557="Bueno"</formula>
    </cfRule>
    <cfRule type="expression" dxfId="2302" priority="1651">
      <formula>$AM557="Excelente"</formula>
    </cfRule>
  </conditionalFormatting>
  <conditionalFormatting sqref="X562">
    <cfRule type="expression" dxfId="2301" priority="1643">
      <formula>$X562="Bajo"</formula>
    </cfRule>
    <cfRule type="expression" dxfId="2300" priority="1644">
      <formula>$X562="Moderado"</formula>
    </cfRule>
    <cfRule type="expression" dxfId="2299" priority="1645">
      <formula>$X562="Alto"</formula>
    </cfRule>
    <cfRule type="expression" dxfId="2298" priority="1646">
      <formula>$X562="Extremo"</formula>
    </cfRule>
  </conditionalFormatting>
  <conditionalFormatting sqref="AU562">
    <cfRule type="expression" dxfId="2297" priority="1639">
      <formula>$AU562="Bajo"</formula>
    </cfRule>
    <cfRule type="expression" dxfId="2296" priority="1640">
      <formula>$AU562="Moderado"</formula>
    </cfRule>
    <cfRule type="expression" dxfId="2295" priority="1641">
      <formula>$AU562="Alto"</formula>
    </cfRule>
    <cfRule type="expression" dxfId="2294" priority="1642">
      <formula>$AU562="Extremo"</formula>
    </cfRule>
  </conditionalFormatting>
  <conditionalFormatting sqref="AM562">
    <cfRule type="expression" dxfId="2293" priority="1634">
      <formula>$AM562="Pobre"</formula>
    </cfRule>
    <cfRule type="expression" dxfId="2292" priority="1635">
      <formula>$AM562="Insatisfactorio"</formula>
    </cfRule>
    <cfRule type="expression" dxfId="2291" priority="1636">
      <formula>$AM562="Regular"</formula>
    </cfRule>
    <cfRule type="expression" dxfId="2290" priority="1637">
      <formula>$AM562="Bueno"</formula>
    </cfRule>
    <cfRule type="expression" dxfId="2289" priority="1638">
      <formula>$AM562="Excelente"</formula>
    </cfRule>
  </conditionalFormatting>
  <conditionalFormatting sqref="AM563">
    <cfRule type="expression" dxfId="2288" priority="1629">
      <formula>$AM563="Pobre"</formula>
    </cfRule>
    <cfRule type="expression" dxfId="2287" priority="1630">
      <formula>$AM563="Insatisfactorio"</formula>
    </cfRule>
    <cfRule type="expression" dxfId="2286" priority="1631">
      <formula>$AM563="Regular"</formula>
    </cfRule>
    <cfRule type="expression" dxfId="2285" priority="1632">
      <formula>$AM563="Bueno"</formula>
    </cfRule>
    <cfRule type="expression" dxfId="2284" priority="1633">
      <formula>$AM563="Excelente"</formula>
    </cfRule>
  </conditionalFormatting>
  <conditionalFormatting sqref="X568">
    <cfRule type="expression" dxfId="2283" priority="1625">
      <formula>$X568="Bajo"</formula>
    </cfRule>
    <cfRule type="expression" dxfId="2282" priority="1626">
      <formula>$X568="Moderado"</formula>
    </cfRule>
    <cfRule type="expression" dxfId="2281" priority="1627">
      <formula>$X568="Alto"</formula>
    </cfRule>
    <cfRule type="expression" dxfId="2280" priority="1628">
      <formula>$X568="Extremo"</formula>
    </cfRule>
  </conditionalFormatting>
  <conditionalFormatting sqref="AU568">
    <cfRule type="expression" dxfId="2279" priority="1621">
      <formula>$AU568="Bajo"</formula>
    </cfRule>
    <cfRule type="expression" dxfId="2278" priority="1622">
      <formula>$AU568="Moderado"</formula>
    </cfRule>
    <cfRule type="expression" dxfId="2277" priority="1623">
      <formula>$AU568="Alto"</formula>
    </cfRule>
    <cfRule type="expression" dxfId="2276" priority="1624">
      <formula>$AU568="Extremo"</formula>
    </cfRule>
  </conditionalFormatting>
  <conditionalFormatting sqref="AM568">
    <cfRule type="expression" dxfId="2275" priority="1616">
      <formula>$AM568="Pobre"</formula>
    </cfRule>
    <cfRule type="expression" dxfId="2274" priority="1617">
      <formula>$AM568="Insatisfactorio"</formula>
    </cfRule>
    <cfRule type="expression" dxfId="2273" priority="1618">
      <formula>$AM568="Regular"</formula>
    </cfRule>
    <cfRule type="expression" dxfId="2272" priority="1619">
      <formula>$AM568="Bueno"</formula>
    </cfRule>
    <cfRule type="expression" dxfId="2271" priority="1620">
      <formula>$AM568="Excelente"</formula>
    </cfRule>
  </conditionalFormatting>
  <conditionalFormatting sqref="AM569">
    <cfRule type="expression" dxfId="2270" priority="1611">
      <formula>$AM569="Pobre"</formula>
    </cfRule>
    <cfRule type="expression" dxfId="2269" priority="1612">
      <formula>$AM569="Insatisfactorio"</formula>
    </cfRule>
    <cfRule type="expression" dxfId="2268" priority="1613">
      <formula>$AM569="Regular"</formula>
    </cfRule>
    <cfRule type="expression" dxfId="2267" priority="1614">
      <formula>$AM569="Bueno"</formula>
    </cfRule>
    <cfRule type="expression" dxfId="2266" priority="1615">
      <formula>$AM569="Excelente"</formula>
    </cfRule>
  </conditionalFormatting>
  <conditionalFormatting sqref="X574">
    <cfRule type="expression" dxfId="2265" priority="1607">
      <formula>$X574="Bajo"</formula>
    </cfRule>
    <cfRule type="expression" dxfId="2264" priority="1608">
      <formula>$X574="Moderado"</formula>
    </cfRule>
    <cfRule type="expression" dxfId="2263" priority="1609">
      <formula>$X574="Alto"</formula>
    </cfRule>
    <cfRule type="expression" dxfId="2262" priority="1610">
      <formula>$X574="Extremo"</formula>
    </cfRule>
  </conditionalFormatting>
  <conditionalFormatting sqref="AU574">
    <cfRule type="expression" dxfId="2261" priority="1603">
      <formula>$AU574="Bajo"</formula>
    </cfRule>
    <cfRule type="expression" dxfId="2260" priority="1604">
      <formula>$AU574="Moderado"</formula>
    </cfRule>
    <cfRule type="expression" dxfId="2259" priority="1605">
      <formula>$AU574="Alto"</formula>
    </cfRule>
    <cfRule type="expression" dxfId="2258" priority="1606">
      <formula>$AU574="Extremo"</formula>
    </cfRule>
  </conditionalFormatting>
  <conditionalFormatting sqref="AM574">
    <cfRule type="expression" dxfId="2257" priority="1598">
      <formula>$AM574="Pobre"</formula>
    </cfRule>
    <cfRule type="expression" dxfId="2256" priority="1599">
      <formula>$AM574="Insatisfactorio"</formula>
    </cfRule>
    <cfRule type="expression" dxfId="2255" priority="1600">
      <formula>$AM574="Regular"</formula>
    </cfRule>
    <cfRule type="expression" dxfId="2254" priority="1601">
      <formula>$AM574="Bueno"</formula>
    </cfRule>
    <cfRule type="expression" dxfId="2253" priority="1602">
      <formula>$AM574="Excelente"</formula>
    </cfRule>
  </conditionalFormatting>
  <conditionalFormatting sqref="AM575">
    <cfRule type="expression" dxfId="2252" priority="1593">
      <formula>$AM575="Pobre"</formula>
    </cfRule>
    <cfRule type="expression" dxfId="2251" priority="1594">
      <formula>$AM575="Insatisfactorio"</formula>
    </cfRule>
    <cfRule type="expression" dxfId="2250" priority="1595">
      <formula>$AM575="Regular"</formula>
    </cfRule>
    <cfRule type="expression" dxfId="2249" priority="1596">
      <formula>$AM575="Bueno"</formula>
    </cfRule>
    <cfRule type="expression" dxfId="2248" priority="1597">
      <formula>$AM575="Excelente"</formula>
    </cfRule>
  </conditionalFormatting>
  <conditionalFormatting sqref="X580">
    <cfRule type="expression" dxfId="2247" priority="1589">
      <formula>$X580="Bajo"</formula>
    </cfRule>
    <cfRule type="expression" dxfId="2246" priority="1590">
      <formula>$X580="Moderado"</formula>
    </cfRule>
    <cfRule type="expression" dxfId="2245" priority="1591">
      <formula>$X580="Alto"</formula>
    </cfRule>
    <cfRule type="expression" dxfId="2244" priority="1592">
      <formula>$X580="Extremo"</formula>
    </cfRule>
  </conditionalFormatting>
  <conditionalFormatting sqref="AU580">
    <cfRule type="expression" dxfId="2243" priority="1585">
      <formula>$AU580="Bajo"</formula>
    </cfRule>
    <cfRule type="expression" dxfId="2242" priority="1586">
      <formula>$AU580="Moderado"</formula>
    </cfRule>
    <cfRule type="expression" dxfId="2241" priority="1587">
      <formula>$AU580="Alto"</formula>
    </cfRule>
    <cfRule type="expression" dxfId="2240" priority="1588">
      <formula>$AU580="Extremo"</formula>
    </cfRule>
  </conditionalFormatting>
  <conditionalFormatting sqref="AM580">
    <cfRule type="expression" dxfId="2239" priority="1580">
      <formula>$AM580="Pobre"</formula>
    </cfRule>
    <cfRule type="expression" dxfId="2238" priority="1581">
      <formula>$AM580="Insatisfactorio"</formula>
    </cfRule>
    <cfRule type="expression" dxfId="2237" priority="1582">
      <formula>$AM580="Regular"</formula>
    </cfRule>
    <cfRule type="expression" dxfId="2236" priority="1583">
      <formula>$AM580="Bueno"</formula>
    </cfRule>
    <cfRule type="expression" dxfId="2235" priority="1584">
      <formula>$AM580="Excelente"</formula>
    </cfRule>
  </conditionalFormatting>
  <conditionalFormatting sqref="AM581">
    <cfRule type="expression" dxfId="2234" priority="1575">
      <formula>$AM581="Pobre"</formula>
    </cfRule>
    <cfRule type="expression" dxfId="2233" priority="1576">
      <formula>$AM581="Insatisfactorio"</formula>
    </cfRule>
    <cfRule type="expression" dxfId="2232" priority="1577">
      <formula>$AM581="Regular"</formula>
    </cfRule>
    <cfRule type="expression" dxfId="2231" priority="1578">
      <formula>$AM581="Bueno"</formula>
    </cfRule>
    <cfRule type="expression" dxfId="2230" priority="1579">
      <formula>$AM581="Excelente"</formula>
    </cfRule>
  </conditionalFormatting>
  <conditionalFormatting sqref="X586">
    <cfRule type="expression" dxfId="2229" priority="1571">
      <formula>$X586="Bajo"</formula>
    </cfRule>
    <cfRule type="expression" dxfId="2228" priority="1572">
      <formula>$X586="Moderado"</formula>
    </cfRule>
    <cfRule type="expression" dxfId="2227" priority="1573">
      <formula>$X586="Alto"</formula>
    </cfRule>
    <cfRule type="expression" dxfId="2226" priority="1574">
      <formula>$X586="Extremo"</formula>
    </cfRule>
  </conditionalFormatting>
  <conditionalFormatting sqref="AU586">
    <cfRule type="expression" dxfId="2225" priority="1567">
      <formula>$AU586="Bajo"</formula>
    </cfRule>
    <cfRule type="expression" dxfId="2224" priority="1568">
      <formula>$AU586="Moderado"</formula>
    </cfRule>
    <cfRule type="expression" dxfId="2223" priority="1569">
      <formula>$AU586="Alto"</formula>
    </cfRule>
    <cfRule type="expression" dxfId="2222" priority="1570">
      <formula>$AU586="Extremo"</formula>
    </cfRule>
  </conditionalFormatting>
  <conditionalFormatting sqref="AM586">
    <cfRule type="expression" dxfId="2221" priority="1562">
      <formula>$AM586="Pobre"</formula>
    </cfRule>
    <cfRule type="expression" dxfId="2220" priority="1563">
      <formula>$AM586="Insatisfactorio"</formula>
    </cfRule>
    <cfRule type="expression" dxfId="2219" priority="1564">
      <formula>$AM586="Regular"</formula>
    </cfRule>
    <cfRule type="expression" dxfId="2218" priority="1565">
      <formula>$AM586="Bueno"</formula>
    </cfRule>
    <cfRule type="expression" dxfId="2217" priority="1566">
      <formula>$AM586="Excelente"</formula>
    </cfRule>
  </conditionalFormatting>
  <conditionalFormatting sqref="AM587">
    <cfRule type="expression" dxfId="2216" priority="1557">
      <formula>$AM587="Pobre"</formula>
    </cfRule>
    <cfRule type="expression" dxfId="2215" priority="1558">
      <formula>$AM587="Insatisfactorio"</formula>
    </cfRule>
    <cfRule type="expression" dxfId="2214" priority="1559">
      <formula>$AM587="Regular"</formula>
    </cfRule>
    <cfRule type="expression" dxfId="2213" priority="1560">
      <formula>$AM587="Bueno"</formula>
    </cfRule>
    <cfRule type="expression" dxfId="2212" priority="1561">
      <formula>$AM587="Excelente"</formula>
    </cfRule>
  </conditionalFormatting>
  <conditionalFormatting sqref="X592">
    <cfRule type="expression" dxfId="2211" priority="1553">
      <formula>$X592="Bajo"</formula>
    </cfRule>
    <cfRule type="expression" dxfId="2210" priority="1554">
      <formula>$X592="Moderado"</formula>
    </cfRule>
    <cfRule type="expression" dxfId="2209" priority="1555">
      <formula>$X592="Alto"</formula>
    </cfRule>
    <cfRule type="expression" dxfId="2208" priority="1556">
      <formula>$X592="Extremo"</formula>
    </cfRule>
  </conditionalFormatting>
  <conditionalFormatting sqref="AU592">
    <cfRule type="expression" dxfId="2207" priority="1549">
      <formula>$AU592="Bajo"</formula>
    </cfRule>
    <cfRule type="expression" dxfId="2206" priority="1550">
      <formula>$AU592="Moderado"</formula>
    </cfRule>
    <cfRule type="expression" dxfId="2205" priority="1551">
      <formula>$AU592="Alto"</formula>
    </cfRule>
    <cfRule type="expression" dxfId="2204" priority="1552">
      <formula>$AU592="Extremo"</formula>
    </cfRule>
  </conditionalFormatting>
  <conditionalFormatting sqref="AM592">
    <cfRule type="expression" dxfId="2203" priority="1544">
      <formula>$AM592="Pobre"</formula>
    </cfRule>
    <cfRule type="expression" dxfId="2202" priority="1545">
      <formula>$AM592="Insatisfactorio"</formula>
    </cfRule>
    <cfRule type="expression" dxfId="2201" priority="1546">
      <formula>$AM592="Regular"</formula>
    </cfRule>
    <cfRule type="expression" dxfId="2200" priority="1547">
      <formula>$AM592="Bueno"</formula>
    </cfRule>
    <cfRule type="expression" dxfId="2199" priority="1548">
      <formula>$AM592="Excelente"</formula>
    </cfRule>
  </conditionalFormatting>
  <conditionalFormatting sqref="AM593">
    <cfRule type="expression" dxfId="2198" priority="1539">
      <formula>$AM593="Pobre"</formula>
    </cfRule>
    <cfRule type="expression" dxfId="2197" priority="1540">
      <formula>$AM593="Insatisfactorio"</formula>
    </cfRule>
    <cfRule type="expression" dxfId="2196" priority="1541">
      <formula>$AM593="Regular"</formula>
    </cfRule>
    <cfRule type="expression" dxfId="2195" priority="1542">
      <formula>$AM593="Bueno"</formula>
    </cfRule>
    <cfRule type="expression" dxfId="2194" priority="1543">
      <formula>$AM593="Excelente"</formula>
    </cfRule>
  </conditionalFormatting>
  <conditionalFormatting sqref="X598">
    <cfRule type="expression" dxfId="2193" priority="1535">
      <formula>$X598="Bajo"</formula>
    </cfRule>
    <cfRule type="expression" dxfId="2192" priority="1536">
      <formula>$X598="Moderado"</formula>
    </cfRule>
    <cfRule type="expression" dxfId="2191" priority="1537">
      <formula>$X598="Alto"</formula>
    </cfRule>
    <cfRule type="expression" dxfId="2190" priority="1538">
      <formula>$X598="Extremo"</formula>
    </cfRule>
  </conditionalFormatting>
  <conditionalFormatting sqref="AU598">
    <cfRule type="expression" dxfId="2189" priority="1531">
      <formula>$AU598="Bajo"</formula>
    </cfRule>
    <cfRule type="expression" dxfId="2188" priority="1532">
      <formula>$AU598="Moderado"</formula>
    </cfRule>
    <cfRule type="expression" dxfId="2187" priority="1533">
      <formula>$AU598="Alto"</formula>
    </cfRule>
    <cfRule type="expression" dxfId="2186" priority="1534">
      <formula>$AU598="Extremo"</formula>
    </cfRule>
  </conditionalFormatting>
  <conditionalFormatting sqref="AM598">
    <cfRule type="expression" dxfId="2185" priority="1526">
      <formula>$AM598="Pobre"</formula>
    </cfRule>
    <cfRule type="expression" dxfId="2184" priority="1527">
      <formula>$AM598="Insatisfactorio"</formula>
    </cfRule>
    <cfRule type="expression" dxfId="2183" priority="1528">
      <formula>$AM598="Regular"</formula>
    </cfRule>
    <cfRule type="expression" dxfId="2182" priority="1529">
      <formula>$AM598="Bueno"</formula>
    </cfRule>
    <cfRule type="expression" dxfId="2181" priority="1530">
      <formula>$AM598="Excelente"</formula>
    </cfRule>
  </conditionalFormatting>
  <conditionalFormatting sqref="AM599">
    <cfRule type="expression" dxfId="2180" priority="1521">
      <formula>$AM599="Pobre"</formula>
    </cfRule>
    <cfRule type="expression" dxfId="2179" priority="1522">
      <formula>$AM599="Insatisfactorio"</formula>
    </cfRule>
    <cfRule type="expression" dxfId="2178" priority="1523">
      <formula>$AM599="Regular"</formula>
    </cfRule>
    <cfRule type="expression" dxfId="2177" priority="1524">
      <formula>$AM599="Bueno"</formula>
    </cfRule>
    <cfRule type="expression" dxfId="2176" priority="1525">
      <formula>$AM599="Excelente"</formula>
    </cfRule>
  </conditionalFormatting>
  <conditionalFormatting sqref="X604">
    <cfRule type="expression" dxfId="2175" priority="1517">
      <formula>$X604="Bajo"</formula>
    </cfRule>
    <cfRule type="expression" dxfId="2174" priority="1518">
      <formula>$X604="Moderado"</formula>
    </cfRule>
    <cfRule type="expression" dxfId="2173" priority="1519">
      <formula>$X604="Alto"</formula>
    </cfRule>
    <cfRule type="expression" dxfId="2172" priority="1520">
      <formula>$X604="Extremo"</formula>
    </cfRule>
  </conditionalFormatting>
  <conditionalFormatting sqref="AU604">
    <cfRule type="expression" dxfId="2171" priority="1513">
      <formula>$AU604="Bajo"</formula>
    </cfRule>
    <cfRule type="expression" dxfId="2170" priority="1514">
      <formula>$AU604="Moderado"</formula>
    </cfRule>
    <cfRule type="expression" dxfId="2169" priority="1515">
      <formula>$AU604="Alto"</formula>
    </cfRule>
    <cfRule type="expression" dxfId="2168" priority="1516">
      <formula>$AU604="Extremo"</formula>
    </cfRule>
  </conditionalFormatting>
  <conditionalFormatting sqref="AM604">
    <cfRule type="expression" dxfId="2167" priority="1508">
      <formula>$AM604="Pobre"</formula>
    </cfRule>
    <cfRule type="expression" dxfId="2166" priority="1509">
      <formula>$AM604="Insatisfactorio"</formula>
    </cfRule>
    <cfRule type="expression" dxfId="2165" priority="1510">
      <formula>$AM604="Regular"</formula>
    </cfRule>
    <cfRule type="expression" dxfId="2164" priority="1511">
      <formula>$AM604="Bueno"</formula>
    </cfRule>
    <cfRule type="expression" dxfId="2163" priority="1512">
      <formula>$AM604="Excelente"</formula>
    </cfRule>
  </conditionalFormatting>
  <conditionalFormatting sqref="AM605">
    <cfRule type="expression" dxfId="2162" priority="1503">
      <formula>$AM605="Pobre"</formula>
    </cfRule>
    <cfRule type="expression" dxfId="2161" priority="1504">
      <formula>$AM605="Insatisfactorio"</formula>
    </cfRule>
    <cfRule type="expression" dxfId="2160" priority="1505">
      <formula>$AM605="Regular"</formula>
    </cfRule>
    <cfRule type="expression" dxfId="2159" priority="1506">
      <formula>$AM605="Bueno"</formula>
    </cfRule>
    <cfRule type="expression" dxfId="2158" priority="1507">
      <formula>$AM605="Excelente"</formula>
    </cfRule>
  </conditionalFormatting>
  <conditionalFormatting sqref="X610">
    <cfRule type="expression" dxfId="2157" priority="1499">
      <formula>$X610="Bajo"</formula>
    </cfRule>
    <cfRule type="expression" dxfId="2156" priority="1500">
      <formula>$X610="Moderado"</formula>
    </cfRule>
    <cfRule type="expression" dxfId="2155" priority="1501">
      <formula>$X610="Alto"</formula>
    </cfRule>
    <cfRule type="expression" dxfId="2154" priority="1502">
      <formula>$X610="Extremo"</formula>
    </cfRule>
  </conditionalFormatting>
  <conditionalFormatting sqref="AU610">
    <cfRule type="expression" dxfId="2153" priority="1495">
      <formula>$AU610="Bajo"</formula>
    </cfRule>
    <cfRule type="expression" dxfId="2152" priority="1496">
      <formula>$AU610="Moderado"</formula>
    </cfRule>
    <cfRule type="expression" dxfId="2151" priority="1497">
      <formula>$AU610="Alto"</formula>
    </cfRule>
    <cfRule type="expression" dxfId="2150" priority="1498">
      <formula>$AU610="Extremo"</formula>
    </cfRule>
  </conditionalFormatting>
  <conditionalFormatting sqref="AM610">
    <cfRule type="expression" dxfId="2149" priority="1490">
      <formula>$AM610="Pobre"</formula>
    </cfRule>
    <cfRule type="expression" dxfId="2148" priority="1491">
      <formula>$AM610="Insatisfactorio"</formula>
    </cfRule>
    <cfRule type="expression" dxfId="2147" priority="1492">
      <formula>$AM610="Regular"</formula>
    </cfRule>
    <cfRule type="expression" dxfId="2146" priority="1493">
      <formula>$AM610="Bueno"</formula>
    </cfRule>
    <cfRule type="expression" dxfId="2145" priority="1494">
      <formula>$AM610="Excelente"</formula>
    </cfRule>
  </conditionalFormatting>
  <conditionalFormatting sqref="AM611">
    <cfRule type="expression" dxfId="2144" priority="1485">
      <formula>$AM611="Pobre"</formula>
    </cfRule>
    <cfRule type="expression" dxfId="2143" priority="1486">
      <formula>$AM611="Insatisfactorio"</formula>
    </cfRule>
    <cfRule type="expression" dxfId="2142" priority="1487">
      <formula>$AM611="Regular"</formula>
    </cfRule>
    <cfRule type="expression" dxfId="2141" priority="1488">
      <formula>$AM611="Bueno"</formula>
    </cfRule>
    <cfRule type="expression" dxfId="2140" priority="1489">
      <formula>$AM611="Excelente"</formula>
    </cfRule>
  </conditionalFormatting>
  <conditionalFormatting sqref="X616">
    <cfRule type="expression" dxfId="2139" priority="1481">
      <formula>$X616="Bajo"</formula>
    </cfRule>
    <cfRule type="expression" dxfId="2138" priority="1482">
      <formula>$X616="Moderado"</formula>
    </cfRule>
    <cfRule type="expression" dxfId="2137" priority="1483">
      <formula>$X616="Alto"</formula>
    </cfRule>
    <cfRule type="expression" dxfId="2136" priority="1484">
      <formula>$X616="Extremo"</formula>
    </cfRule>
  </conditionalFormatting>
  <conditionalFormatting sqref="AU616">
    <cfRule type="expression" dxfId="2135" priority="1477">
      <formula>$AU616="Bajo"</formula>
    </cfRule>
    <cfRule type="expression" dxfId="2134" priority="1478">
      <formula>$AU616="Moderado"</formula>
    </cfRule>
    <cfRule type="expression" dxfId="2133" priority="1479">
      <formula>$AU616="Alto"</formula>
    </cfRule>
    <cfRule type="expression" dxfId="2132" priority="1480">
      <formula>$AU616="Extremo"</formula>
    </cfRule>
  </conditionalFormatting>
  <conditionalFormatting sqref="AM616">
    <cfRule type="expression" dxfId="2131" priority="1472">
      <formula>$AM616="Pobre"</formula>
    </cfRule>
    <cfRule type="expression" dxfId="2130" priority="1473">
      <formula>$AM616="Insatisfactorio"</formula>
    </cfRule>
    <cfRule type="expression" dxfId="2129" priority="1474">
      <formula>$AM616="Regular"</formula>
    </cfRule>
    <cfRule type="expression" dxfId="2128" priority="1475">
      <formula>$AM616="Bueno"</formula>
    </cfRule>
    <cfRule type="expression" dxfId="2127" priority="1476">
      <formula>$AM616="Excelente"</formula>
    </cfRule>
  </conditionalFormatting>
  <conditionalFormatting sqref="AM617">
    <cfRule type="expression" dxfId="2126" priority="1467">
      <formula>$AM617="Pobre"</formula>
    </cfRule>
    <cfRule type="expression" dxfId="2125" priority="1468">
      <formula>$AM617="Insatisfactorio"</formula>
    </cfRule>
    <cfRule type="expression" dxfId="2124" priority="1469">
      <formula>$AM617="Regular"</formula>
    </cfRule>
    <cfRule type="expression" dxfId="2123" priority="1470">
      <formula>$AM617="Bueno"</formula>
    </cfRule>
    <cfRule type="expression" dxfId="2122" priority="1471">
      <formula>$AM617="Excelente"</formula>
    </cfRule>
  </conditionalFormatting>
  <conditionalFormatting sqref="X622">
    <cfRule type="expression" dxfId="2121" priority="1463">
      <formula>$X622="Bajo"</formula>
    </cfRule>
    <cfRule type="expression" dxfId="2120" priority="1464">
      <formula>$X622="Moderado"</formula>
    </cfRule>
    <cfRule type="expression" dxfId="2119" priority="1465">
      <formula>$X622="Alto"</formula>
    </cfRule>
    <cfRule type="expression" dxfId="2118" priority="1466">
      <formula>$X622="Extremo"</formula>
    </cfRule>
  </conditionalFormatting>
  <conditionalFormatting sqref="AU622">
    <cfRule type="expression" dxfId="2117" priority="1459">
      <formula>$AU622="Bajo"</formula>
    </cfRule>
    <cfRule type="expression" dxfId="2116" priority="1460">
      <formula>$AU622="Moderado"</formula>
    </cfRule>
    <cfRule type="expression" dxfId="2115" priority="1461">
      <formula>$AU622="Alto"</formula>
    </cfRule>
    <cfRule type="expression" dxfId="2114" priority="1462">
      <formula>$AU622="Extremo"</formula>
    </cfRule>
  </conditionalFormatting>
  <conditionalFormatting sqref="AM622">
    <cfRule type="expression" dxfId="2113" priority="1454">
      <formula>$AM622="Pobre"</formula>
    </cfRule>
    <cfRule type="expression" dxfId="2112" priority="1455">
      <formula>$AM622="Insatisfactorio"</formula>
    </cfRule>
    <cfRule type="expression" dxfId="2111" priority="1456">
      <formula>$AM622="Regular"</formula>
    </cfRule>
    <cfRule type="expression" dxfId="2110" priority="1457">
      <formula>$AM622="Bueno"</formula>
    </cfRule>
    <cfRule type="expression" dxfId="2109" priority="1458">
      <formula>$AM622="Excelente"</formula>
    </cfRule>
  </conditionalFormatting>
  <conditionalFormatting sqref="AM623">
    <cfRule type="expression" dxfId="2108" priority="1449">
      <formula>$AM623="Pobre"</formula>
    </cfRule>
    <cfRule type="expression" dxfId="2107" priority="1450">
      <formula>$AM623="Insatisfactorio"</formula>
    </cfRule>
    <cfRule type="expression" dxfId="2106" priority="1451">
      <formula>$AM623="Regular"</formula>
    </cfRule>
    <cfRule type="expression" dxfId="2105" priority="1452">
      <formula>$AM623="Bueno"</formula>
    </cfRule>
    <cfRule type="expression" dxfId="2104" priority="1453">
      <formula>$AM623="Excelente"</formula>
    </cfRule>
  </conditionalFormatting>
  <conditionalFormatting sqref="X628">
    <cfRule type="expression" dxfId="2103" priority="1445">
      <formula>$X628="Bajo"</formula>
    </cfRule>
    <cfRule type="expression" dxfId="2102" priority="1446">
      <formula>$X628="Moderado"</formula>
    </cfRule>
    <cfRule type="expression" dxfId="2101" priority="1447">
      <formula>$X628="Alto"</formula>
    </cfRule>
    <cfRule type="expression" dxfId="2100" priority="1448">
      <formula>$X628="Extremo"</formula>
    </cfRule>
  </conditionalFormatting>
  <conditionalFormatting sqref="AU628">
    <cfRule type="expression" dxfId="2099" priority="1441">
      <formula>$AU628="Bajo"</formula>
    </cfRule>
    <cfRule type="expression" dxfId="2098" priority="1442">
      <formula>$AU628="Moderado"</formula>
    </cfRule>
    <cfRule type="expression" dxfId="2097" priority="1443">
      <formula>$AU628="Alto"</formula>
    </cfRule>
    <cfRule type="expression" dxfId="2096" priority="1444">
      <formula>$AU628="Extremo"</formula>
    </cfRule>
  </conditionalFormatting>
  <conditionalFormatting sqref="AM628">
    <cfRule type="expression" dxfId="2095" priority="1436">
      <formula>$AM628="Pobre"</formula>
    </cfRule>
    <cfRule type="expression" dxfId="2094" priority="1437">
      <formula>$AM628="Insatisfactorio"</formula>
    </cfRule>
    <cfRule type="expression" dxfId="2093" priority="1438">
      <formula>$AM628="Regular"</formula>
    </cfRule>
    <cfRule type="expression" dxfId="2092" priority="1439">
      <formula>$AM628="Bueno"</formula>
    </cfRule>
    <cfRule type="expression" dxfId="2091" priority="1440">
      <formula>$AM628="Excelente"</formula>
    </cfRule>
  </conditionalFormatting>
  <conditionalFormatting sqref="AM629">
    <cfRule type="expression" dxfId="2090" priority="1431">
      <formula>$AM629="Pobre"</formula>
    </cfRule>
    <cfRule type="expression" dxfId="2089" priority="1432">
      <formula>$AM629="Insatisfactorio"</formula>
    </cfRule>
    <cfRule type="expression" dxfId="2088" priority="1433">
      <formula>$AM629="Regular"</formula>
    </cfRule>
    <cfRule type="expression" dxfId="2087" priority="1434">
      <formula>$AM629="Bueno"</formula>
    </cfRule>
    <cfRule type="expression" dxfId="2086" priority="1435">
      <formula>$AM629="Excelente"</formula>
    </cfRule>
  </conditionalFormatting>
  <conditionalFormatting sqref="X634">
    <cfRule type="expression" dxfId="2085" priority="1427">
      <formula>$X634="Bajo"</formula>
    </cfRule>
    <cfRule type="expression" dxfId="2084" priority="1428">
      <formula>$X634="Moderado"</formula>
    </cfRule>
    <cfRule type="expression" dxfId="2083" priority="1429">
      <formula>$X634="Alto"</formula>
    </cfRule>
    <cfRule type="expression" dxfId="2082" priority="1430">
      <formula>$X634="Extremo"</formula>
    </cfRule>
  </conditionalFormatting>
  <conditionalFormatting sqref="AU634">
    <cfRule type="expression" dxfId="2081" priority="1423">
      <formula>$AU634="Bajo"</formula>
    </cfRule>
    <cfRule type="expression" dxfId="2080" priority="1424">
      <formula>$AU634="Moderado"</formula>
    </cfRule>
    <cfRule type="expression" dxfId="2079" priority="1425">
      <formula>$AU634="Alto"</formula>
    </cfRule>
    <cfRule type="expression" dxfId="2078" priority="1426">
      <formula>$AU634="Extremo"</formula>
    </cfRule>
  </conditionalFormatting>
  <conditionalFormatting sqref="AM634">
    <cfRule type="expression" dxfId="2077" priority="1418">
      <formula>$AM634="Pobre"</formula>
    </cfRule>
    <cfRule type="expression" dxfId="2076" priority="1419">
      <formula>$AM634="Insatisfactorio"</formula>
    </cfRule>
    <cfRule type="expression" dxfId="2075" priority="1420">
      <formula>$AM634="Regular"</formula>
    </cfRule>
    <cfRule type="expression" dxfId="2074" priority="1421">
      <formula>$AM634="Bueno"</formula>
    </cfRule>
    <cfRule type="expression" dxfId="2073" priority="1422">
      <formula>$AM634="Excelente"</formula>
    </cfRule>
  </conditionalFormatting>
  <conditionalFormatting sqref="AM635">
    <cfRule type="expression" dxfId="2072" priority="1413">
      <formula>$AM635="Pobre"</formula>
    </cfRule>
    <cfRule type="expression" dxfId="2071" priority="1414">
      <formula>$AM635="Insatisfactorio"</formula>
    </cfRule>
    <cfRule type="expression" dxfId="2070" priority="1415">
      <formula>$AM635="Regular"</formula>
    </cfRule>
    <cfRule type="expression" dxfId="2069" priority="1416">
      <formula>$AM635="Bueno"</formula>
    </cfRule>
    <cfRule type="expression" dxfId="2068" priority="1417">
      <formula>$AM635="Excelente"</formula>
    </cfRule>
  </conditionalFormatting>
  <conditionalFormatting sqref="X640">
    <cfRule type="expression" dxfId="2067" priority="1409">
      <formula>$X640="Bajo"</formula>
    </cfRule>
    <cfRule type="expression" dxfId="2066" priority="1410">
      <formula>$X640="Moderado"</formula>
    </cfRule>
    <cfRule type="expression" dxfId="2065" priority="1411">
      <formula>$X640="Alto"</formula>
    </cfRule>
    <cfRule type="expression" dxfId="2064" priority="1412">
      <formula>$X640="Extremo"</formula>
    </cfRule>
  </conditionalFormatting>
  <conditionalFormatting sqref="AU640">
    <cfRule type="expression" dxfId="2063" priority="1405">
      <formula>$AU640="Bajo"</formula>
    </cfRule>
    <cfRule type="expression" dxfId="2062" priority="1406">
      <formula>$AU640="Moderado"</formula>
    </cfRule>
    <cfRule type="expression" dxfId="2061" priority="1407">
      <formula>$AU640="Alto"</formula>
    </cfRule>
    <cfRule type="expression" dxfId="2060" priority="1408">
      <formula>$AU640="Extremo"</formula>
    </cfRule>
  </conditionalFormatting>
  <conditionalFormatting sqref="AM640">
    <cfRule type="expression" dxfId="2059" priority="1400">
      <formula>$AM640="Pobre"</formula>
    </cfRule>
    <cfRule type="expression" dxfId="2058" priority="1401">
      <formula>$AM640="Insatisfactorio"</formula>
    </cfRule>
    <cfRule type="expression" dxfId="2057" priority="1402">
      <formula>$AM640="Regular"</formula>
    </cfRule>
    <cfRule type="expression" dxfId="2056" priority="1403">
      <formula>$AM640="Bueno"</formula>
    </cfRule>
    <cfRule type="expression" dxfId="2055" priority="1404">
      <formula>$AM640="Excelente"</formula>
    </cfRule>
  </conditionalFormatting>
  <conditionalFormatting sqref="AM641">
    <cfRule type="expression" dxfId="2054" priority="1395">
      <formula>$AM641="Pobre"</formula>
    </cfRule>
    <cfRule type="expression" dxfId="2053" priority="1396">
      <formula>$AM641="Insatisfactorio"</formula>
    </cfRule>
    <cfRule type="expression" dxfId="2052" priority="1397">
      <formula>$AM641="Regular"</formula>
    </cfRule>
    <cfRule type="expression" dxfId="2051" priority="1398">
      <formula>$AM641="Bueno"</formula>
    </cfRule>
    <cfRule type="expression" dxfId="2050" priority="1399">
      <formula>$AM641="Excelente"</formula>
    </cfRule>
  </conditionalFormatting>
  <conditionalFormatting sqref="X646">
    <cfRule type="expression" dxfId="2049" priority="1391">
      <formula>$X646="Bajo"</formula>
    </cfRule>
    <cfRule type="expression" dxfId="2048" priority="1392">
      <formula>$X646="Moderado"</formula>
    </cfRule>
    <cfRule type="expression" dxfId="2047" priority="1393">
      <formula>$X646="Alto"</formula>
    </cfRule>
    <cfRule type="expression" dxfId="2046" priority="1394">
      <formula>$X646="Extremo"</formula>
    </cfRule>
  </conditionalFormatting>
  <conditionalFormatting sqref="AU646">
    <cfRule type="expression" dxfId="2045" priority="1387">
      <formula>$AU646="Bajo"</formula>
    </cfRule>
    <cfRule type="expression" dxfId="2044" priority="1388">
      <formula>$AU646="Moderado"</formula>
    </cfRule>
    <cfRule type="expression" dxfId="2043" priority="1389">
      <formula>$AU646="Alto"</formula>
    </cfRule>
    <cfRule type="expression" dxfId="2042" priority="1390">
      <formula>$AU646="Extremo"</formula>
    </cfRule>
  </conditionalFormatting>
  <conditionalFormatting sqref="AM646">
    <cfRule type="expression" dxfId="2041" priority="1382">
      <formula>$AM646="Pobre"</formula>
    </cfRule>
    <cfRule type="expression" dxfId="2040" priority="1383">
      <formula>$AM646="Insatisfactorio"</formula>
    </cfRule>
    <cfRule type="expression" dxfId="2039" priority="1384">
      <formula>$AM646="Regular"</formula>
    </cfRule>
    <cfRule type="expression" dxfId="2038" priority="1385">
      <formula>$AM646="Bueno"</formula>
    </cfRule>
    <cfRule type="expression" dxfId="2037" priority="1386">
      <formula>$AM646="Excelente"</formula>
    </cfRule>
  </conditionalFormatting>
  <conditionalFormatting sqref="AM647">
    <cfRule type="expression" dxfId="2036" priority="1377">
      <formula>$AM647="Pobre"</formula>
    </cfRule>
    <cfRule type="expression" dxfId="2035" priority="1378">
      <formula>$AM647="Insatisfactorio"</formula>
    </cfRule>
    <cfRule type="expression" dxfId="2034" priority="1379">
      <formula>$AM647="Regular"</formula>
    </cfRule>
    <cfRule type="expression" dxfId="2033" priority="1380">
      <formula>$AM647="Bueno"</formula>
    </cfRule>
    <cfRule type="expression" dxfId="2032" priority="1381">
      <formula>$AM647="Excelente"</formula>
    </cfRule>
  </conditionalFormatting>
  <conditionalFormatting sqref="X652">
    <cfRule type="expression" dxfId="2031" priority="1373">
      <formula>$X652="Bajo"</formula>
    </cfRule>
    <cfRule type="expression" dxfId="2030" priority="1374">
      <formula>$X652="Moderado"</formula>
    </cfRule>
    <cfRule type="expression" dxfId="2029" priority="1375">
      <formula>$X652="Alto"</formula>
    </cfRule>
    <cfRule type="expression" dxfId="2028" priority="1376">
      <formula>$X652="Extremo"</formula>
    </cfRule>
  </conditionalFormatting>
  <conditionalFormatting sqref="AU652">
    <cfRule type="expression" dxfId="2027" priority="1369">
      <formula>$AU652="Bajo"</formula>
    </cfRule>
    <cfRule type="expression" dxfId="2026" priority="1370">
      <formula>$AU652="Moderado"</formula>
    </cfRule>
    <cfRule type="expression" dxfId="2025" priority="1371">
      <formula>$AU652="Alto"</formula>
    </cfRule>
    <cfRule type="expression" dxfId="2024" priority="1372">
      <formula>$AU652="Extremo"</formula>
    </cfRule>
  </conditionalFormatting>
  <conditionalFormatting sqref="AM652">
    <cfRule type="expression" dxfId="2023" priority="1364">
      <formula>$AM652="Pobre"</formula>
    </cfRule>
    <cfRule type="expression" dxfId="2022" priority="1365">
      <formula>$AM652="Insatisfactorio"</formula>
    </cfRule>
    <cfRule type="expression" dxfId="2021" priority="1366">
      <formula>$AM652="Regular"</formula>
    </cfRule>
    <cfRule type="expression" dxfId="2020" priority="1367">
      <formula>$AM652="Bueno"</formula>
    </cfRule>
    <cfRule type="expression" dxfId="2019" priority="1368">
      <formula>$AM652="Excelente"</formula>
    </cfRule>
  </conditionalFormatting>
  <conditionalFormatting sqref="AM653">
    <cfRule type="expression" dxfId="2018" priority="1359">
      <formula>$AM653="Pobre"</formula>
    </cfRule>
    <cfRule type="expression" dxfId="2017" priority="1360">
      <formula>$AM653="Insatisfactorio"</formula>
    </cfRule>
    <cfRule type="expression" dxfId="2016" priority="1361">
      <formula>$AM653="Regular"</formula>
    </cfRule>
    <cfRule type="expression" dxfId="2015" priority="1362">
      <formula>$AM653="Bueno"</formula>
    </cfRule>
    <cfRule type="expression" dxfId="2014" priority="1363">
      <formula>$AM653="Excelente"</formula>
    </cfRule>
  </conditionalFormatting>
  <conditionalFormatting sqref="X658">
    <cfRule type="expression" dxfId="2013" priority="1355">
      <formula>$X658="Bajo"</formula>
    </cfRule>
    <cfRule type="expression" dxfId="2012" priority="1356">
      <formula>$X658="Moderado"</formula>
    </cfRule>
    <cfRule type="expression" dxfId="2011" priority="1357">
      <formula>$X658="Alto"</formula>
    </cfRule>
    <cfRule type="expression" dxfId="2010" priority="1358">
      <formula>$X658="Extremo"</formula>
    </cfRule>
  </conditionalFormatting>
  <conditionalFormatting sqref="AU658">
    <cfRule type="expression" dxfId="2009" priority="1351">
      <formula>$AU658="Bajo"</formula>
    </cfRule>
    <cfRule type="expression" dxfId="2008" priority="1352">
      <formula>$AU658="Moderado"</formula>
    </cfRule>
    <cfRule type="expression" dxfId="2007" priority="1353">
      <formula>$AU658="Alto"</formula>
    </cfRule>
    <cfRule type="expression" dxfId="2006" priority="1354">
      <formula>$AU658="Extremo"</formula>
    </cfRule>
  </conditionalFormatting>
  <conditionalFormatting sqref="AM658">
    <cfRule type="expression" dxfId="2005" priority="1346">
      <formula>$AM658="Pobre"</formula>
    </cfRule>
    <cfRule type="expression" dxfId="2004" priority="1347">
      <formula>$AM658="Insatisfactorio"</formula>
    </cfRule>
    <cfRule type="expression" dxfId="2003" priority="1348">
      <formula>$AM658="Regular"</formula>
    </cfRule>
    <cfRule type="expression" dxfId="2002" priority="1349">
      <formula>$AM658="Bueno"</formula>
    </cfRule>
    <cfRule type="expression" dxfId="2001" priority="1350">
      <formula>$AM658="Excelente"</formula>
    </cfRule>
  </conditionalFormatting>
  <conditionalFormatting sqref="AM659">
    <cfRule type="expression" dxfId="2000" priority="1341">
      <formula>$AM659="Pobre"</formula>
    </cfRule>
    <cfRule type="expression" dxfId="1999" priority="1342">
      <formula>$AM659="Insatisfactorio"</formula>
    </cfRule>
    <cfRule type="expression" dxfId="1998" priority="1343">
      <formula>$AM659="Regular"</formula>
    </cfRule>
    <cfRule type="expression" dxfId="1997" priority="1344">
      <formula>$AM659="Bueno"</formula>
    </cfRule>
    <cfRule type="expression" dxfId="1996" priority="1345">
      <formula>$AM659="Excelente"</formula>
    </cfRule>
  </conditionalFormatting>
  <conditionalFormatting sqref="X664">
    <cfRule type="expression" dxfId="1995" priority="1337">
      <formula>$X664="Bajo"</formula>
    </cfRule>
    <cfRule type="expression" dxfId="1994" priority="1338">
      <formula>$X664="Moderado"</formula>
    </cfRule>
    <cfRule type="expression" dxfId="1993" priority="1339">
      <formula>$X664="Alto"</formula>
    </cfRule>
    <cfRule type="expression" dxfId="1992" priority="1340">
      <formula>$X664="Extremo"</formula>
    </cfRule>
  </conditionalFormatting>
  <conditionalFormatting sqref="AU664">
    <cfRule type="expression" dxfId="1991" priority="1333">
      <formula>$AU664="Bajo"</formula>
    </cfRule>
    <cfRule type="expression" dxfId="1990" priority="1334">
      <formula>$AU664="Moderado"</formula>
    </cfRule>
    <cfRule type="expression" dxfId="1989" priority="1335">
      <formula>$AU664="Alto"</formula>
    </cfRule>
    <cfRule type="expression" dxfId="1988" priority="1336">
      <formula>$AU664="Extremo"</formula>
    </cfRule>
  </conditionalFormatting>
  <conditionalFormatting sqref="AM664">
    <cfRule type="expression" dxfId="1987" priority="1328">
      <formula>$AM664="Pobre"</formula>
    </cfRule>
    <cfRule type="expression" dxfId="1986" priority="1329">
      <formula>$AM664="Insatisfactorio"</formula>
    </cfRule>
    <cfRule type="expression" dxfId="1985" priority="1330">
      <formula>$AM664="Regular"</formula>
    </cfRule>
    <cfRule type="expression" dxfId="1984" priority="1331">
      <formula>$AM664="Bueno"</formula>
    </cfRule>
    <cfRule type="expression" dxfId="1983" priority="1332">
      <formula>$AM664="Excelente"</formula>
    </cfRule>
  </conditionalFormatting>
  <conditionalFormatting sqref="AM665">
    <cfRule type="expression" dxfId="1982" priority="1323">
      <formula>$AM665="Pobre"</formula>
    </cfRule>
    <cfRule type="expression" dxfId="1981" priority="1324">
      <formula>$AM665="Insatisfactorio"</formula>
    </cfRule>
    <cfRule type="expression" dxfId="1980" priority="1325">
      <formula>$AM665="Regular"</formula>
    </cfRule>
    <cfRule type="expression" dxfId="1979" priority="1326">
      <formula>$AM665="Bueno"</formula>
    </cfRule>
    <cfRule type="expression" dxfId="1978" priority="1327">
      <formula>$AM665="Excelente"</formula>
    </cfRule>
  </conditionalFormatting>
  <conditionalFormatting sqref="X670">
    <cfRule type="expression" dxfId="1977" priority="1319">
      <formula>$X670="Bajo"</formula>
    </cfRule>
    <cfRule type="expression" dxfId="1976" priority="1320">
      <formula>$X670="Moderado"</formula>
    </cfRule>
    <cfRule type="expression" dxfId="1975" priority="1321">
      <formula>$X670="Alto"</formula>
    </cfRule>
    <cfRule type="expression" dxfId="1974" priority="1322">
      <formula>$X670="Extremo"</formula>
    </cfRule>
  </conditionalFormatting>
  <conditionalFormatting sqref="AU670">
    <cfRule type="expression" dxfId="1973" priority="1315">
      <formula>$AU670="Bajo"</formula>
    </cfRule>
    <cfRule type="expression" dxfId="1972" priority="1316">
      <formula>$AU670="Moderado"</formula>
    </cfRule>
    <cfRule type="expression" dxfId="1971" priority="1317">
      <formula>$AU670="Alto"</formula>
    </cfRule>
    <cfRule type="expression" dxfId="1970" priority="1318">
      <formula>$AU670="Extremo"</formula>
    </cfRule>
  </conditionalFormatting>
  <conditionalFormatting sqref="AM670">
    <cfRule type="expression" dxfId="1969" priority="1310">
      <formula>$AM670="Pobre"</formula>
    </cfRule>
    <cfRule type="expression" dxfId="1968" priority="1311">
      <formula>$AM670="Insatisfactorio"</formula>
    </cfRule>
    <cfRule type="expression" dxfId="1967" priority="1312">
      <formula>$AM670="Regular"</formula>
    </cfRule>
    <cfRule type="expression" dxfId="1966" priority="1313">
      <formula>$AM670="Bueno"</formula>
    </cfRule>
    <cfRule type="expression" dxfId="1965" priority="1314">
      <formula>$AM670="Excelente"</formula>
    </cfRule>
  </conditionalFormatting>
  <conditionalFormatting sqref="AM671">
    <cfRule type="expression" dxfId="1964" priority="1305">
      <formula>$AM671="Pobre"</formula>
    </cfRule>
    <cfRule type="expression" dxfId="1963" priority="1306">
      <formula>$AM671="Insatisfactorio"</formula>
    </cfRule>
    <cfRule type="expression" dxfId="1962" priority="1307">
      <formula>$AM671="Regular"</formula>
    </cfRule>
    <cfRule type="expression" dxfId="1961" priority="1308">
      <formula>$AM671="Bueno"</formula>
    </cfRule>
    <cfRule type="expression" dxfId="1960" priority="1309">
      <formula>$AM671="Excelente"</formula>
    </cfRule>
  </conditionalFormatting>
  <conditionalFormatting sqref="X676">
    <cfRule type="expression" dxfId="1959" priority="1301">
      <formula>$X676="Bajo"</formula>
    </cfRule>
    <cfRule type="expression" dxfId="1958" priority="1302">
      <formula>$X676="Moderado"</formula>
    </cfRule>
    <cfRule type="expression" dxfId="1957" priority="1303">
      <formula>$X676="Alto"</formula>
    </cfRule>
    <cfRule type="expression" dxfId="1956" priority="1304">
      <formula>$X676="Extremo"</formula>
    </cfRule>
  </conditionalFormatting>
  <conditionalFormatting sqref="AU676">
    <cfRule type="expression" dxfId="1955" priority="1297">
      <formula>$AU676="Bajo"</formula>
    </cfRule>
    <cfRule type="expression" dxfId="1954" priority="1298">
      <formula>$AU676="Moderado"</formula>
    </cfRule>
    <cfRule type="expression" dxfId="1953" priority="1299">
      <formula>$AU676="Alto"</formula>
    </cfRule>
    <cfRule type="expression" dxfId="1952" priority="1300">
      <formula>$AU676="Extremo"</formula>
    </cfRule>
  </conditionalFormatting>
  <conditionalFormatting sqref="AM676">
    <cfRule type="expression" dxfId="1951" priority="1292">
      <formula>$AM676="Pobre"</formula>
    </cfRule>
    <cfRule type="expression" dxfId="1950" priority="1293">
      <formula>$AM676="Insatisfactorio"</formula>
    </cfRule>
    <cfRule type="expression" dxfId="1949" priority="1294">
      <formula>$AM676="Regular"</formula>
    </cfRule>
    <cfRule type="expression" dxfId="1948" priority="1295">
      <formula>$AM676="Bueno"</formula>
    </cfRule>
    <cfRule type="expression" dxfId="1947" priority="1296">
      <formula>$AM676="Excelente"</formula>
    </cfRule>
  </conditionalFormatting>
  <conditionalFormatting sqref="AM677">
    <cfRule type="expression" dxfId="1946" priority="1287">
      <formula>$AM677="Pobre"</formula>
    </cfRule>
    <cfRule type="expression" dxfId="1945" priority="1288">
      <formula>$AM677="Insatisfactorio"</formula>
    </cfRule>
    <cfRule type="expression" dxfId="1944" priority="1289">
      <formula>$AM677="Regular"</formula>
    </cfRule>
    <cfRule type="expression" dxfId="1943" priority="1290">
      <formula>$AM677="Bueno"</formula>
    </cfRule>
    <cfRule type="expression" dxfId="1942" priority="1291">
      <formula>$AM677="Excelente"</formula>
    </cfRule>
  </conditionalFormatting>
  <conditionalFormatting sqref="X682">
    <cfRule type="expression" dxfId="1941" priority="1283">
      <formula>$X682="Bajo"</formula>
    </cfRule>
    <cfRule type="expression" dxfId="1940" priority="1284">
      <formula>$X682="Moderado"</formula>
    </cfRule>
    <cfRule type="expression" dxfId="1939" priority="1285">
      <formula>$X682="Alto"</formula>
    </cfRule>
    <cfRule type="expression" dxfId="1938" priority="1286">
      <formula>$X682="Extremo"</formula>
    </cfRule>
  </conditionalFormatting>
  <conditionalFormatting sqref="AU682">
    <cfRule type="expression" dxfId="1937" priority="1279">
      <formula>$AU682="Bajo"</formula>
    </cfRule>
    <cfRule type="expression" dxfId="1936" priority="1280">
      <formula>$AU682="Moderado"</formula>
    </cfRule>
    <cfRule type="expression" dxfId="1935" priority="1281">
      <formula>$AU682="Alto"</formula>
    </cfRule>
    <cfRule type="expression" dxfId="1934" priority="1282">
      <formula>$AU682="Extremo"</formula>
    </cfRule>
  </conditionalFormatting>
  <conditionalFormatting sqref="AM682">
    <cfRule type="expression" dxfId="1933" priority="1274">
      <formula>$AM682="Pobre"</formula>
    </cfRule>
    <cfRule type="expression" dxfId="1932" priority="1275">
      <formula>$AM682="Insatisfactorio"</formula>
    </cfRule>
    <cfRule type="expression" dxfId="1931" priority="1276">
      <formula>$AM682="Regular"</formula>
    </cfRule>
    <cfRule type="expression" dxfId="1930" priority="1277">
      <formula>$AM682="Bueno"</formula>
    </cfRule>
    <cfRule type="expression" dxfId="1929" priority="1278">
      <formula>$AM682="Excelente"</formula>
    </cfRule>
  </conditionalFormatting>
  <conditionalFormatting sqref="AM683">
    <cfRule type="expression" dxfId="1928" priority="1269">
      <formula>$AM683="Pobre"</formula>
    </cfRule>
    <cfRule type="expression" dxfId="1927" priority="1270">
      <formula>$AM683="Insatisfactorio"</formula>
    </cfRule>
    <cfRule type="expression" dxfId="1926" priority="1271">
      <formula>$AM683="Regular"</formula>
    </cfRule>
    <cfRule type="expression" dxfId="1925" priority="1272">
      <formula>$AM683="Bueno"</formula>
    </cfRule>
    <cfRule type="expression" dxfId="1924" priority="1273">
      <formula>$AM683="Excelente"</formula>
    </cfRule>
  </conditionalFormatting>
  <conditionalFormatting sqref="X688">
    <cfRule type="expression" dxfId="1923" priority="1265">
      <formula>$X688="Bajo"</formula>
    </cfRule>
    <cfRule type="expression" dxfId="1922" priority="1266">
      <formula>$X688="Moderado"</formula>
    </cfRule>
    <cfRule type="expression" dxfId="1921" priority="1267">
      <formula>$X688="Alto"</formula>
    </cfRule>
    <cfRule type="expression" dxfId="1920" priority="1268">
      <formula>$X688="Extremo"</formula>
    </cfRule>
  </conditionalFormatting>
  <conditionalFormatting sqref="AU688">
    <cfRule type="expression" dxfId="1919" priority="1261">
      <formula>$AU688="Bajo"</formula>
    </cfRule>
    <cfRule type="expression" dxfId="1918" priority="1262">
      <formula>$AU688="Moderado"</formula>
    </cfRule>
    <cfRule type="expression" dxfId="1917" priority="1263">
      <formula>$AU688="Alto"</formula>
    </cfRule>
    <cfRule type="expression" dxfId="1916" priority="1264">
      <formula>$AU688="Extremo"</formula>
    </cfRule>
  </conditionalFormatting>
  <conditionalFormatting sqref="AM688">
    <cfRule type="expression" dxfId="1915" priority="1256">
      <formula>$AM688="Pobre"</formula>
    </cfRule>
    <cfRule type="expression" dxfId="1914" priority="1257">
      <formula>$AM688="Insatisfactorio"</formula>
    </cfRule>
    <cfRule type="expression" dxfId="1913" priority="1258">
      <formula>$AM688="Regular"</formula>
    </cfRule>
    <cfRule type="expression" dxfId="1912" priority="1259">
      <formula>$AM688="Bueno"</formula>
    </cfRule>
    <cfRule type="expression" dxfId="1911" priority="1260">
      <formula>$AM688="Excelente"</formula>
    </cfRule>
  </conditionalFormatting>
  <conditionalFormatting sqref="AM689">
    <cfRule type="expression" dxfId="1910" priority="1251">
      <formula>$AM689="Pobre"</formula>
    </cfRule>
    <cfRule type="expression" dxfId="1909" priority="1252">
      <formula>$AM689="Insatisfactorio"</formula>
    </cfRule>
    <cfRule type="expression" dxfId="1908" priority="1253">
      <formula>$AM689="Regular"</formula>
    </cfRule>
    <cfRule type="expression" dxfId="1907" priority="1254">
      <formula>$AM689="Bueno"</formula>
    </cfRule>
    <cfRule type="expression" dxfId="1906" priority="1255">
      <formula>$AM689="Excelente"</formula>
    </cfRule>
  </conditionalFormatting>
  <conditionalFormatting sqref="X694">
    <cfRule type="expression" dxfId="1905" priority="1247">
      <formula>$X694="Bajo"</formula>
    </cfRule>
    <cfRule type="expression" dxfId="1904" priority="1248">
      <formula>$X694="Moderado"</formula>
    </cfRule>
    <cfRule type="expression" dxfId="1903" priority="1249">
      <formula>$X694="Alto"</formula>
    </cfRule>
    <cfRule type="expression" dxfId="1902" priority="1250">
      <formula>$X694="Extremo"</formula>
    </cfRule>
  </conditionalFormatting>
  <conditionalFormatting sqref="AU694">
    <cfRule type="expression" dxfId="1901" priority="1243">
      <formula>$AU694="Bajo"</formula>
    </cfRule>
    <cfRule type="expression" dxfId="1900" priority="1244">
      <formula>$AU694="Moderado"</formula>
    </cfRule>
    <cfRule type="expression" dxfId="1899" priority="1245">
      <formula>$AU694="Alto"</formula>
    </cfRule>
    <cfRule type="expression" dxfId="1898" priority="1246">
      <formula>$AU694="Extremo"</formula>
    </cfRule>
  </conditionalFormatting>
  <conditionalFormatting sqref="AM694">
    <cfRule type="expression" dxfId="1897" priority="1238">
      <formula>$AM694="Pobre"</formula>
    </cfRule>
    <cfRule type="expression" dxfId="1896" priority="1239">
      <formula>$AM694="Insatisfactorio"</formula>
    </cfRule>
    <cfRule type="expression" dxfId="1895" priority="1240">
      <formula>$AM694="Regular"</formula>
    </cfRule>
    <cfRule type="expression" dxfId="1894" priority="1241">
      <formula>$AM694="Bueno"</formula>
    </cfRule>
    <cfRule type="expression" dxfId="1893" priority="1242">
      <formula>$AM694="Excelente"</formula>
    </cfRule>
  </conditionalFormatting>
  <conditionalFormatting sqref="AM695">
    <cfRule type="expression" dxfId="1892" priority="1233">
      <formula>$AM695="Pobre"</formula>
    </cfRule>
    <cfRule type="expression" dxfId="1891" priority="1234">
      <formula>$AM695="Insatisfactorio"</formula>
    </cfRule>
    <cfRule type="expression" dxfId="1890" priority="1235">
      <formula>$AM695="Regular"</formula>
    </cfRule>
    <cfRule type="expression" dxfId="1889" priority="1236">
      <formula>$AM695="Bueno"</formula>
    </cfRule>
    <cfRule type="expression" dxfId="1888" priority="1237">
      <formula>$AM695="Excelente"</formula>
    </cfRule>
  </conditionalFormatting>
  <conditionalFormatting sqref="X700">
    <cfRule type="expression" dxfId="1887" priority="1229">
      <formula>$X700="Bajo"</formula>
    </cfRule>
    <cfRule type="expression" dxfId="1886" priority="1230">
      <formula>$X700="Moderado"</formula>
    </cfRule>
    <cfRule type="expression" dxfId="1885" priority="1231">
      <formula>$X700="Alto"</formula>
    </cfRule>
    <cfRule type="expression" dxfId="1884" priority="1232">
      <formula>$X700="Extremo"</formula>
    </cfRule>
  </conditionalFormatting>
  <conditionalFormatting sqref="AU700">
    <cfRule type="expression" dxfId="1883" priority="1225">
      <formula>$AU700="Bajo"</formula>
    </cfRule>
    <cfRule type="expression" dxfId="1882" priority="1226">
      <formula>$AU700="Moderado"</formula>
    </cfRule>
    <cfRule type="expression" dxfId="1881" priority="1227">
      <formula>$AU700="Alto"</formula>
    </cfRule>
    <cfRule type="expression" dxfId="1880" priority="1228">
      <formula>$AU700="Extremo"</formula>
    </cfRule>
  </conditionalFormatting>
  <conditionalFormatting sqref="AM700">
    <cfRule type="expression" dxfId="1879" priority="1220">
      <formula>$AM700="Pobre"</formula>
    </cfRule>
    <cfRule type="expression" dxfId="1878" priority="1221">
      <formula>$AM700="Insatisfactorio"</formula>
    </cfRule>
    <cfRule type="expression" dxfId="1877" priority="1222">
      <formula>$AM700="Regular"</formula>
    </cfRule>
    <cfRule type="expression" dxfId="1876" priority="1223">
      <formula>$AM700="Bueno"</formula>
    </cfRule>
    <cfRule type="expression" dxfId="1875" priority="1224">
      <formula>$AM700="Excelente"</formula>
    </cfRule>
  </conditionalFormatting>
  <conditionalFormatting sqref="AM701">
    <cfRule type="expression" dxfId="1874" priority="1215">
      <formula>$AM701="Pobre"</formula>
    </cfRule>
    <cfRule type="expression" dxfId="1873" priority="1216">
      <formula>$AM701="Insatisfactorio"</formula>
    </cfRule>
    <cfRule type="expression" dxfId="1872" priority="1217">
      <formula>$AM701="Regular"</formula>
    </cfRule>
    <cfRule type="expression" dxfId="1871" priority="1218">
      <formula>$AM701="Bueno"</formula>
    </cfRule>
    <cfRule type="expression" dxfId="1870" priority="1219">
      <formula>$AM701="Excelente"</formula>
    </cfRule>
  </conditionalFormatting>
  <conditionalFormatting sqref="X706">
    <cfRule type="expression" dxfId="1869" priority="1211">
      <formula>$X706="Bajo"</formula>
    </cfRule>
    <cfRule type="expression" dxfId="1868" priority="1212">
      <formula>$X706="Moderado"</formula>
    </cfRule>
    <cfRule type="expression" dxfId="1867" priority="1213">
      <formula>$X706="Alto"</formula>
    </cfRule>
    <cfRule type="expression" dxfId="1866" priority="1214">
      <formula>$X706="Extremo"</formula>
    </cfRule>
  </conditionalFormatting>
  <conditionalFormatting sqref="AU706">
    <cfRule type="expression" dxfId="1865" priority="1207">
      <formula>$AU706="Bajo"</formula>
    </cfRule>
    <cfRule type="expression" dxfId="1864" priority="1208">
      <formula>$AU706="Moderado"</formula>
    </cfRule>
    <cfRule type="expression" dxfId="1863" priority="1209">
      <formula>$AU706="Alto"</formula>
    </cfRule>
    <cfRule type="expression" dxfId="1862" priority="1210">
      <formula>$AU706="Extremo"</formula>
    </cfRule>
  </conditionalFormatting>
  <conditionalFormatting sqref="AM706">
    <cfRule type="expression" dxfId="1861" priority="1202">
      <formula>$AM706="Pobre"</formula>
    </cfRule>
    <cfRule type="expression" dxfId="1860" priority="1203">
      <formula>$AM706="Insatisfactorio"</formula>
    </cfRule>
    <cfRule type="expression" dxfId="1859" priority="1204">
      <formula>$AM706="Regular"</formula>
    </cfRule>
    <cfRule type="expression" dxfId="1858" priority="1205">
      <formula>$AM706="Bueno"</formula>
    </cfRule>
    <cfRule type="expression" dxfId="1857" priority="1206">
      <formula>$AM706="Excelente"</formula>
    </cfRule>
  </conditionalFormatting>
  <conditionalFormatting sqref="AM707">
    <cfRule type="expression" dxfId="1856" priority="1197">
      <formula>$AM707="Pobre"</formula>
    </cfRule>
    <cfRule type="expression" dxfId="1855" priority="1198">
      <formula>$AM707="Insatisfactorio"</formula>
    </cfRule>
    <cfRule type="expression" dxfId="1854" priority="1199">
      <formula>$AM707="Regular"</formula>
    </cfRule>
    <cfRule type="expression" dxfId="1853" priority="1200">
      <formula>$AM707="Bueno"</formula>
    </cfRule>
    <cfRule type="expression" dxfId="1852" priority="1201">
      <formula>$AM707="Excelente"</formula>
    </cfRule>
  </conditionalFormatting>
  <conditionalFormatting sqref="X712">
    <cfRule type="expression" dxfId="1851" priority="1193">
      <formula>$X712="Bajo"</formula>
    </cfRule>
    <cfRule type="expression" dxfId="1850" priority="1194">
      <formula>$X712="Moderado"</formula>
    </cfRule>
    <cfRule type="expression" dxfId="1849" priority="1195">
      <formula>$X712="Alto"</formula>
    </cfRule>
    <cfRule type="expression" dxfId="1848" priority="1196">
      <formula>$X712="Extremo"</formula>
    </cfRule>
  </conditionalFormatting>
  <conditionalFormatting sqref="AU712">
    <cfRule type="expression" dxfId="1847" priority="1189">
      <formula>$AU712="Bajo"</formula>
    </cfRule>
    <cfRule type="expression" dxfId="1846" priority="1190">
      <formula>$AU712="Moderado"</formula>
    </cfRule>
    <cfRule type="expression" dxfId="1845" priority="1191">
      <formula>$AU712="Alto"</formula>
    </cfRule>
    <cfRule type="expression" dxfId="1844" priority="1192">
      <formula>$AU712="Extremo"</formula>
    </cfRule>
  </conditionalFormatting>
  <conditionalFormatting sqref="AM712">
    <cfRule type="expression" dxfId="1843" priority="1184">
      <formula>$AM712="Pobre"</formula>
    </cfRule>
    <cfRule type="expression" dxfId="1842" priority="1185">
      <formula>$AM712="Insatisfactorio"</formula>
    </cfRule>
    <cfRule type="expression" dxfId="1841" priority="1186">
      <formula>$AM712="Regular"</formula>
    </cfRule>
    <cfRule type="expression" dxfId="1840" priority="1187">
      <formula>$AM712="Bueno"</formula>
    </cfRule>
    <cfRule type="expression" dxfId="1839" priority="1188">
      <formula>$AM712="Excelente"</formula>
    </cfRule>
  </conditionalFormatting>
  <conditionalFormatting sqref="AM713">
    <cfRule type="expression" dxfId="1838" priority="1179">
      <formula>$AM713="Pobre"</formula>
    </cfRule>
    <cfRule type="expression" dxfId="1837" priority="1180">
      <formula>$AM713="Insatisfactorio"</formula>
    </cfRule>
    <cfRule type="expression" dxfId="1836" priority="1181">
      <formula>$AM713="Regular"</formula>
    </cfRule>
    <cfRule type="expression" dxfId="1835" priority="1182">
      <formula>$AM713="Bueno"</formula>
    </cfRule>
    <cfRule type="expression" dxfId="1834" priority="1183">
      <formula>$AM713="Excelente"</formula>
    </cfRule>
  </conditionalFormatting>
  <conditionalFormatting sqref="X718">
    <cfRule type="expression" dxfId="1833" priority="1175">
      <formula>$X718="Bajo"</formula>
    </cfRule>
    <cfRule type="expression" dxfId="1832" priority="1176">
      <formula>$X718="Moderado"</formula>
    </cfRule>
    <cfRule type="expression" dxfId="1831" priority="1177">
      <formula>$X718="Alto"</formula>
    </cfRule>
    <cfRule type="expression" dxfId="1830" priority="1178">
      <formula>$X718="Extremo"</formula>
    </cfRule>
  </conditionalFormatting>
  <conditionalFormatting sqref="AU718">
    <cfRule type="expression" dxfId="1829" priority="1171">
      <formula>$AU718="Bajo"</formula>
    </cfRule>
    <cfRule type="expression" dxfId="1828" priority="1172">
      <formula>$AU718="Moderado"</formula>
    </cfRule>
    <cfRule type="expression" dxfId="1827" priority="1173">
      <formula>$AU718="Alto"</formula>
    </cfRule>
    <cfRule type="expression" dxfId="1826" priority="1174">
      <formula>$AU718="Extremo"</formula>
    </cfRule>
  </conditionalFormatting>
  <conditionalFormatting sqref="AM718">
    <cfRule type="expression" dxfId="1825" priority="1166">
      <formula>$AM718="Pobre"</formula>
    </cfRule>
    <cfRule type="expression" dxfId="1824" priority="1167">
      <formula>$AM718="Insatisfactorio"</formula>
    </cfRule>
    <cfRule type="expression" dxfId="1823" priority="1168">
      <formula>$AM718="Regular"</formula>
    </cfRule>
    <cfRule type="expression" dxfId="1822" priority="1169">
      <formula>$AM718="Bueno"</formula>
    </cfRule>
    <cfRule type="expression" dxfId="1821" priority="1170">
      <formula>$AM718="Excelente"</formula>
    </cfRule>
  </conditionalFormatting>
  <conditionalFormatting sqref="AM719">
    <cfRule type="expression" dxfId="1820" priority="1161">
      <formula>$AM719="Pobre"</formula>
    </cfRule>
    <cfRule type="expression" dxfId="1819" priority="1162">
      <formula>$AM719="Insatisfactorio"</formula>
    </cfRule>
    <cfRule type="expression" dxfId="1818" priority="1163">
      <formula>$AM719="Regular"</formula>
    </cfRule>
    <cfRule type="expression" dxfId="1817" priority="1164">
      <formula>$AM719="Bueno"</formula>
    </cfRule>
    <cfRule type="expression" dxfId="1816" priority="1165">
      <formula>$AM719="Excelente"</formula>
    </cfRule>
  </conditionalFormatting>
  <conditionalFormatting sqref="X724">
    <cfRule type="expression" dxfId="1815" priority="1157">
      <formula>$X724="Bajo"</formula>
    </cfRule>
    <cfRule type="expression" dxfId="1814" priority="1158">
      <formula>$X724="Moderado"</formula>
    </cfRule>
    <cfRule type="expression" dxfId="1813" priority="1159">
      <formula>$X724="Alto"</formula>
    </cfRule>
    <cfRule type="expression" dxfId="1812" priority="1160">
      <formula>$X724="Extremo"</formula>
    </cfRule>
  </conditionalFormatting>
  <conditionalFormatting sqref="AU724">
    <cfRule type="expression" dxfId="1811" priority="1153">
      <formula>$AU724="Bajo"</formula>
    </cfRule>
    <cfRule type="expression" dxfId="1810" priority="1154">
      <formula>$AU724="Moderado"</formula>
    </cfRule>
    <cfRule type="expression" dxfId="1809" priority="1155">
      <formula>$AU724="Alto"</formula>
    </cfRule>
    <cfRule type="expression" dxfId="1808" priority="1156">
      <formula>$AU724="Extremo"</formula>
    </cfRule>
  </conditionalFormatting>
  <conditionalFormatting sqref="AM724">
    <cfRule type="expression" dxfId="1807" priority="1148">
      <formula>$AM724="Pobre"</formula>
    </cfRule>
    <cfRule type="expression" dxfId="1806" priority="1149">
      <formula>$AM724="Insatisfactorio"</formula>
    </cfRule>
    <cfRule type="expression" dxfId="1805" priority="1150">
      <formula>$AM724="Regular"</formula>
    </cfRule>
    <cfRule type="expression" dxfId="1804" priority="1151">
      <formula>$AM724="Bueno"</formula>
    </cfRule>
    <cfRule type="expression" dxfId="1803" priority="1152">
      <formula>$AM724="Excelente"</formula>
    </cfRule>
  </conditionalFormatting>
  <conditionalFormatting sqref="AM725">
    <cfRule type="expression" dxfId="1802" priority="1143">
      <formula>$AM725="Pobre"</formula>
    </cfRule>
    <cfRule type="expression" dxfId="1801" priority="1144">
      <formula>$AM725="Insatisfactorio"</formula>
    </cfRule>
    <cfRule type="expression" dxfId="1800" priority="1145">
      <formula>$AM725="Regular"</formula>
    </cfRule>
    <cfRule type="expression" dxfId="1799" priority="1146">
      <formula>$AM725="Bueno"</formula>
    </cfRule>
    <cfRule type="expression" dxfId="1798" priority="1147">
      <formula>$AM725="Excelente"</formula>
    </cfRule>
  </conditionalFormatting>
  <conditionalFormatting sqref="X730">
    <cfRule type="expression" dxfId="1797" priority="1139">
      <formula>$X730="Bajo"</formula>
    </cfRule>
    <cfRule type="expression" dxfId="1796" priority="1140">
      <formula>$X730="Moderado"</formula>
    </cfRule>
    <cfRule type="expression" dxfId="1795" priority="1141">
      <formula>$X730="Alto"</formula>
    </cfRule>
    <cfRule type="expression" dxfId="1794" priority="1142">
      <formula>$X730="Extremo"</formula>
    </cfRule>
  </conditionalFormatting>
  <conditionalFormatting sqref="AU730">
    <cfRule type="expression" dxfId="1793" priority="1135">
      <formula>$AU730="Bajo"</formula>
    </cfRule>
    <cfRule type="expression" dxfId="1792" priority="1136">
      <formula>$AU730="Moderado"</formula>
    </cfRule>
    <cfRule type="expression" dxfId="1791" priority="1137">
      <formula>$AU730="Alto"</formula>
    </cfRule>
    <cfRule type="expression" dxfId="1790" priority="1138">
      <formula>$AU730="Extremo"</formula>
    </cfRule>
  </conditionalFormatting>
  <conditionalFormatting sqref="AM730">
    <cfRule type="expression" dxfId="1789" priority="1130">
      <formula>$AM730="Pobre"</formula>
    </cfRule>
    <cfRule type="expression" dxfId="1788" priority="1131">
      <formula>$AM730="Insatisfactorio"</formula>
    </cfRule>
    <cfRule type="expression" dxfId="1787" priority="1132">
      <formula>$AM730="Regular"</formula>
    </cfRule>
    <cfRule type="expression" dxfId="1786" priority="1133">
      <formula>$AM730="Bueno"</formula>
    </cfRule>
    <cfRule type="expression" dxfId="1785" priority="1134">
      <formula>$AM730="Excelente"</formula>
    </cfRule>
  </conditionalFormatting>
  <conditionalFormatting sqref="AM731">
    <cfRule type="expression" dxfId="1784" priority="1125">
      <formula>$AM731="Pobre"</formula>
    </cfRule>
    <cfRule type="expression" dxfId="1783" priority="1126">
      <formula>$AM731="Insatisfactorio"</formula>
    </cfRule>
    <cfRule type="expression" dxfId="1782" priority="1127">
      <formula>$AM731="Regular"</formula>
    </cfRule>
    <cfRule type="expression" dxfId="1781" priority="1128">
      <formula>$AM731="Bueno"</formula>
    </cfRule>
    <cfRule type="expression" dxfId="1780" priority="1129">
      <formula>$AM731="Excelente"</formula>
    </cfRule>
  </conditionalFormatting>
  <conditionalFormatting sqref="X736">
    <cfRule type="expression" dxfId="1779" priority="1121">
      <formula>$X736="Bajo"</formula>
    </cfRule>
    <cfRule type="expression" dxfId="1778" priority="1122">
      <formula>$X736="Moderado"</formula>
    </cfRule>
    <cfRule type="expression" dxfId="1777" priority="1123">
      <formula>$X736="Alto"</formula>
    </cfRule>
    <cfRule type="expression" dxfId="1776" priority="1124">
      <formula>$X736="Extremo"</formula>
    </cfRule>
  </conditionalFormatting>
  <conditionalFormatting sqref="AU736">
    <cfRule type="expression" dxfId="1775" priority="1117">
      <formula>$AU736="Bajo"</formula>
    </cfRule>
    <cfRule type="expression" dxfId="1774" priority="1118">
      <formula>$AU736="Moderado"</formula>
    </cfRule>
    <cfRule type="expression" dxfId="1773" priority="1119">
      <formula>$AU736="Alto"</formula>
    </cfRule>
    <cfRule type="expression" dxfId="1772" priority="1120">
      <formula>$AU736="Extremo"</formula>
    </cfRule>
  </conditionalFormatting>
  <conditionalFormatting sqref="AM736">
    <cfRule type="expression" dxfId="1771" priority="1112">
      <formula>$AM736="Pobre"</formula>
    </cfRule>
    <cfRule type="expression" dxfId="1770" priority="1113">
      <formula>$AM736="Insatisfactorio"</formula>
    </cfRule>
    <cfRule type="expression" dxfId="1769" priority="1114">
      <formula>$AM736="Regular"</formula>
    </cfRule>
    <cfRule type="expression" dxfId="1768" priority="1115">
      <formula>$AM736="Bueno"</formula>
    </cfRule>
    <cfRule type="expression" dxfId="1767" priority="1116">
      <formula>$AM736="Excelente"</formula>
    </cfRule>
  </conditionalFormatting>
  <conditionalFormatting sqref="AM737">
    <cfRule type="expression" dxfId="1766" priority="1107">
      <formula>$AM737="Pobre"</formula>
    </cfRule>
    <cfRule type="expression" dxfId="1765" priority="1108">
      <formula>$AM737="Insatisfactorio"</formula>
    </cfRule>
    <cfRule type="expression" dxfId="1764" priority="1109">
      <formula>$AM737="Regular"</formula>
    </cfRule>
    <cfRule type="expression" dxfId="1763" priority="1110">
      <formula>$AM737="Bueno"</formula>
    </cfRule>
    <cfRule type="expression" dxfId="1762" priority="1111">
      <formula>$AM737="Excelente"</formula>
    </cfRule>
  </conditionalFormatting>
  <conditionalFormatting sqref="X742">
    <cfRule type="expression" dxfId="1761" priority="1103">
      <formula>$X742="Bajo"</formula>
    </cfRule>
    <cfRule type="expression" dxfId="1760" priority="1104">
      <formula>$X742="Moderado"</formula>
    </cfRule>
    <cfRule type="expression" dxfId="1759" priority="1105">
      <formula>$X742="Alto"</formula>
    </cfRule>
    <cfRule type="expression" dxfId="1758" priority="1106">
      <formula>$X742="Extremo"</formula>
    </cfRule>
  </conditionalFormatting>
  <conditionalFormatting sqref="AU742">
    <cfRule type="expression" dxfId="1757" priority="1099">
      <formula>$AU742="Bajo"</formula>
    </cfRule>
    <cfRule type="expression" dxfId="1756" priority="1100">
      <formula>$AU742="Moderado"</formula>
    </cfRule>
    <cfRule type="expression" dxfId="1755" priority="1101">
      <formula>$AU742="Alto"</formula>
    </cfRule>
    <cfRule type="expression" dxfId="1754" priority="1102">
      <formula>$AU742="Extremo"</formula>
    </cfRule>
  </conditionalFormatting>
  <conditionalFormatting sqref="AM742">
    <cfRule type="expression" dxfId="1753" priority="1094">
      <formula>$AM742="Pobre"</formula>
    </cfRule>
    <cfRule type="expression" dxfId="1752" priority="1095">
      <formula>$AM742="Insatisfactorio"</formula>
    </cfRule>
    <cfRule type="expression" dxfId="1751" priority="1096">
      <formula>$AM742="Regular"</formula>
    </cfRule>
    <cfRule type="expression" dxfId="1750" priority="1097">
      <formula>$AM742="Bueno"</formula>
    </cfRule>
    <cfRule type="expression" dxfId="1749" priority="1098">
      <formula>$AM742="Excelente"</formula>
    </cfRule>
  </conditionalFormatting>
  <conditionalFormatting sqref="AM743">
    <cfRule type="expression" dxfId="1748" priority="1089">
      <formula>$AM743="Pobre"</formula>
    </cfRule>
    <cfRule type="expression" dxfId="1747" priority="1090">
      <formula>$AM743="Insatisfactorio"</formula>
    </cfRule>
    <cfRule type="expression" dxfId="1746" priority="1091">
      <formula>$AM743="Regular"</formula>
    </cfRule>
    <cfRule type="expression" dxfId="1745" priority="1092">
      <formula>$AM743="Bueno"</formula>
    </cfRule>
    <cfRule type="expression" dxfId="1744" priority="1093">
      <formula>$AM743="Excelente"</formula>
    </cfRule>
  </conditionalFormatting>
  <conditionalFormatting sqref="X748">
    <cfRule type="expression" dxfId="1743" priority="1085">
      <formula>$X748="Bajo"</formula>
    </cfRule>
    <cfRule type="expression" dxfId="1742" priority="1086">
      <formula>$X748="Moderado"</formula>
    </cfRule>
    <cfRule type="expression" dxfId="1741" priority="1087">
      <formula>$X748="Alto"</formula>
    </cfRule>
    <cfRule type="expression" dxfId="1740" priority="1088">
      <formula>$X748="Extremo"</formula>
    </cfRule>
  </conditionalFormatting>
  <conditionalFormatting sqref="AU748">
    <cfRule type="expression" dxfId="1739" priority="1081">
      <formula>$AU748="Bajo"</formula>
    </cfRule>
    <cfRule type="expression" dxfId="1738" priority="1082">
      <formula>$AU748="Moderado"</formula>
    </cfRule>
    <cfRule type="expression" dxfId="1737" priority="1083">
      <formula>$AU748="Alto"</formula>
    </cfRule>
    <cfRule type="expression" dxfId="1736" priority="1084">
      <formula>$AU748="Extremo"</formula>
    </cfRule>
  </conditionalFormatting>
  <conditionalFormatting sqref="AM748">
    <cfRule type="expression" dxfId="1735" priority="1076">
      <formula>$AM748="Pobre"</formula>
    </cfRule>
    <cfRule type="expression" dxfId="1734" priority="1077">
      <formula>$AM748="Insatisfactorio"</formula>
    </cfRule>
    <cfRule type="expression" dxfId="1733" priority="1078">
      <formula>$AM748="Regular"</formula>
    </cfRule>
    <cfRule type="expression" dxfId="1732" priority="1079">
      <formula>$AM748="Bueno"</formula>
    </cfRule>
    <cfRule type="expression" dxfId="1731" priority="1080">
      <formula>$AM748="Excelente"</formula>
    </cfRule>
  </conditionalFormatting>
  <conditionalFormatting sqref="AM749">
    <cfRule type="expression" dxfId="1730" priority="1071">
      <formula>$AM749="Pobre"</formula>
    </cfRule>
    <cfRule type="expression" dxfId="1729" priority="1072">
      <formula>$AM749="Insatisfactorio"</formula>
    </cfRule>
    <cfRule type="expression" dxfId="1728" priority="1073">
      <formula>$AM749="Regular"</formula>
    </cfRule>
    <cfRule type="expression" dxfId="1727" priority="1074">
      <formula>$AM749="Bueno"</formula>
    </cfRule>
    <cfRule type="expression" dxfId="1726" priority="1075">
      <formula>$AM749="Excelente"</formula>
    </cfRule>
  </conditionalFormatting>
  <conditionalFormatting sqref="X754">
    <cfRule type="expression" dxfId="1725" priority="1067">
      <formula>$X754="Bajo"</formula>
    </cfRule>
    <cfRule type="expression" dxfId="1724" priority="1068">
      <formula>$X754="Moderado"</formula>
    </cfRule>
    <cfRule type="expression" dxfId="1723" priority="1069">
      <formula>$X754="Alto"</formula>
    </cfRule>
    <cfRule type="expression" dxfId="1722" priority="1070">
      <formula>$X754="Extremo"</formula>
    </cfRule>
  </conditionalFormatting>
  <conditionalFormatting sqref="AU754">
    <cfRule type="expression" dxfId="1721" priority="1063">
      <formula>$AU754="Bajo"</formula>
    </cfRule>
    <cfRule type="expression" dxfId="1720" priority="1064">
      <formula>$AU754="Moderado"</formula>
    </cfRule>
    <cfRule type="expression" dxfId="1719" priority="1065">
      <formula>$AU754="Alto"</formula>
    </cfRule>
    <cfRule type="expression" dxfId="1718" priority="1066">
      <formula>$AU754="Extremo"</formula>
    </cfRule>
  </conditionalFormatting>
  <conditionalFormatting sqref="AM754">
    <cfRule type="expression" dxfId="1717" priority="1058">
      <formula>$AM754="Pobre"</formula>
    </cfRule>
    <cfRule type="expression" dxfId="1716" priority="1059">
      <formula>$AM754="Insatisfactorio"</formula>
    </cfRule>
    <cfRule type="expression" dxfId="1715" priority="1060">
      <formula>$AM754="Regular"</formula>
    </cfRule>
    <cfRule type="expression" dxfId="1714" priority="1061">
      <formula>$AM754="Bueno"</formula>
    </cfRule>
    <cfRule type="expression" dxfId="1713" priority="1062">
      <formula>$AM754="Excelente"</formula>
    </cfRule>
  </conditionalFormatting>
  <conditionalFormatting sqref="AM755">
    <cfRule type="expression" dxfId="1712" priority="1053">
      <formula>$AM755="Pobre"</formula>
    </cfRule>
    <cfRule type="expression" dxfId="1711" priority="1054">
      <formula>$AM755="Insatisfactorio"</formula>
    </cfRule>
    <cfRule type="expression" dxfId="1710" priority="1055">
      <formula>$AM755="Regular"</formula>
    </cfRule>
    <cfRule type="expression" dxfId="1709" priority="1056">
      <formula>$AM755="Bueno"</formula>
    </cfRule>
    <cfRule type="expression" dxfId="1708" priority="1057">
      <formula>$AM755="Excelente"</formula>
    </cfRule>
  </conditionalFormatting>
  <conditionalFormatting sqref="X760">
    <cfRule type="expression" dxfId="1707" priority="1049">
      <formula>$X760="Bajo"</formula>
    </cfRule>
    <cfRule type="expression" dxfId="1706" priority="1050">
      <formula>$X760="Moderado"</formula>
    </cfRule>
    <cfRule type="expression" dxfId="1705" priority="1051">
      <formula>$X760="Alto"</formula>
    </cfRule>
    <cfRule type="expression" dxfId="1704" priority="1052">
      <formula>$X760="Extremo"</formula>
    </cfRule>
  </conditionalFormatting>
  <conditionalFormatting sqref="AU760">
    <cfRule type="expression" dxfId="1703" priority="1045">
      <formula>$AU760="Bajo"</formula>
    </cfRule>
    <cfRule type="expression" dxfId="1702" priority="1046">
      <formula>$AU760="Moderado"</formula>
    </cfRule>
    <cfRule type="expression" dxfId="1701" priority="1047">
      <formula>$AU760="Alto"</formula>
    </cfRule>
    <cfRule type="expression" dxfId="1700" priority="1048">
      <formula>$AU760="Extremo"</formula>
    </cfRule>
  </conditionalFormatting>
  <conditionalFormatting sqref="AM760">
    <cfRule type="expression" dxfId="1699" priority="1040">
      <formula>$AM760="Pobre"</formula>
    </cfRule>
    <cfRule type="expression" dxfId="1698" priority="1041">
      <formula>$AM760="Insatisfactorio"</formula>
    </cfRule>
    <cfRule type="expression" dxfId="1697" priority="1042">
      <formula>$AM760="Regular"</formula>
    </cfRule>
    <cfRule type="expression" dxfId="1696" priority="1043">
      <formula>$AM760="Bueno"</formula>
    </cfRule>
    <cfRule type="expression" dxfId="1695" priority="1044">
      <formula>$AM760="Excelente"</formula>
    </cfRule>
  </conditionalFormatting>
  <conditionalFormatting sqref="AM761">
    <cfRule type="expression" dxfId="1694" priority="1035">
      <formula>$AM761="Pobre"</formula>
    </cfRule>
    <cfRule type="expression" dxfId="1693" priority="1036">
      <formula>$AM761="Insatisfactorio"</formula>
    </cfRule>
    <cfRule type="expression" dxfId="1692" priority="1037">
      <formula>$AM761="Regular"</formula>
    </cfRule>
    <cfRule type="expression" dxfId="1691" priority="1038">
      <formula>$AM761="Bueno"</formula>
    </cfRule>
    <cfRule type="expression" dxfId="1690" priority="1039">
      <formula>$AM761="Excelente"</formula>
    </cfRule>
  </conditionalFormatting>
  <conditionalFormatting sqref="X766">
    <cfRule type="expression" dxfId="1689" priority="1031">
      <formula>$X766="Bajo"</formula>
    </cfRule>
    <cfRule type="expression" dxfId="1688" priority="1032">
      <formula>$X766="Moderado"</formula>
    </cfRule>
    <cfRule type="expression" dxfId="1687" priority="1033">
      <formula>$X766="Alto"</formula>
    </cfRule>
    <cfRule type="expression" dxfId="1686" priority="1034">
      <formula>$X766="Extremo"</formula>
    </cfRule>
  </conditionalFormatting>
  <conditionalFormatting sqref="AU766">
    <cfRule type="expression" dxfId="1685" priority="1027">
      <formula>$AU766="Bajo"</formula>
    </cfRule>
    <cfRule type="expression" dxfId="1684" priority="1028">
      <formula>$AU766="Moderado"</formula>
    </cfRule>
    <cfRule type="expression" dxfId="1683" priority="1029">
      <formula>$AU766="Alto"</formula>
    </cfRule>
    <cfRule type="expression" dxfId="1682" priority="1030">
      <formula>$AU766="Extremo"</formula>
    </cfRule>
  </conditionalFormatting>
  <conditionalFormatting sqref="AM766">
    <cfRule type="expression" dxfId="1681" priority="1022">
      <formula>$AM766="Pobre"</formula>
    </cfRule>
    <cfRule type="expression" dxfId="1680" priority="1023">
      <formula>$AM766="Insatisfactorio"</formula>
    </cfRule>
    <cfRule type="expression" dxfId="1679" priority="1024">
      <formula>$AM766="Regular"</formula>
    </cfRule>
    <cfRule type="expression" dxfId="1678" priority="1025">
      <formula>$AM766="Bueno"</formula>
    </cfRule>
    <cfRule type="expression" dxfId="1677" priority="1026">
      <formula>$AM766="Excelente"</formula>
    </cfRule>
  </conditionalFormatting>
  <conditionalFormatting sqref="AM767">
    <cfRule type="expression" dxfId="1676" priority="1017">
      <formula>$AM767="Pobre"</formula>
    </cfRule>
    <cfRule type="expression" dxfId="1675" priority="1018">
      <formula>$AM767="Insatisfactorio"</formula>
    </cfRule>
    <cfRule type="expression" dxfId="1674" priority="1019">
      <formula>$AM767="Regular"</formula>
    </cfRule>
    <cfRule type="expression" dxfId="1673" priority="1020">
      <formula>$AM767="Bueno"</formula>
    </cfRule>
    <cfRule type="expression" dxfId="1672" priority="1021">
      <formula>$AM767="Excelente"</formula>
    </cfRule>
  </conditionalFormatting>
  <conditionalFormatting sqref="X772">
    <cfRule type="expression" dxfId="1671" priority="1013">
      <formula>$X772="Bajo"</formula>
    </cfRule>
    <cfRule type="expression" dxfId="1670" priority="1014">
      <formula>$X772="Moderado"</formula>
    </cfRule>
    <cfRule type="expression" dxfId="1669" priority="1015">
      <formula>$X772="Alto"</formula>
    </cfRule>
    <cfRule type="expression" dxfId="1668" priority="1016">
      <formula>$X772="Extremo"</formula>
    </cfRule>
  </conditionalFormatting>
  <conditionalFormatting sqref="AU772">
    <cfRule type="expression" dxfId="1667" priority="1009">
      <formula>$AU772="Bajo"</formula>
    </cfRule>
    <cfRule type="expression" dxfId="1666" priority="1010">
      <formula>$AU772="Moderado"</formula>
    </cfRule>
    <cfRule type="expression" dxfId="1665" priority="1011">
      <formula>$AU772="Alto"</formula>
    </cfRule>
    <cfRule type="expression" dxfId="1664" priority="1012">
      <formula>$AU772="Extremo"</formula>
    </cfRule>
  </conditionalFormatting>
  <conditionalFormatting sqref="AM772">
    <cfRule type="expression" dxfId="1663" priority="1004">
      <formula>$AM772="Pobre"</formula>
    </cfRule>
    <cfRule type="expression" dxfId="1662" priority="1005">
      <formula>$AM772="Insatisfactorio"</formula>
    </cfRule>
    <cfRule type="expression" dxfId="1661" priority="1006">
      <formula>$AM772="Regular"</formula>
    </cfRule>
    <cfRule type="expression" dxfId="1660" priority="1007">
      <formula>$AM772="Bueno"</formula>
    </cfRule>
    <cfRule type="expression" dxfId="1659" priority="1008">
      <formula>$AM772="Excelente"</formula>
    </cfRule>
  </conditionalFormatting>
  <conditionalFormatting sqref="AM773">
    <cfRule type="expression" dxfId="1658" priority="999">
      <formula>$AM773="Pobre"</formula>
    </cfRule>
    <cfRule type="expression" dxfId="1657" priority="1000">
      <formula>$AM773="Insatisfactorio"</formula>
    </cfRule>
    <cfRule type="expression" dxfId="1656" priority="1001">
      <formula>$AM773="Regular"</formula>
    </cfRule>
    <cfRule type="expression" dxfId="1655" priority="1002">
      <formula>$AM773="Bueno"</formula>
    </cfRule>
    <cfRule type="expression" dxfId="1654" priority="1003">
      <formula>$AM773="Excelente"</formula>
    </cfRule>
  </conditionalFormatting>
  <conditionalFormatting sqref="X778">
    <cfRule type="expression" dxfId="1653" priority="995">
      <formula>$X778="Bajo"</formula>
    </cfRule>
    <cfRule type="expression" dxfId="1652" priority="996">
      <formula>$X778="Moderado"</formula>
    </cfRule>
    <cfRule type="expression" dxfId="1651" priority="997">
      <formula>$X778="Alto"</formula>
    </cfRule>
    <cfRule type="expression" dxfId="1650" priority="998">
      <formula>$X778="Extremo"</formula>
    </cfRule>
  </conditionalFormatting>
  <conditionalFormatting sqref="AU778">
    <cfRule type="expression" dxfId="1649" priority="991">
      <formula>$AU778="Bajo"</formula>
    </cfRule>
    <cfRule type="expression" dxfId="1648" priority="992">
      <formula>$AU778="Moderado"</formula>
    </cfRule>
    <cfRule type="expression" dxfId="1647" priority="993">
      <formula>$AU778="Alto"</formula>
    </cfRule>
    <cfRule type="expression" dxfId="1646" priority="994">
      <formula>$AU778="Extremo"</formula>
    </cfRule>
  </conditionalFormatting>
  <conditionalFormatting sqref="AM778">
    <cfRule type="expression" dxfId="1645" priority="986">
      <formula>$AM778="Pobre"</formula>
    </cfRule>
    <cfRule type="expression" dxfId="1644" priority="987">
      <formula>$AM778="Insatisfactorio"</formula>
    </cfRule>
    <cfRule type="expression" dxfId="1643" priority="988">
      <formula>$AM778="Regular"</formula>
    </cfRule>
    <cfRule type="expression" dxfId="1642" priority="989">
      <formula>$AM778="Bueno"</formula>
    </cfRule>
    <cfRule type="expression" dxfId="1641" priority="990">
      <formula>$AM778="Excelente"</formula>
    </cfRule>
  </conditionalFormatting>
  <conditionalFormatting sqref="AM779">
    <cfRule type="expression" dxfId="1640" priority="981">
      <formula>$AM779="Pobre"</formula>
    </cfRule>
    <cfRule type="expression" dxfId="1639" priority="982">
      <formula>$AM779="Insatisfactorio"</formula>
    </cfRule>
    <cfRule type="expression" dxfId="1638" priority="983">
      <formula>$AM779="Regular"</formula>
    </cfRule>
    <cfRule type="expression" dxfId="1637" priority="984">
      <formula>$AM779="Bueno"</formula>
    </cfRule>
    <cfRule type="expression" dxfId="1636" priority="985">
      <formula>$AM779="Excelente"</formula>
    </cfRule>
  </conditionalFormatting>
  <conditionalFormatting sqref="X784">
    <cfRule type="expression" dxfId="1635" priority="977">
      <formula>$X784="Bajo"</formula>
    </cfRule>
    <cfRule type="expression" dxfId="1634" priority="978">
      <formula>$X784="Moderado"</formula>
    </cfRule>
    <cfRule type="expression" dxfId="1633" priority="979">
      <formula>$X784="Alto"</formula>
    </cfRule>
    <cfRule type="expression" dxfId="1632" priority="980">
      <formula>$X784="Extremo"</formula>
    </cfRule>
  </conditionalFormatting>
  <conditionalFormatting sqref="AU784">
    <cfRule type="expression" dxfId="1631" priority="973">
      <formula>$AU784="Bajo"</formula>
    </cfRule>
    <cfRule type="expression" dxfId="1630" priority="974">
      <formula>$AU784="Moderado"</formula>
    </cfRule>
    <cfRule type="expression" dxfId="1629" priority="975">
      <formula>$AU784="Alto"</formula>
    </cfRule>
    <cfRule type="expression" dxfId="1628" priority="976">
      <formula>$AU784="Extremo"</formula>
    </cfRule>
  </conditionalFormatting>
  <conditionalFormatting sqref="AM784">
    <cfRule type="expression" dxfId="1627" priority="968">
      <formula>$AM784="Pobre"</formula>
    </cfRule>
    <cfRule type="expression" dxfId="1626" priority="969">
      <formula>$AM784="Insatisfactorio"</formula>
    </cfRule>
    <cfRule type="expression" dxfId="1625" priority="970">
      <formula>$AM784="Regular"</formula>
    </cfRule>
    <cfRule type="expression" dxfId="1624" priority="971">
      <formula>$AM784="Bueno"</formula>
    </cfRule>
    <cfRule type="expression" dxfId="1623" priority="972">
      <formula>$AM784="Excelente"</formula>
    </cfRule>
  </conditionalFormatting>
  <conditionalFormatting sqref="AM785">
    <cfRule type="expression" dxfId="1622" priority="963">
      <formula>$AM785="Pobre"</formula>
    </cfRule>
    <cfRule type="expression" dxfId="1621" priority="964">
      <formula>$AM785="Insatisfactorio"</formula>
    </cfRule>
    <cfRule type="expression" dxfId="1620" priority="965">
      <formula>$AM785="Regular"</formula>
    </cfRule>
    <cfRule type="expression" dxfId="1619" priority="966">
      <formula>$AM785="Bueno"</formula>
    </cfRule>
    <cfRule type="expression" dxfId="1618" priority="967">
      <formula>$AM785="Excelente"</formula>
    </cfRule>
  </conditionalFormatting>
  <conditionalFormatting sqref="X790">
    <cfRule type="expression" dxfId="1617" priority="959">
      <formula>$X790="Bajo"</formula>
    </cfRule>
    <cfRule type="expression" dxfId="1616" priority="960">
      <formula>$X790="Moderado"</formula>
    </cfRule>
    <cfRule type="expression" dxfId="1615" priority="961">
      <formula>$X790="Alto"</formula>
    </cfRule>
    <cfRule type="expression" dxfId="1614" priority="962">
      <formula>$X790="Extremo"</formula>
    </cfRule>
  </conditionalFormatting>
  <conditionalFormatting sqref="AU790">
    <cfRule type="expression" dxfId="1613" priority="955">
      <formula>$AU790="Bajo"</formula>
    </cfRule>
    <cfRule type="expression" dxfId="1612" priority="956">
      <formula>$AU790="Moderado"</formula>
    </cfRule>
    <cfRule type="expression" dxfId="1611" priority="957">
      <formula>$AU790="Alto"</formula>
    </cfRule>
    <cfRule type="expression" dxfId="1610" priority="958">
      <formula>$AU790="Extremo"</formula>
    </cfRule>
  </conditionalFormatting>
  <conditionalFormatting sqref="AM790">
    <cfRule type="expression" dxfId="1609" priority="950">
      <formula>$AM790="Pobre"</formula>
    </cfRule>
    <cfRule type="expression" dxfId="1608" priority="951">
      <formula>$AM790="Insatisfactorio"</formula>
    </cfRule>
    <cfRule type="expression" dxfId="1607" priority="952">
      <formula>$AM790="Regular"</formula>
    </cfRule>
    <cfRule type="expression" dxfId="1606" priority="953">
      <formula>$AM790="Bueno"</formula>
    </cfRule>
    <cfRule type="expression" dxfId="1605" priority="954">
      <formula>$AM790="Excelente"</formula>
    </cfRule>
  </conditionalFormatting>
  <conditionalFormatting sqref="AM791">
    <cfRule type="expression" dxfId="1604" priority="945">
      <formula>$AM791="Pobre"</formula>
    </cfRule>
    <cfRule type="expression" dxfId="1603" priority="946">
      <formula>$AM791="Insatisfactorio"</formula>
    </cfRule>
    <cfRule type="expression" dxfId="1602" priority="947">
      <formula>$AM791="Regular"</formula>
    </cfRule>
    <cfRule type="expression" dxfId="1601" priority="948">
      <formula>$AM791="Bueno"</formula>
    </cfRule>
    <cfRule type="expression" dxfId="1600" priority="949">
      <formula>$AM791="Excelente"</formula>
    </cfRule>
  </conditionalFormatting>
  <conditionalFormatting sqref="X796">
    <cfRule type="expression" dxfId="1599" priority="941">
      <formula>$X796="Bajo"</formula>
    </cfRule>
    <cfRule type="expression" dxfId="1598" priority="942">
      <formula>$X796="Moderado"</formula>
    </cfRule>
    <cfRule type="expression" dxfId="1597" priority="943">
      <formula>$X796="Alto"</formula>
    </cfRule>
    <cfRule type="expression" dxfId="1596" priority="944">
      <formula>$X796="Extremo"</formula>
    </cfRule>
  </conditionalFormatting>
  <conditionalFormatting sqref="AU796">
    <cfRule type="expression" dxfId="1595" priority="937">
      <formula>$AU796="Bajo"</formula>
    </cfRule>
    <cfRule type="expression" dxfId="1594" priority="938">
      <formula>$AU796="Moderado"</formula>
    </cfRule>
    <cfRule type="expression" dxfId="1593" priority="939">
      <formula>$AU796="Alto"</formula>
    </cfRule>
    <cfRule type="expression" dxfId="1592" priority="940">
      <formula>$AU796="Extremo"</formula>
    </cfRule>
  </conditionalFormatting>
  <conditionalFormatting sqref="AM796">
    <cfRule type="expression" dxfId="1591" priority="932">
      <formula>$AM796="Pobre"</formula>
    </cfRule>
    <cfRule type="expression" dxfId="1590" priority="933">
      <formula>$AM796="Insatisfactorio"</formula>
    </cfRule>
    <cfRule type="expression" dxfId="1589" priority="934">
      <formula>$AM796="Regular"</formula>
    </cfRule>
    <cfRule type="expression" dxfId="1588" priority="935">
      <formula>$AM796="Bueno"</formula>
    </cfRule>
    <cfRule type="expression" dxfId="1587" priority="936">
      <formula>$AM796="Excelente"</formula>
    </cfRule>
  </conditionalFormatting>
  <conditionalFormatting sqref="AM797">
    <cfRule type="expression" dxfId="1586" priority="927">
      <formula>$AM797="Pobre"</formula>
    </cfRule>
    <cfRule type="expression" dxfId="1585" priority="928">
      <formula>$AM797="Insatisfactorio"</formula>
    </cfRule>
    <cfRule type="expression" dxfId="1584" priority="929">
      <formula>$AM797="Regular"</formula>
    </cfRule>
    <cfRule type="expression" dxfId="1583" priority="930">
      <formula>$AM797="Bueno"</formula>
    </cfRule>
    <cfRule type="expression" dxfId="1582" priority="931">
      <formula>$AM797="Excelente"</formula>
    </cfRule>
  </conditionalFormatting>
  <conditionalFormatting sqref="X802">
    <cfRule type="expression" dxfId="1581" priority="923">
      <formula>$X802="Bajo"</formula>
    </cfRule>
    <cfRule type="expression" dxfId="1580" priority="924">
      <formula>$X802="Moderado"</formula>
    </cfRule>
    <cfRule type="expression" dxfId="1579" priority="925">
      <formula>$X802="Alto"</formula>
    </cfRule>
    <cfRule type="expression" dxfId="1578" priority="926">
      <formula>$X802="Extremo"</formula>
    </cfRule>
  </conditionalFormatting>
  <conditionalFormatting sqref="AU802">
    <cfRule type="expression" dxfId="1577" priority="919">
      <formula>$AU802="Bajo"</formula>
    </cfRule>
    <cfRule type="expression" dxfId="1576" priority="920">
      <formula>$AU802="Moderado"</formula>
    </cfRule>
    <cfRule type="expression" dxfId="1575" priority="921">
      <formula>$AU802="Alto"</formula>
    </cfRule>
    <cfRule type="expression" dxfId="1574" priority="922">
      <formula>$AU802="Extremo"</formula>
    </cfRule>
  </conditionalFormatting>
  <conditionalFormatting sqref="AM802">
    <cfRule type="expression" dxfId="1573" priority="914">
      <formula>$AM802="Pobre"</formula>
    </cfRule>
    <cfRule type="expression" dxfId="1572" priority="915">
      <formula>$AM802="Insatisfactorio"</formula>
    </cfRule>
    <cfRule type="expression" dxfId="1571" priority="916">
      <formula>$AM802="Regular"</formula>
    </cfRule>
    <cfRule type="expression" dxfId="1570" priority="917">
      <formula>$AM802="Bueno"</formula>
    </cfRule>
    <cfRule type="expression" dxfId="1569" priority="918">
      <formula>$AM802="Excelente"</formula>
    </cfRule>
  </conditionalFormatting>
  <conditionalFormatting sqref="AM803">
    <cfRule type="expression" dxfId="1568" priority="909">
      <formula>$AM803="Pobre"</formula>
    </cfRule>
    <cfRule type="expression" dxfId="1567" priority="910">
      <formula>$AM803="Insatisfactorio"</formula>
    </cfRule>
    <cfRule type="expression" dxfId="1566" priority="911">
      <formula>$AM803="Regular"</formula>
    </cfRule>
    <cfRule type="expression" dxfId="1565" priority="912">
      <formula>$AM803="Bueno"</formula>
    </cfRule>
    <cfRule type="expression" dxfId="1564" priority="913">
      <formula>$AM803="Excelente"</formula>
    </cfRule>
  </conditionalFormatting>
  <conditionalFormatting sqref="X808">
    <cfRule type="expression" dxfId="1563" priority="905">
      <formula>$X808="Bajo"</formula>
    </cfRule>
    <cfRule type="expression" dxfId="1562" priority="906">
      <formula>$X808="Moderado"</formula>
    </cfRule>
    <cfRule type="expression" dxfId="1561" priority="907">
      <formula>$X808="Alto"</formula>
    </cfRule>
    <cfRule type="expression" dxfId="1560" priority="908">
      <formula>$X808="Extremo"</formula>
    </cfRule>
  </conditionalFormatting>
  <conditionalFormatting sqref="AU808">
    <cfRule type="expression" dxfId="1559" priority="901">
      <formula>$AU808="Bajo"</formula>
    </cfRule>
    <cfRule type="expression" dxfId="1558" priority="902">
      <formula>$AU808="Moderado"</formula>
    </cfRule>
    <cfRule type="expression" dxfId="1557" priority="903">
      <formula>$AU808="Alto"</formula>
    </cfRule>
    <cfRule type="expression" dxfId="1556" priority="904">
      <formula>$AU808="Extremo"</formula>
    </cfRule>
  </conditionalFormatting>
  <conditionalFormatting sqref="AM808">
    <cfRule type="expression" dxfId="1555" priority="896">
      <formula>$AM808="Pobre"</formula>
    </cfRule>
    <cfRule type="expression" dxfId="1554" priority="897">
      <formula>$AM808="Insatisfactorio"</formula>
    </cfRule>
    <cfRule type="expression" dxfId="1553" priority="898">
      <formula>$AM808="Regular"</formula>
    </cfRule>
    <cfRule type="expression" dxfId="1552" priority="899">
      <formula>$AM808="Bueno"</formula>
    </cfRule>
    <cfRule type="expression" dxfId="1551" priority="900">
      <formula>$AM808="Excelente"</formula>
    </cfRule>
  </conditionalFormatting>
  <conditionalFormatting sqref="AM809">
    <cfRule type="expression" dxfId="1550" priority="891">
      <formula>$AM809="Pobre"</formula>
    </cfRule>
    <cfRule type="expression" dxfId="1549" priority="892">
      <formula>$AM809="Insatisfactorio"</formula>
    </cfRule>
    <cfRule type="expression" dxfId="1548" priority="893">
      <formula>$AM809="Regular"</formula>
    </cfRule>
    <cfRule type="expression" dxfId="1547" priority="894">
      <formula>$AM809="Bueno"</formula>
    </cfRule>
    <cfRule type="expression" dxfId="1546" priority="895">
      <formula>$AM809="Excelente"</formula>
    </cfRule>
  </conditionalFormatting>
  <conditionalFormatting sqref="X814">
    <cfRule type="expression" dxfId="1545" priority="887">
      <formula>$X814="Bajo"</formula>
    </cfRule>
    <cfRule type="expression" dxfId="1544" priority="888">
      <formula>$X814="Moderado"</formula>
    </cfRule>
    <cfRule type="expression" dxfId="1543" priority="889">
      <formula>$X814="Alto"</formula>
    </cfRule>
    <cfRule type="expression" dxfId="1542" priority="890">
      <formula>$X814="Extremo"</formula>
    </cfRule>
  </conditionalFormatting>
  <conditionalFormatting sqref="AU814">
    <cfRule type="expression" dxfId="1541" priority="883">
      <formula>$AU814="Bajo"</formula>
    </cfRule>
    <cfRule type="expression" dxfId="1540" priority="884">
      <formula>$AU814="Moderado"</formula>
    </cfRule>
    <cfRule type="expression" dxfId="1539" priority="885">
      <formula>$AU814="Alto"</formula>
    </cfRule>
    <cfRule type="expression" dxfId="1538" priority="886">
      <formula>$AU814="Extremo"</formula>
    </cfRule>
  </conditionalFormatting>
  <conditionalFormatting sqref="AM814">
    <cfRule type="expression" dxfId="1537" priority="878">
      <formula>$AM814="Pobre"</formula>
    </cfRule>
    <cfRule type="expression" dxfId="1536" priority="879">
      <formula>$AM814="Insatisfactorio"</formula>
    </cfRule>
    <cfRule type="expression" dxfId="1535" priority="880">
      <formula>$AM814="Regular"</formula>
    </cfRule>
    <cfRule type="expression" dxfId="1534" priority="881">
      <formula>$AM814="Bueno"</formula>
    </cfRule>
    <cfRule type="expression" dxfId="1533" priority="882">
      <formula>$AM814="Excelente"</formula>
    </cfRule>
  </conditionalFormatting>
  <conditionalFormatting sqref="AM815">
    <cfRule type="expression" dxfId="1532" priority="873">
      <formula>$AM815="Pobre"</formula>
    </cfRule>
    <cfRule type="expression" dxfId="1531" priority="874">
      <formula>$AM815="Insatisfactorio"</formula>
    </cfRule>
    <cfRule type="expression" dxfId="1530" priority="875">
      <formula>$AM815="Regular"</formula>
    </cfRule>
    <cfRule type="expression" dxfId="1529" priority="876">
      <formula>$AM815="Bueno"</formula>
    </cfRule>
    <cfRule type="expression" dxfId="1528" priority="877">
      <formula>$AM815="Excelente"</formula>
    </cfRule>
  </conditionalFormatting>
  <conditionalFormatting sqref="X820">
    <cfRule type="expression" dxfId="1527" priority="869">
      <formula>$X820="Bajo"</formula>
    </cfRule>
    <cfRule type="expression" dxfId="1526" priority="870">
      <formula>$X820="Moderado"</formula>
    </cfRule>
    <cfRule type="expression" dxfId="1525" priority="871">
      <formula>$X820="Alto"</formula>
    </cfRule>
    <cfRule type="expression" dxfId="1524" priority="872">
      <formula>$X820="Extremo"</formula>
    </cfRule>
  </conditionalFormatting>
  <conditionalFormatting sqref="AU820">
    <cfRule type="expression" dxfId="1523" priority="865">
      <formula>$AU820="Bajo"</formula>
    </cfRule>
    <cfRule type="expression" dxfId="1522" priority="866">
      <formula>$AU820="Moderado"</formula>
    </cfRule>
    <cfRule type="expression" dxfId="1521" priority="867">
      <formula>$AU820="Alto"</formula>
    </cfRule>
    <cfRule type="expression" dxfId="1520" priority="868">
      <formula>$AU820="Extremo"</formula>
    </cfRule>
  </conditionalFormatting>
  <conditionalFormatting sqref="AM820">
    <cfRule type="expression" dxfId="1519" priority="860">
      <formula>$AM820="Pobre"</formula>
    </cfRule>
    <cfRule type="expression" dxfId="1518" priority="861">
      <formula>$AM820="Insatisfactorio"</formula>
    </cfRule>
    <cfRule type="expression" dxfId="1517" priority="862">
      <formula>$AM820="Regular"</formula>
    </cfRule>
    <cfRule type="expression" dxfId="1516" priority="863">
      <formula>$AM820="Bueno"</formula>
    </cfRule>
    <cfRule type="expression" dxfId="1515" priority="864">
      <formula>$AM820="Excelente"</formula>
    </cfRule>
  </conditionalFormatting>
  <conditionalFormatting sqref="AM821">
    <cfRule type="expression" dxfId="1514" priority="855">
      <formula>$AM821="Pobre"</formula>
    </cfRule>
    <cfRule type="expression" dxfId="1513" priority="856">
      <formula>$AM821="Insatisfactorio"</formula>
    </cfRule>
    <cfRule type="expression" dxfId="1512" priority="857">
      <formula>$AM821="Regular"</formula>
    </cfRule>
    <cfRule type="expression" dxfId="1511" priority="858">
      <formula>$AM821="Bueno"</formula>
    </cfRule>
    <cfRule type="expression" dxfId="1510" priority="859">
      <formula>$AM821="Excelente"</formula>
    </cfRule>
  </conditionalFormatting>
  <conditionalFormatting sqref="X826">
    <cfRule type="expression" dxfId="1509" priority="851">
      <formula>$X826="Bajo"</formula>
    </cfRule>
    <cfRule type="expression" dxfId="1508" priority="852">
      <formula>$X826="Moderado"</formula>
    </cfRule>
    <cfRule type="expression" dxfId="1507" priority="853">
      <formula>$X826="Alto"</formula>
    </cfRule>
    <cfRule type="expression" dxfId="1506" priority="854">
      <formula>$X826="Extremo"</formula>
    </cfRule>
  </conditionalFormatting>
  <conditionalFormatting sqref="AU826">
    <cfRule type="expression" dxfId="1505" priority="847">
      <formula>$AU826="Bajo"</formula>
    </cfRule>
    <cfRule type="expression" dxfId="1504" priority="848">
      <formula>$AU826="Moderado"</formula>
    </cfRule>
    <cfRule type="expression" dxfId="1503" priority="849">
      <formula>$AU826="Alto"</formula>
    </cfRule>
    <cfRule type="expression" dxfId="1502" priority="850">
      <formula>$AU826="Extremo"</formula>
    </cfRule>
  </conditionalFormatting>
  <conditionalFormatting sqref="AM826">
    <cfRule type="expression" dxfId="1501" priority="842">
      <formula>$AM826="Pobre"</formula>
    </cfRule>
    <cfRule type="expression" dxfId="1500" priority="843">
      <formula>$AM826="Insatisfactorio"</formula>
    </cfRule>
    <cfRule type="expression" dxfId="1499" priority="844">
      <formula>$AM826="Regular"</formula>
    </cfRule>
    <cfRule type="expression" dxfId="1498" priority="845">
      <formula>$AM826="Bueno"</formula>
    </cfRule>
    <cfRule type="expression" dxfId="1497" priority="846">
      <formula>$AM826="Excelente"</formula>
    </cfRule>
  </conditionalFormatting>
  <conditionalFormatting sqref="AM827">
    <cfRule type="expression" dxfId="1496" priority="837">
      <formula>$AM827="Pobre"</formula>
    </cfRule>
    <cfRule type="expression" dxfId="1495" priority="838">
      <formula>$AM827="Insatisfactorio"</formula>
    </cfRule>
    <cfRule type="expression" dxfId="1494" priority="839">
      <formula>$AM827="Regular"</formula>
    </cfRule>
    <cfRule type="expression" dxfId="1493" priority="840">
      <formula>$AM827="Bueno"</formula>
    </cfRule>
    <cfRule type="expression" dxfId="1492" priority="841">
      <formula>$AM827="Excelente"</formula>
    </cfRule>
  </conditionalFormatting>
  <conditionalFormatting sqref="X832">
    <cfRule type="expression" dxfId="1491" priority="833">
      <formula>$X832="Bajo"</formula>
    </cfRule>
    <cfRule type="expression" dxfId="1490" priority="834">
      <formula>$X832="Moderado"</formula>
    </cfRule>
    <cfRule type="expression" dxfId="1489" priority="835">
      <formula>$X832="Alto"</formula>
    </cfRule>
    <cfRule type="expression" dxfId="1488" priority="836">
      <formula>$X832="Extremo"</formula>
    </cfRule>
  </conditionalFormatting>
  <conditionalFormatting sqref="AU832">
    <cfRule type="expression" dxfId="1487" priority="829">
      <formula>$AU832="Bajo"</formula>
    </cfRule>
    <cfRule type="expression" dxfId="1486" priority="830">
      <formula>$AU832="Moderado"</formula>
    </cfRule>
    <cfRule type="expression" dxfId="1485" priority="831">
      <formula>$AU832="Alto"</formula>
    </cfRule>
    <cfRule type="expression" dxfId="1484" priority="832">
      <formula>$AU832="Extremo"</formula>
    </cfRule>
  </conditionalFormatting>
  <conditionalFormatting sqref="AM832">
    <cfRule type="expression" dxfId="1483" priority="824">
      <formula>$AM832="Pobre"</formula>
    </cfRule>
    <cfRule type="expression" dxfId="1482" priority="825">
      <formula>$AM832="Insatisfactorio"</formula>
    </cfRule>
    <cfRule type="expression" dxfId="1481" priority="826">
      <formula>$AM832="Regular"</formula>
    </cfRule>
    <cfRule type="expression" dxfId="1480" priority="827">
      <formula>$AM832="Bueno"</formula>
    </cfRule>
    <cfRule type="expression" dxfId="1479" priority="828">
      <formula>$AM832="Excelente"</formula>
    </cfRule>
  </conditionalFormatting>
  <conditionalFormatting sqref="AM833">
    <cfRule type="expression" dxfId="1478" priority="819">
      <formula>$AM833="Pobre"</formula>
    </cfRule>
    <cfRule type="expression" dxfId="1477" priority="820">
      <formula>$AM833="Insatisfactorio"</formula>
    </cfRule>
    <cfRule type="expression" dxfId="1476" priority="821">
      <formula>$AM833="Regular"</formula>
    </cfRule>
    <cfRule type="expression" dxfId="1475" priority="822">
      <formula>$AM833="Bueno"</formula>
    </cfRule>
    <cfRule type="expression" dxfId="1474" priority="823">
      <formula>$AM833="Excelente"</formula>
    </cfRule>
  </conditionalFormatting>
  <conditionalFormatting sqref="X838">
    <cfRule type="expression" dxfId="1473" priority="815">
      <formula>$X838="Bajo"</formula>
    </cfRule>
    <cfRule type="expression" dxfId="1472" priority="816">
      <formula>$X838="Moderado"</formula>
    </cfRule>
    <cfRule type="expression" dxfId="1471" priority="817">
      <formula>$X838="Alto"</formula>
    </cfRule>
    <cfRule type="expression" dxfId="1470" priority="818">
      <formula>$X838="Extremo"</formula>
    </cfRule>
  </conditionalFormatting>
  <conditionalFormatting sqref="AU838">
    <cfRule type="expression" dxfId="1469" priority="811">
      <formula>$AU838="Bajo"</formula>
    </cfRule>
    <cfRule type="expression" dxfId="1468" priority="812">
      <formula>$AU838="Moderado"</formula>
    </cfRule>
    <cfRule type="expression" dxfId="1467" priority="813">
      <formula>$AU838="Alto"</formula>
    </cfRule>
    <cfRule type="expression" dxfId="1466" priority="814">
      <formula>$AU838="Extremo"</formula>
    </cfRule>
  </conditionalFormatting>
  <conditionalFormatting sqref="AM838">
    <cfRule type="expression" dxfId="1465" priority="806">
      <formula>$AM838="Pobre"</formula>
    </cfRule>
    <cfRule type="expression" dxfId="1464" priority="807">
      <formula>$AM838="Insatisfactorio"</formula>
    </cfRule>
    <cfRule type="expression" dxfId="1463" priority="808">
      <formula>$AM838="Regular"</formula>
    </cfRule>
    <cfRule type="expression" dxfId="1462" priority="809">
      <formula>$AM838="Bueno"</formula>
    </cfRule>
    <cfRule type="expression" dxfId="1461" priority="810">
      <formula>$AM838="Excelente"</formula>
    </cfRule>
  </conditionalFormatting>
  <conditionalFormatting sqref="AM839">
    <cfRule type="expression" dxfId="1460" priority="801">
      <formula>$AM839="Pobre"</formula>
    </cfRule>
    <cfRule type="expression" dxfId="1459" priority="802">
      <formula>$AM839="Insatisfactorio"</formula>
    </cfRule>
    <cfRule type="expression" dxfId="1458" priority="803">
      <formula>$AM839="Regular"</formula>
    </cfRule>
    <cfRule type="expression" dxfId="1457" priority="804">
      <formula>$AM839="Bueno"</formula>
    </cfRule>
    <cfRule type="expression" dxfId="1456" priority="805">
      <formula>$AM839="Excelente"</formula>
    </cfRule>
  </conditionalFormatting>
  <conditionalFormatting sqref="X844">
    <cfRule type="expression" dxfId="1455" priority="797">
      <formula>$X844="Bajo"</formula>
    </cfRule>
    <cfRule type="expression" dxfId="1454" priority="798">
      <formula>$X844="Moderado"</formula>
    </cfRule>
    <cfRule type="expression" dxfId="1453" priority="799">
      <formula>$X844="Alto"</formula>
    </cfRule>
    <cfRule type="expression" dxfId="1452" priority="800">
      <formula>$X844="Extremo"</formula>
    </cfRule>
  </conditionalFormatting>
  <conditionalFormatting sqref="AU844">
    <cfRule type="expression" dxfId="1451" priority="793">
      <formula>$AU844="Bajo"</formula>
    </cfRule>
    <cfRule type="expression" dxfId="1450" priority="794">
      <formula>$AU844="Moderado"</formula>
    </cfRule>
    <cfRule type="expression" dxfId="1449" priority="795">
      <formula>$AU844="Alto"</formula>
    </cfRule>
    <cfRule type="expression" dxfId="1448" priority="796">
      <formula>$AU844="Extremo"</formula>
    </cfRule>
  </conditionalFormatting>
  <conditionalFormatting sqref="AM844">
    <cfRule type="expression" dxfId="1447" priority="788">
      <formula>$AM844="Pobre"</formula>
    </cfRule>
    <cfRule type="expression" dxfId="1446" priority="789">
      <formula>$AM844="Insatisfactorio"</formula>
    </cfRule>
    <cfRule type="expression" dxfId="1445" priority="790">
      <formula>$AM844="Regular"</formula>
    </cfRule>
    <cfRule type="expression" dxfId="1444" priority="791">
      <formula>$AM844="Bueno"</formula>
    </cfRule>
    <cfRule type="expression" dxfId="1443" priority="792">
      <formula>$AM844="Excelente"</formula>
    </cfRule>
  </conditionalFormatting>
  <conditionalFormatting sqref="AM845">
    <cfRule type="expression" dxfId="1442" priority="783">
      <formula>$AM845="Pobre"</formula>
    </cfRule>
    <cfRule type="expression" dxfId="1441" priority="784">
      <formula>$AM845="Insatisfactorio"</formula>
    </cfRule>
    <cfRule type="expression" dxfId="1440" priority="785">
      <formula>$AM845="Regular"</formula>
    </cfRule>
    <cfRule type="expression" dxfId="1439" priority="786">
      <formula>$AM845="Bueno"</formula>
    </cfRule>
    <cfRule type="expression" dxfId="1438" priority="787">
      <formula>$AM845="Excelente"</formula>
    </cfRule>
  </conditionalFormatting>
  <conditionalFormatting sqref="X850">
    <cfRule type="expression" dxfId="1437" priority="779">
      <formula>$X850="Bajo"</formula>
    </cfRule>
    <cfRule type="expression" dxfId="1436" priority="780">
      <formula>$X850="Moderado"</formula>
    </cfRule>
    <cfRule type="expression" dxfId="1435" priority="781">
      <formula>$X850="Alto"</formula>
    </cfRule>
    <cfRule type="expression" dxfId="1434" priority="782">
      <formula>$X850="Extremo"</formula>
    </cfRule>
  </conditionalFormatting>
  <conditionalFormatting sqref="AU850">
    <cfRule type="expression" dxfId="1433" priority="775">
      <formula>$AU850="Bajo"</formula>
    </cfRule>
    <cfRule type="expression" dxfId="1432" priority="776">
      <formula>$AU850="Moderado"</formula>
    </cfRule>
    <cfRule type="expression" dxfId="1431" priority="777">
      <formula>$AU850="Alto"</formula>
    </cfRule>
    <cfRule type="expression" dxfId="1430" priority="778">
      <formula>$AU850="Extremo"</formula>
    </cfRule>
  </conditionalFormatting>
  <conditionalFormatting sqref="AM850">
    <cfRule type="expression" dxfId="1429" priority="770">
      <formula>$AM850="Pobre"</formula>
    </cfRule>
    <cfRule type="expression" dxfId="1428" priority="771">
      <formula>$AM850="Insatisfactorio"</formula>
    </cfRule>
    <cfRule type="expression" dxfId="1427" priority="772">
      <formula>$AM850="Regular"</formula>
    </cfRule>
    <cfRule type="expression" dxfId="1426" priority="773">
      <formula>$AM850="Bueno"</formula>
    </cfRule>
    <cfRule type="expression" dxfId="1425" priority="774">
      <formula>$AM850="Excelente"</formula>
    </cfRule>
  </conditionalFormatting>
  <conditionalFormatting sqref="AM851">
    <cfRule type="expression" dxfId="1424" priority="765">
      <formula>$AM851="Pobre"</formula>
    </cfRule>
    <cfRule type="expression" dxfId="1423" priority="766">
      <formula>$AM851="Insatisfactorio"</formula>
    </cfRule>
    <cfRule type="expression" dxfId="1422" priority="767">
      <formula>$AM851="Regular"</formula>
    </cfRule>
    <cfRule type="expression" dxfId="1421" priority="768">
      <formula>$AM851="Bueno"</formula>
    </cfRule>
    <cfRule type="expression" dxfId="1420" priority="769">
      <formula>$AM851="Excelente"</formula>
    </cfRule>
  </conditionalFormatting>
  <conditionalFormatting sqref="X856">
    <cfRule type="expression" dxfId="1419" priority="761">
      <formula>$X856="Bajo"</formula>
    </cfRule>
    <cfRule type="expression" dxfId="1418" priority="762">
      <formula>$X856="Moderado"</formula>
    </cfRule>
    <cfRule type="expression" dxfId="1417" priority="763">
      <formula>$X856="Alto"</formula>
    </cfRule>
    <cfRule type="expression" dxfId="1416" priority="764">
      <formula>$X856="Extremo"</formula>
    </cfRule>
  </conditionalFormatting>
  <conditionalFormatting sqref="AU856">
    <cfRule type="expression" dxfId="1415" priority="757">
      <formula>$AU856="Bajo"</formula>
    </cfRule>
    <cfRule type="expression" dxfId="1414" priority="758">
      <formula>$AU856="Moderado"</formula>
    </cfRule>
    <cfRule type="expression" dxfId="1413" priority="759">
      <formula>$AU856="Alto"</formula>
    </cfRule>
    <cfRule type="expression" dxfId="1412" priority="760">
      <formula>$AU856="Extremo"</formula>
    </cfRule>
  </conditionalFormatting>
  <conditionalFormatting sqref="AM856">
    <cfRule type="expression" dxfId="1411" priority="752">
      <formula>$AM856="Pobre"</formula>
    </cfRule>
    <cfRule type="expression" dxfId="1410" priority="753">
      <formula>$AM856="Insatisfactorio"</formula>
    </cfRule>
    <cfRule type="expression" dxfId="1409" priority="754">
      <formula>$AM856="Regular"</formula>
    </cfRule>
    <cfRule type="expression" dxfId="1408" priority="755">
      <formula>$AM856="Bueno"</formula>
    </cfRule>
    <cfRule type="expression" dxfId="1407" priority="756">
      <formula>$AM856="Excelente"</formula>
    </cfRule>
  </conditionalFormatting>
  <conditionalFormatting sqref="AM857">
    <cfRule type="expression" dxfId="1406" priority="747">
      <formula>$AM857="Pobre"</formula>
    </cfRule>
    <cfRule type="expression" dxfId="1405" priority="748">
      <formula>$AM857="Insatisfactorio"</formula>
    </cfRule>
    <cfRule type="expression" dxfId="1404" priority="749">
      <formula>$AM857="Regular"</formula>
    </cfRule>
    <cfRule type="expression" dxfId="1403" priority="750">
      <formula>$AM857="Bueno"</formula>
    </cfRule>
    <cfRule type="expression" dxfId="1402" priority="751">
      <formula>$AM857="Excelente"</formula>
    </cfRule>
  </conditionalFormatting>
  <conditionalFormatting sqref="X862">
    <cfRule type="expression" dxfId="1401" priority="743">
      <formula>$X862="Bajo"</formula>
    </cfRule>
    <cfRule type="expression" dxfId="1400" priority="744">
      <formula>$X862="Moderado"</formula>
    </cfRule>
    <cfRule type="expression" dxfId="1399" priority="745">
      <formula>$X862="Alto"</formula>
    </cfRule>
    <cfRule type="expression" dxfId="1398" priority="746">
      <formula>$X862="Extremo"</formula>
    </cfRule>
  </conditionalFormatting>
  <conditionalFormatting sqref="AU862">
    <cfRule type="expression" dxfId="1397" priority="739">
      <formula>$AU862="Bajo"</formula>
    </cfRule>
    <cfRule type="expression" dxfId="1396" priority="740">
      <formula>$AU862="Moderado"</formula>
    </cfRule>
    <cfRule type="expression" dxfId="1395" priority="741">
      <formula>$AU862="Alto"</formula>
    </cfRule>
    <cfRule type="expression" dxfId="1394" priority="742">
      <formula>$AU862="Extremo"</formula>
    </cfRule>
  </conditionalFormatting>
  <conditionalFormatting sqref="AM862">
    <cfRule type="expression" dxfId="1393" priority="734">
      <formula>$AM862="Pobre"</formula>
    </cfRule>
    <cfRule type="expression" dxfId="1392" priority="735">
      <formula>$AM862="Insatisfactorio"</formula>
    </cfRule>
    <cfRule type="expression" dxfId="1391" priority="736">
      <formula>$AM862="Regular"</formula>
    </cfRule>
    <cfRule type="expression" dxfId="1390" priority="737">
      <formula>$AM862="Bueno"</formula>
    </cfRule>
    <cfRule type="expression" dxfId="1389" priority="738">
      <formula>$AM862="Excelente"</formula>
    </cfRule>
  </conditionalFormatting>
  <conditionalFormatting sqref="AM863">
    <cfRule type="expression" dxfId="1388" priority="729">
      <formula>$AM863="Pobre"</formula>
    </cfRule>
    <cfRule type="expression" dxfId="1387" priority="730">
      <formula>$AM863="Insatisfactorio"</formula>
    </cfRule>
    <cfRule type="expression" dxfId="1386" priority="731">
      <formula>$AM863="Regular"</formula>
    </cfRule>
    <cfRule type="expression" dxfId="1385" priority="732">
      <formula>$AM863="Bueno"</formula>
    </cfRule>
    <cfRule type="expression" dxfId="1384" priority="733">
      <formula>$AM863="Excelente"</formula>
    </cfRule>
  </conditionalFormatting>
  <conditionalFormatting sqref="X868">
    <cfRule type="expression" dxfId="1383" priority="725">
      <formula>$X868="Bajo"</formula>
    </cfRule>
    <cfRule type="expression" dxfId="1382" priority="726">
      <formula>$X868="Moderado"</formula>
    </cfRule>
    <cfRule type="expression" dxfId="1381" priority="727">
      <formula>$X868="Alto"</formula>
    </cfRule>
    <cfRule type="expression" dxfId="1380" priority="728">
      <formula>$X868="Extremo"</formula>
    </cfRule>
  </conditionalFormatting>
  <conditionalFormatting sqref="AU868">
    <cfRule type="expression" dxfId="1379" priority="721">
      <formula>$AU868="Bajo"</formula>
    </cfRule>
    <cfRule type="expression" dxfId="1378" priority="722">
      <formula>$AU868="Moderado"</formula>
    </cfRule>
    <cfRule type="expression" dxfId="1377" priority="723">
      <formula>$AU868="Alto"</formula>
    </cfRule>
    <cfRule type="expression" dxfId="1376" priority="724">
      <formula>$AU868="Extremo"</formula>
    </cfRule>
  </conditionalFormatting>
  <conditionalFormatting sqref="AM868">
    <cfRule type="expression" dxfId="1375" priority="716">
      <formula>$AM868="Pobre"</formula>
    </cfRule>
    <cfRule type="expression" dxfId="1374" priority="717">
      <formula>$AM868="Insatisfactorio"</formula>
    </cfRule>
    <cfRule type="expression" dxfId="1373" priority="718">
      <formula>$AM868="Regular"</formula>
    </cfRule>
    <cfRule type="expression" dxfId="1372" priority="719">
      <formula>$AM868="Bueno"</formula>
    </cfRule>
    <cfRule type="expression" dxfId="1371" priority="720">
      <formula>$AM868="Excelente"</formula>
    </cfRule>
  </conditionalFormatting>
  <conditionalFormatting sqref="AM869">
    <cfRule type="expression" dxfId="1370" priority="711">
      <formula>$AM869="Pobre"</formula>
    </cfRule>
    <cfRule type="expression" dxfId="1369" priority="712">
      <formula>$AM869="Insatisfactorio"</formula>
    </cfRule>
    <cfRule type="expression" dxfId="1368" priority="713">
      <formula>$AM869="Regular"</formula>
    </cfRule>
    <cfRule type="expression" dxfId="1367" priority="714">
      <formula>$AM869="Bueno"</formula>
    </cfRule>
    <cfRule type="expression" dxfId="1366" priority="715">
      <formula>$AM869="Excelente"</formula>
    </cfRule>
  </conditionalFormatting>
  <conditionalFormatting sqref="X874">
    <cfRule type="expression" dxfId="1365" priority="707">
      <formula>$X874="Bajo"</formula>
    </cfRule>
    <cfRule type="expression" dxfId="1364" priority="708">
      <formula>$X874="Moderado"</formula>
    </cfRule>
    <cfRule type="expression" dxfId="1363" priority="709">
      <formula>$X874="Alto"</formula>
    </cfRule>
    <cfRule type="expression" dxfId="1362" priority="710">
      <formula>$X874="Extremo"</formula>
    </cfRule>
  </conditionalFormatting>
  <conditionalFormatting sqref="AU874">
    <cfRule type="expression" dxfId="1361" priority="703">
      <formula>$AU874="Bajo"</formula>
    </cfRule>
    <cfRule type="expression" dxfId="1360" priority="704">
      <formula>$AU874="Moderado"</formula>
    </cfRule>
    <cfRule type="expression" dxfId="1359" priority="705">
      <formula>$AU874="Alto"</formula>
    </cfRule>
    <cfRule type="expression" dxfId="1358" priority="706">
      <formula>$AU874="Extremo"</formula>
    </cfRule>
  </conditionalFormatting>
  <conditionalFormatting sqref="AM874">
    <cfRule type="expression" dxfId="1357" priority="698">
      <formula>$AM874="Pobre"</formula>
    </cfRule>
    <cfRule type="expression" dxfId="1356" priority="699">
      <formula>$AM874="Insatisfactorio"</formula>
    </cfRule>
    <cfRule type="expression" dxfId="1355" priority="700">
      <formula>$AM874="Regular"</formula>
    </cfRule>
    <cfRule type="expression" dxfId="1354" priority="701">
      <formula>$AM874="Bueno"</formula>
    </cfRule>
    <cfRule type="expression" dxfId="1353" priority="702">
      <formula>$AM874="Excelente"</formula>
    </cfRule>
  </conditionalFormatting>
  <conditionalFormatting sqref="AM875">
    <cfRule type="expression" dxfId="1352" priority="693">
      <formula>$AM875="Pobre"</formula>
    </cfRule>
    <cfRule type="expression" dxfId="1351" priority="694">
      <formula>$AM875="Insatisfactorio"</formula>
    </cfRule>
    <cfRule type="expression" dxfId="1350" priority="695">
      <formula>$AM875="Regular"</formula>
    </cfRule>
    <cfRule type="expression" dxfId="1349" priority="696">
      <formula>$AM875="Bueno"</formula>
    </cfRule>
    <cfRule type="expression" dxfId="1348" priority="697">
      <formula>$AM875="Excelente"</formula>
    </cfRule>
  </conditionalFormatting>
  <conditionalFormatting sqref="X880">
    <cfRule type="expression" dxfId="1347" priority="689">
      <formula>$X880="Bajo"</formula>
    </cfRule>
    <cfRule type="expression" dxfId="1346" priority="690">
      <formula>$X880="Moderado"</formula>
    </cfRule>
    <cfRule type="expression" dxfId="1345" priority="691">
      <formula>$X880="Alto"</formula>
    </cfRule>
    <cfRule type="expression" dxfId="1344" priority="692">
      <formula>$X880="Extremo"</formula>
    </cfRule>
  </conditionalFormatting>
  <conditionalFormatting sqref="AU880">
    <cfRule type="expression" dxfId="1343" priority="685">
      <formula>$AU880="Bajo"</formula>
    </cfRule>
    <cfRule type="expression" dxfId="1342" priority="686">
      <formula>$AU880="Moderado"</formula>
    </cfRule>
    <cfRule type="expression" dxfId="1341" priority="687">
      <formula>$AU880="Alto"</formula>
    </cfRule>
    <cfRule type="expression" dxfId="1340" priority="688">
      <formula>$AU880="Extremo"</formula>
    </cfRule>
  </conditionalFormatting>
  <conditionalFormatting sqref="AM880">
    <cfRule type="expression" dxfId="1339" priority="680">
      <formula>$AM880="Pobre"</formula>
    </cfRule>
    <cfRule type="expression" dxfId="1338" priority="681">
      <formula>$AM880="Insatisfactorio"</formula>
    </cfRule>
    <cfRule type="expression" dxfId="1337" priority="682">
      <formula>$AM880="Regular"</formula>
    </cfRule>
    <cfRule type="expression" dxfId="1336" priority="683">
      <formula>$AM880="Bueno"</formula>
    </cfRule>
    <cfRule type="expression" dxfId="1335" priority="684">
      <formula>$AM880="Excelente"</formula>
    </cfRule>
  </conditionalFormatting>
  <conditionalFormatting sqref="AM881">
    <cfRule type="expression" dxfId="1334" priority="675">
      <formula>$AM881="Pobre"</formula>
    </cfRule>
    <cfRule type="expression" dxfId="1333" priority="676">
      <formula>$AM881="Insatisfactorio"</formula>
    </cfRule>
    <cfRule type="expression" dxfId="1332" priority="677">
      <formula>$AM881="Regular"</formula>
    </cfRule>
    <cfRule type="expression" dxfId="1331" priority="678">
      <formula>$AM881="Bueno"</formula>
    </cfRule>
    <cfRule type="expression" dxfId="1330" priority="679">
      <formula>$AM881="Excelente"</formula>
    </cfRule>
  </conditionalFormatting>
  <conditionalFormatting sqref="X886">
    <cfRule type="expression" dxfId="1329" priority="671">
      <formula>$X886="Bajo"</formula>
    </cfRule>
    <cfRule type="expression" dxfId="1328" priority="672">
      <formula>$X886="Moderado"</formula>
    </cfRule>
    <cfRule type="expression" dxfId="1327" priority="673">
      <formula>$X886="Alto"</formula>
    </cfRule>
    <cfRule type="expression" dxfId="1326" priority="674">
      <formula>$X886="Extremo"</formula>
    </cfRule>
  </conditionalFormatting>
  <conditionalFormatting sqref="AU886">
    <cfRule type="expression" dxfId="1325" priority="667">
      <formula>$AU886="Bajo"</formula>
    </cfRule>
    <cfRule type="expression" dxfId="1324" priority="668">
      <formula>$AU886="Moderado"</formula>
    </cfRule>
    <cfRule type="expression" dxfId="1323" priority="669">
      <formula>$AU886="Alto"</formula>
    </cfRule>
    <cfRule type="expression" dxfId="1322" priority="670">
      <formula>$AU886="Extremo"</formula>
    </cfRule>
  </conditionalFormatting>
  <conditionalFormatting sqref="AM886">
    <cfRule type="expression" dxfId="1321" priority="662">
      <formula>$AM886="Pobre"</formula>
    </cfRule>
    <cfRule type="expression" dxfId="1320" priority="663">
      <formula>$AM886="Insatisfactorio"</formula>
    </cfRule>
    <cfRule type="expression" dxfId="1319" priority="664">
      <formula>$AM886="Regular"</formula>
    </cfRule>
    <cfRule type="expression" dxfId="1318" priority="665">
      <formula>$AM886="Bueno"</formula>
    </cfRule>
    <cfRule type="expression" dxfId="1317" priority="666">
      <formula>$AM886="Excelente"</formula>
    </cfRule>
  </conditionalFormatting>
  <conditionalFormatting sqref="AM887">
    <cfRule type="expression" dxfId="1316" priority="657">
      <formula>$AM887="Pobre"</formula>
    </cfRule>
    <cfRule type="expression" dxfId="1315" priority="658">
      <formula>$AM887="Insatisfactorio"</formula>
    </cfRule>
    <cfRule type="expression" dxfId="1314" priority="659">
      <formula>$AM887="Regular"</formula>
    </cfRule>
    <cfRule type="expression" dxfId="1313" priority="660">
      <formula>$AM887="Bueno"</formula>
    </cfRule>
    <cfRule type="expression" dxfId="1312" priority="661">
      <formula>$AM887="Excelente"</formula>
    </cfRule>
  </conditionalFormatting>
  <conditionalFormatting sqref="X892">
    <cfRule type="expression" dxfId="1311" priority="653">
      <formula>$X892="Bajo"</formula>
    </cfRule>
    <cfRule type="expression" dxfId="1310" priority="654">
      <formula>$X892="Moderado"</formula>
    </cfRule>
    <cfRule type="expression" dxfId="1309" priority="655">
      <formula>$X892="Alto"</formula>
    </cfRule>
    <cfRule type="expression" dxfId="1308" priority="656">
      <formula>$X892="Extremo"</formula>
    </cfRule>
  </conditionalFormatting>
  <conditionalFormatting sqref="AU892">
    <cfRule type="expression" dxfId="1307" priority="649">
      <formula>$AU892="Bajo"</formula>
    </cfRule>
    <cfRule type="expression" dxfId="1306" priority="650">
      <formula>$AU892="Moderado"</formula>
    </cfRule>
    <cfRule type="expression" dxfId="1305" priority="651">
      <formula>$AU892="Alto"</formula>
    </cfRule>
    <cfRule type="expression" dxfId="1304" priority="652">
      <formula>$AU892="Extremo"</formula>
    </cfRule>
  </conditionalFormatting>
  <conditionalFormatting sqref="AM892">
    <cfRule type="expression" dxfId="1303" priority="644">
      <formula>$AM892="Pobre"</formula>
    </cfRule>
    <cfRule type="expression" dxfId="1302" priority="645">
      <formula>$AM892="Insatisfactorio"</formula>
    </cfRule>
    <cfRule type="expression" dxfId="1301" priority="646">
      <formula>$AM892="Regular"</formula>
    </cfRule>
    <cfRule type="expression" dxfId="1300" priority="647">
      <formula>$AM892="Bueno"</formula>
    </cfRule>
    <cfRule type="expression" dxfId="1299" priority="648">
      <formula>$AM892="Excelente"</formula>
    </cfRule>
  </conditionalFormatting>
  <conditionalFormatting sqref="AM893">
    <cfRule type="expression" dxfId="1298" priority="639">
      <formula>$AM893="Pobre"</formula>
    </cfRule>
    <cfRule type="expression" dxfId="1297" priority="640">
      <formula>$AM893="Insatisfactorio"</formula>
    </cfRule>
    <cfRule type="expression" dxfId="1296" priority="641">
      <formula>$AM893="Regular"</formula>
    </cfRule>
    <cfRule type="expression" dxfId="1295" priority="642">
      <formula>$AM893="Bueno"</formula>
    </cfRule>
    <cfRule type="expression" dxfId="1294" priority="643">
      <formula>$AM893="Excelente"</formula>
    </cfRule>
  </conditionalFormatting>
  <conditionalFormatting sqref="X898">
    <cfRule type="expression" dxfId="1293" priority="635">
      <formula>$X898="Bajo"</formula>
    </cfRule>
    <cfRule type="expression" dxfId="1292" priority="636">
      <formula>$X898="Moderado"</formula>
    </cfRule>
    <cfRule type="expression" dxfId="1291" priority="637">
      <formula>$X898="Alto"</formula>
    </cfRule>
    <cfRule type="expression" dxfId="1290" priority="638">
      <formula>$X898="Extremo"</formula>
    </cfRule>
  </conditionalFormatting>
  <conditionalFormatting sqref="AU898">
    <cfRule type="expression" dxfId="1289" priority="631">
      <formula>$AU898="Bajo"</formula>
    </cfRule>
    <cfRule type="expression" dxfId="1288" priority="632">
      <formula>$AU898="Moderado"</formula>
    </cfRule>
    <cfRule type="expression" dxfId="1287" priority="633">
      <formula>$AU898="Alto"</formula>
    </cfRule>
    <cfRule type="expression" dxfId="1286" priority="634">
      <formula>$AU898="Extremo"</formula>
    </cfRule>
  </conditionalFormatting>
  <conditionalFormatting sqref="AM898">
    <cfRule type="expression" dxfId="1285" priority="626">
      <formula>$AM898="Pobre"</formula>
    </cfRule>
    <cfRule type="expression" dxfId="1284" priority="627">
      <formula>$AM898="Insatisfactorio"</formula>
    </cfRule>
    <cfRule type="expression" dxfId="1283" priority="628">
      <formula>$AM898="Regular"</formula>
    </cfRule>
    <cfRule type="expression" dxfId="1282" priority="629">
      <formula>$AM898="Bueno"</formula>
    </cfRule>
    <cfRule type="expression" dxfId="1281" priority="630">
      <formula>$AM898="Excelente"</formula>
    </cfRule>
  </conditionalFormatting>
  <conditionalFormatting sqref="AM899">
    <cfRule type="expression" dxfId="1280" priority="621">
      <formula>$AM899="Pobre"</formula>
    </cfRule>
    <cfRule type="expression" dxfId="1279" priority="622">
      <formula>$AM899="Insatisfactorio"</formula>
    </cfRule>
    <cfRule type="expression" dxfId="1278" priority="623">
      <formula>$AM899="Regular"</formula>
    </cfRule>
    <cfRule type="expression" dxfId="1277" priority="624">
      <formula>$AM899="Bueno"</formula>
    </cfRule>
    <cfRule type="expression" dxfId="1276" priority="625">
      <formula>$AM899="Excelente"</formula>
    </cfRule>
  </conditionalFormatting>
  <conditionalFormatting sqref="X904">
    <cfRule type="expression" dxfId="1275" priority="617">
      <formula>$X904="Bajo"</formula>
    </cfRule>
    <cfRule type="expression" dxfId="1274" priority="618">
      <formula>$X904="Moderado"</formula>
    </cfRule>
    <cfRule type="expression" dxfId="1273" priority="619">
      <formula>$X904="Alto"</formula>
    </cfRule>
    <cfRule type="expression" dxfId="1272" priority="620">
      <formula>$X904="Extremo"</formula>
    </cfRule>
  </conditionalFormatting>
  <conditionalFormatting sqref="AU904">
    <cfRule type="expression" dxfId="1271" priority="613">
      <formula>$AU904="Bajo"</formula>
    </cfRule>
    <cfRule type="expression" dxfId="1270" priority="614">
      <formula>$AU904="Moderado"</formula>
    </cfRule>
    <cfRule type="expression" dxfId="1269" priority="615">
      <formula>$AU904="Alto"</formula>
    </cfRule>
    <cfRule type="expression" dxfId="1268" priority="616">
      <formula>$AU904="Extremo"</formula>
    </cfRule>
  </conditionalFormatting>
  <conditionalFormatting sqref="AM904">
    <cfRule type="expression" dxfId="1267" priority="608">
      <formula>$AM904="Pobre"</formula>
    </cfRule>
    <cfRule type="expression" dxfId="1266" priority="609">
      <formula>$AM904="Insatisfactorio"</formula>
    </cfRule>
    <cfRule type="expression" dxfId="1265" priority="610">
      <formula>$AM904="Regular"</formula>
    </cfRule>
    <cfRule type="expression" dxfId="1264" priority="611">
      <formula>$AM904="Bueno"</formula>
    </cfRule>
    <cfRule type="expression" dxfId="1263" priority="612">
      <formula>$AM904="Excelente"</formula>
    </cfRule>
  </conditionalFormatting>
  <conditionalFormatting sqref="AM905">
    <cfRule type="expression" dxfId="1262" priority="603">
      <formula>$AM905="Pobre"</formula>
    </cfRule>
    <cfRule type="expression" dxfId="1261" priority="604">
      <formula>$AM905="Insatisfactorio"</formula>
    </cfRule>
    <cfRule type="expression" dxfId="1260" priority="605">
      <formula>$AM905="Regular"</formula>
    </cfRule>
    <cfRule type="expression" dxfId="1259" priority="606">
      <formula>$AM905="Bueno"</formula>
    </cfRule>
    <cfRule type="expression" dxfId="1258" priority="607">
      <formula>$AM905="Excelente"</formula>
    </cfRule>
  </conditionalFormatting>
  <conditionalFormatting sqref="X910">
    <cfRule type="expression" dxfId="1257" priority="599">
      <formula>$X910="Bajo"</formula>
    </cfRule>
    <cfRule type="expression" dxfId="1256" priority="600">
      <formula>$X910="Moderado"</formula>
    </cfRule>
    <cfRule type="expression" dxfId="1255" priority="601">
      <formula>$X910="Alto"</formula>
    </cfRule>
    <cfRule type="expression" dxfId="1254" priority="602">
      <formula>$X910="Extremo"</formula>
    </cfRule>
  </conditionalFormatting>
  <conditionalFormatting sqref="AU910">
    <cfRule type="expression" dxfId="1253" priority="595">
      <formula>$AU910="Bajo"</formula>
    </cfRule>
    <cfRule type="expression" dxfId="1252" priority="596">
      <formula>$AU910="Moderado"</formula>
    </cfRule>
    <cfRule type="expression" dxfId="1251" priority="597">
      <formula>$AU910="Alto"</formula>
    </cfRule>
    <cfRule type="expression" dxfId="1250" priority="598">
      <formula>$AU910="Extremo"</formula>
    </cfRule>
  </conditionalFormatting>
  <conditionalFormatting sqref="AM910">
    <cfRule type="expression" dxfId="1249" priority="590">
      <formula>$AM910="Pobre"</formula>
    </cfRule>
    <cfRule type="expression" dxfId="1248" priority="591">
      <formula>$AM910="Insatisfactorio"</formula>
    </cfRule>
    <cfRule type="expression" dxfId="1247" priority="592">
      <formula>$AM910="Regular"</formula>
    </cfRule>
    <cfRule type="expression" dxfId="1246" priority="593">
      <formula>$AM910="Bueno"</formula>
    </cfRule>
    <cfRule type="expression" dxfId="1245" priority="594">
      <formula>$AM910="Excelente"</formula>
    </cfRule>
  </conditionalFormatting>
  <conditionalFormatting sqref="AM911">
    <cfRule type="expression" dxfId="1244" priority="585">
      <formula>$AM911="Pobre"</formula>
    </cfRule>
    <cfRule type="expression" dxfId="1243" priority="586">
      <formula>$AM911="Insatisfactorio"</formula>
    </cfRule>
    <cfRule type="expression" dxfId="1242" priority="587">
      <formula>$AM911="Regular"</formula>
    </cfRule>
    <cfRule type="expression" dxfId="1241" priority="588">
      <formula>$AM911="Bueno"</formula>
    </cfRule>
    <cfRule type="expression" dxfId="1240" priority="589">
      <formula>$AM911="Excelente"</formula>
    </cfRule>
  </conditionalFormatting>
  <conditionalFormatting sqref="X916">
    <cfRule type="expression" dxfId="1239" priority="581">
      <formula>$X916="Bajo"</formula>
    </cfRule>
    <cfRule type="expression" dxfId="1238" priority="582">
      <formula>$X916="Moderado"</formula>
    </cfRule>
    <cfRule type="expression" dxfId="1237" priority="583">
      <formula>$X916="Alto"</formula>
    </cfRule>
    <cfRule type="expression" dxfId="1236" priority="584">
      <formula>$X916="Extremo"</formula>
    </cfRule>
  </conditionalFormatting>
  <conditionalFormatting sqref="AU916">
    <cfRule type="expression" dxfId="1235" priority="577">
      <formula>$AU916="Bajo"</formula>
    </cfRule>
    <cfRule type="expression" dxfId="1234" priority="578">
      <formula>$AU916="Moderado"</formula>
    </cfRule>
    <cfRule type="expression" dxfId="1233" priority="579">
      <formula>$AU916="Alto"</formula>
    </cfRule>
    <cfRule type="expression" dxfId="1232" priority="580">
      <formula>$AU916="Extremo"</formula>
    </cfRule>
  </conditionalFormatting>
  <conditionalFormatting sqref="AM916">
    <cfRule type="expression" dxfId="1231" priority="572">
      <formula>$AM916="Pobre"</formula>
    </cfRule>
    <cfRule type="expression" dxfId="1230" priority="573">
      <formula>$AM916="Insatisfactorio"</formula>
    </cfRule>
    <cfRule type="expression" dxfId="1229" priority="574">
      <formula>$AM916="Regular"</formula>
    </cfRule>
    <cfRule type="expression" dxfId="1228" priority="575">
      <formula>$AM916="Bueno"</formula>
    </cfRule>
    <cfRule type="expression" dxfId="1227" priority="576">
      <formula>$AM916="Excelente"</formula>
    </cfRule>
  </conditionalFormatting>
  <conditionalFormatting sqref="AM917">
    <cfRule type="expression" dxfId="1226" priority="567">
      <formula>$AM917="Pobre"</formula>
    </cfRule>
    <cfRule type="expression" dxfId="1225" priority="568">
      <formula>$AM917="Insatisfactorio"</formula>
    </cfRule>
    <cfRule type="expression" dxfId="1224" priority="569">
      <formula>$AM917="Regular"</formula>
    </cfRule>
    <cfRule type="expression" dxfId="1223" priority="570">
      <formula>$AM917="Bueno"</formula>
    </cfRule>
    <cfRule type="expression" dxfId="1222" priority="571">
      <formula>$AM917="Excelente"</formula>
    </cfRule>
  </conditionalFormatting>
  <conditionalFormatting sqref="X922">
    <cfRule type="expression" dxfId="1221" priority="563">
      <formula>$X922="Bajo"</formula>
    </cfRule>
    <cfRule type="expression" dxfId="1220" priority="564">
      <formula>$X922="Moderado"</formula>
    </cfRule>
    <cfRule type="expression" dxfId="1219" priority="565">
      <formula>$X922="Alto"</formula>
    </cfRule>
    <cfRule type="expression" dxfId="1218" priority="566">
      <formula>$X922="Extremo"</formula>
    </cfRule>
  </conditionalFormatting>
  <conditionalFormatting sqref="AU922">
    <cfRule type="expression" dxfId="1217" priority="559">
      <formula>$AU922="Bajo"</formula>
    </cfRule>
    <cfRule type="expression" dxfId="1216" priority="560">
      <formula>$AU922="Moderado"</formula>
    </cfRule>
    <cfRule type="expression" dxfId="1215" priority="561">
      <formula>$AU922="Alto"</formula>
    </cfRule>
    <cfRule type="expression" dxfId="1214" priority="562">
      <formula>$AU922="Extremo"</formula>
    </cfRule>
  </conditionalFormatting>
  <conditionalFormatting sqref="AM922">
    <cfRule type="expression" dxfId="1213" priority="554">
      <formula>$AM922="Pobre"</formula>
    </cfRule>
    <cfRule type="expression" dxfId="1212" priority="555">
      <formula>$AM922="Insatisfactorio"</formula>
    </cfRule>
    <cfRule type="expression" dxfId="1211" priority="556">
      <formula>$AM922="Regular"</formula>
    </cfRule>
    <cfRule type="expression" dxfId="1210" priority="557">
      <formula>$AM922="Bueno"</formula>
    </cfRule>
    <cfRule type="expression" dxfId="1209" priority="558">
      <formula>$AM922="Excelente"</formula>
    </cfRule>
  </conditionalFormatting>
  <conditionalFormatting sqref="AM923">
    <cfRule type="expression" dxfId="1208" priority="549">
      <formula>$AM923="Pobre"</formula>
    </cfRule>
    <cfRule type="expression" dxfId="1207" priority="550">
      <formula>$AM923="Insatisfactorio"</formula>
    </cfRule>
    <cfRule type="expression" dxfId="1206" priority="551">
      <formula>$AM923="Regular"</formula>
    </cfRule>
    <cfRule type="expression" dxfId="1205" priority="552">
      <formula>$AM923="Bueno"</formula>
    </cfRule>
    <cfRule type="expression" dxfId="1204" priority="553">
      <formula>$AM923="Excelente"</formula>
    </cfRule>
  </conditionalFormatting>
  <conditionalFormatting sqref="X928">
    <cfRule type="expression" dxfId="1203" priority="545">
      <formula>$X928="Bajo"</formula>
    </cfRule>
    <cfRule type="expression" dxfId="1202" priority="546">
      <formula>$X928="Moderado"</formula>
    </cfRule>
    <cfRule type="expression" dxfId="1201" priority="547">
      <formula>$X928="Alto"</formula>
    </cfRule>
    <cfRule type="expression" dxfId="1200" priority="548">
      <formula>$X928="Extremo"</formula>
    </cfRule>
  </conditionalFormatting>
  <conditionalFormatting sqref="AU928">
    <cfRule type="expression" dxfId="1199" priority="541">
      <formula>$AU928="Bajo"</formula>
    </cfRule>
    <cfRule type="expression" dxfId="1198" priority="542">
      <formula>$AU928="Moderado"</formula>
    </cfRule>
    <cfRule type="expression" dxfId="1197" priority="543">
      <formula>$AU928="Alto"</formula>
    </cfRule>
    <cfRule type="expression" dxfId="1196" priority="544">
      <formula>$AU928="Extremo"</formula>
    </cfRule>
  </conditionalFormatting>
  <conditionalFormatting sqref="AM928">
    <cfRule type="expression" dxfId="1195" priority="536">
      <formula>$AM928="Pobre"</formula>
    </cfRule>
    <cfRule type="expression" dxfId="1194" priority="537">
      <formula>$AM928="Insatisfactorio"</formula>
    </cfRule>
    <cfRule type="expression" dxfId="1193" priority="538">
      <formula>$AM928="Regular"</formula>
    </cfRule>
    <cfRule type="expression" dxfId="1192" priority="539">
      <formula>$AM928="Bueno"</formula>
    </cfRule>
    <cfRule type="expression" dxfId="1191" priority="540">
      <formula>$AM928="Excelente"</formula>
    </cfRule>
  </conditionalFormatting>
  <conditionalFormatting sqref="AM929">
    <cfRule type="expression" dxfId="1190" priority="531">
      <formula>$AM929="Pobre"</formula>
    </cfRule>
    <cfRule type="expression" dxfId="1189" priority="532">
      <formula>$AM929="Insatisfactorio"</formula>
    </cfRule>
    <cfRule type="expression" dxfId="1188" priority="533">
      <formula>$AM929="Regular"</formula>
    </cfRule>
    <cfRule type="expression" dxfId="1187" priority="534">
      <formula>$AM929="Bueno"</formula>
    </cfRule>
    <cfRule type="expression" dxfId="1186" priority="535">
      <formula>$AM929="Excelente"</formula>
    </cfRule>
  </conditionalFormatting>
  <conditionalFormatting sqref="X934">
    <cfRule type="expression" dxfId="1185" priority="527">
      <formula>$X934="Bajo"</formula>
    </cfRule>
    <cfRule type="expression" dxfId="1184" priority="528">
      <formula>$X934="Moderado"</formula>
    </cfRule>
    <cfRule type="expression" dxfId="1183" priority="529">
      <formula>$X934="Alto"</formula>
    </cfRule>
    <cfRule type="expression" dxfId="1182" priority="530">
      <formula>$X934="Extremo"</formula>
    </cfRule>
  </conditionalFormatting>
  <conditionalFormatting sqref="AU934">
    <cfRule type="expression" dxfId="1181" priority="523">
      <formula>$AU934="Bajo"</formula>
    </cfRule>
    <cfRule type="expression" dxfId="1180" priority="524">
      <formula>$AU934="Moderado"</formula>
    </cfRule>
    <cfRule type="expression" dxfId="1179" priority="525">
      <formula>$AU934="Alto"</formula>
    </cfRule>
    <cfRule type="expression" dxfId="1178" priority="526">
      <formula>$AU934="Extremo"</formula>
    </cfRule>
  </conditionalFormatting>
  <conditionalFormatting sqref="AM934">
    <cfRule type="expression" dxfId="1177" priority="518">
      <formula>$AM934="Pobre"</formula>
    </cfRule>
    <cfRule type="expression" dxfId="1176" priority="519">
      <formula>$AM934="Insatisfactorio"</formula>
    </cfRule>
    <cfRule type="expression" dxfId="1175" priority="520">
      <formula>$AM934="Regular"</formula>
    </cfRule>
    <cfRule type="expression" dxfId="1174" priority="521">
      <formula>$AM934="Bueno"</formula>
    </cfRule>
    <cfRule type="expression" dxfId="1173" priority="522">
      <formula>$AM934="Excelente"</formula>
    </cfRule>
  </conditionalFormatting>
  <conditionalFormatting sqref="AM935">
    <cfRule type="expression" dxfId="1172" priority="513">
      <formula>$AM935="Pobre"</formula>
    </cfRule>
    <cfRule type="expression" dxfId="1171" priority="514">
      <formula>$AM935="Insatisfactorio"</formula>
    </cfRule>
    <cfRule type="expression" dxfId="1170" priority="515">
      <formula>$AM935="Regular"</formula>
    </cfRule>
    <cfRule type="expression" dxfId="1169" priority="516">
      <formula>$AM935="Bueno"</formula>
    </cfRule>
    <cfRule type="expression" dxfId="1168" priority="517">
      <formula>$AM935="Excelente"</formula>
    </cfRule>
  </conditionalFormatting>
  <conditionalFormatting sqref="X940">
    <cfRule type="expression" dxfId="1167" priority="509">
      <formula>$X940="Bajo"</formula>
    </cfRule>
    <cfRule type="expression" dxfId="1166" priority="510">
      <formula>$X940="Moderado"</formula>
    </cfRule>
    <cfRule type="expression" dxfId="1165" priority="511">
      <formula>$X940="Alto"</formula>
    </cfRule>
    <cfRule type="expression" dxfId="1164" priority="512">
      <formula>$X940="Extremo"</formula>
    </cfRule>
  </conditionalFormatting>
  <conditionalFormatting sqref="AU940">
    <cfRule type="expression" dxfId="1163" priority="505">
      <formula>$AU940="Bajo"</formula>
    </cfRule>
    <cfRule type="expression" dxfId="1162" priority="506">
      <formula>$AU940="Moderado"</formula>
    </cfRule>
    <cfRule type="expression" dxfId="1161" priority="507">
      <formula>$AU940="Alto"</formula>
    </cfRule>
    <cfRule type="expression" dxfId="1160" priority="508">
      <formula>$AU940="Extremo"</formula>
    </cfRule>
  </conditionalFormatting>
  <conditionalFormatting sqref="AM940">
    <cfRule type="expression" dxfId="1159" priority="500">
      <formula>$AM940="Pobre"</formula>
    </cfRule>
    <cfRule type="expression" dxfId="1158" priority="501">
      <formula>$AM940="Insatisfactorio"</formula>
    </cfRule>
    <cfRule type="expression" dxfId="1157" priority="502">
      <formula>$AM940="Regular"</formula>
    </cfRule>
    <cfRule type="expression" dxfId="1156" priority="503">
      <formula>$AM940="Bueno"</formula>
    </cfRule>
    <cfRule type="expression" dxfId="1155" priority="504">
      <formula>$AM940="Excelente"</formula>
    </cfRule>
  </conditionalFormatting>
  <conditionalFormatting sqref="AM941">
    <cfRule type="expression" dxfId="1154" priority="495">
      <formula>$AM941="Pobre"</formula>
    </cfRule>
    <cfRule type="expression" dxfId="1153" priority="496">
      <formula>$AM941="Insatisfactorio"</formula>
    </cfRule>
    <cfRule type="expression" dxfId="1152" priority="497">
      <formula>$AM941="Regular"</formula>
    </cfRule>
    <cfRule type="expression" dxfId="1151" priority="498">
      <formula>$AM941="Bueno"</formula>
    </cfRule>
    <cfRule type="expression" dxfId="1150" priority="499">
      <formula>$AM941="Excelente"</formula>
    </cfRule>
  </conditionalFormatting>
  <conditionalFormatting sqref="X946">
    <cfRule type="expression" dxfId="1149" priority="491">
      <formula>$X946="Bajo"</formula>
    </cfRule>
    <cfRule type="expression" dxfId="1148" priority="492">
      <formula>$X946="Moderado"</formula>
    </cfRule>
    <cfRule type="expression" dxfId="1147" priority="493">
      <formula>$X946="Alto"</formula>
    </cfRule>
    <cfRule type="expression" dxfId="1146" priority="494">
      <formula>$X946="Extremo"</formula>
    </cfRule>
  </conditionalFormatting>
  <conditionalFormatting sqref="AU946">
    <cfRule type="expression" dxfId="1145" priority="487">
      <formula>$AU946="Bajo"</formula>
    </cfRule>
    <cfRule type="expression" dxfId="1144" priority="488">
      <formula>$AU946="Moderado"</formula>
    </cfRule>
    <cfRule type="expression" dxfId="1143" priority="489">
      <formula>$AU946="Alto"</formula>
    </cfRule>
    <cfRule type="expression" dxfId="1142" priority="490">
      <formula>$AU946="Extremo"</formula>
    </cfRule>
  </conditionalFormatting>
  <conditionalFormatting sqref="AM946">
    <cfRule type="expression" dxfId="1141" priority="482">
      <formula>$AM946="Pobre"</formula>
    </cfRule>
    <cfRule type="expression" dxfId="1140" priority="483">
      <formula>$AM946="Insatisfactorio"</formula>
    </cfRule>
    <cfRule type="expression" dxfId="1139" priority="484">
      <formula>$AM946="Regular"</formula>
    </cfRule>
    <cfRule type="expression" dxfId="1138" priority="485">
      <formula>$AM946="Bueno"</formula>
    </cfRule>
    <cfRule type="expression" dxfId="1137" priority="486">
      <formula>$AM946="Excelente"</formula>
    </cfRule>
  </conditionalFormatting>
  <conditionalFormatting sqref="AM947">
    <cfRule type="expression" dxfId="1136" priority="477">
      <formula>$AM947="Pobre"</formula>
    </cfRule>
    <cfRule type="expression" dxfId="1135" priority="478">
      <formula>$AM947="Insatisfactorio"</formula>
    </cfRule>
    <cfRule type="expression" dxfId="1134" priority="479">
      <formula>$AM947="Regular"</formula>
    </cfRule>
    <cfRule type="expression" dxfId="1133" priority="480">
      <formula>$AM947="Bueno"</formula>
    </cfRule>
    <cfRule type="expression" dxfId="1132" priority="481">
      <formula>$AM947="Excelente"</formula>
    </cfRule>
  </conditionalFormatting>
  <conditionalFormatting sqref="X952">
    <cfRule type="expression" dxfId="1131" priority="473">
      <formula>$X952="Bajo"</formula>
    </cfRule>
    <cfRule type="expression" dxfId="1130" priority="474">
      <formula>$X952="Moderado"</formula>
    </cfRule>
    <cfRule type="expression" dxfId="1129" priority="475">
      <formula>$X952="Alto"</formula>
    </cfRule>
    <cfRule type="expression" dxfId="1128" priority="476">
      <formula>$X952="Extremo"</formula>
    </cfRule>
  </conditionalFormatting>
  <conditionalFormatting sqref="AU952">
    <cfRule type="expression" dxfId="1127" priority="469">
      <formula>$AU952="Bajo"</formula>
    </cfRule>
    <cfRule type="expression" dxfId="1126" priority="470">
      <formula>$AU952="Moderado"</formula>
    </cfRule>
    <cfRule type="expression" dxfId="1125" priority="471">
      <formula>$AU952="Alto"</formula>
    </cfRule>
    <cfRule type="expression" dxfId="1124" priority="472">
      <formula>$AU952="Extremo"</formula>
    </cfRule>
  </conditionalFormatting>
  <conditionalFormatting sqref="AM952">
    <cfRule type="expression" dxfId="1123" priority="464">
      <formula>$AM952="Pobre"</formula>
    </cfRule>
    <cfRule type="expression" dxfId="1122" priority="465">
      <formula>$AM952="Insatisfactorio"</formula>
    </cfRule>
    <cfRule type="expression" dxfId="1121" priority="466">
      <formula>$AM952="Regular"</formula>
    </cfRule>
    <cfRule type="expression" dxfId="1120" priority="467">
      <formula>$AM952="Bueno"</formula>
    </cfRule>
    <cfRule type="expression" dxfId="1119" priority="468">
      <formula>$AM952="Excelente"</formula>
    </cfRule>
  </conditionalFormatting>
  <conditionalFormatting sqref="AM953">
    <cfRule type="expression" dxfId="1118" priority="459">
      <formula>$AM953="Pobre"</formula>
    </cfRule>
    <cfRule type="expression" dxfId="1117" priority="460">
      <formula>$AM953="Insatisfactorio"</formula>
    </cfRule>
    <cfRule type="expression" dxfId="1116" priority="461">
      <formula>$AM953="Regular"</formula>
    </cfRule>
    <cfRule type="expression" dxfId="1115" priority="462">
      <formula>$AM953="Bueno"</formula>
    </cfRule>
    <cfRule type="expression" dxfId="1114" priority="463">
      <formula>$AM953="Excelente"</formula>
    </cfRule>
  </conditionalFormatting>
  <conditionalFormatting sqref="X958">
    <cfRule type="expression" dxfId="1113" priority="455">
      <formula>$X958="Bajo"</formula>
    </cfRule>
    <cfRule type="expression" dxfId="1112" priority="456">
      <formula>$X958="Moderado"</formula>
    </cfRule>
    <cfRule type="expression" dxfId="1111" priority="457">
      <formula>$X958="Alto"</formula>
    </cfRule>
    <cfRule type="expression" dxfId="1110" priority="458">
      <formula>$X958="Extremo"</formula>
    </cfRule>
  </conditionalFormatting>
  <conditionalFormatting sqref="AU958">
    <cfRule type="expression" dxfId="1109" priority="451">
      <formula>$AU958="Bajo"</formula>
    </cfRule>
    <cfRule type="expression" dxfId="1108" priority="452">
      <formula>$AU958="Moderado"</formula>
    </cfRule>
    <cfRule type="expression" dxfId="1107" priority="453">
      <formula>$AU958="Alto"</formula>
    </cfRule>
    <cfRule type="expression" dxfId="1106" priority="454">
      <formula>$AU958="Extremo"</formula>
    </cfRule>
  </conditionalFormatting>
  <conditionalFormatting sqref="AM958">
    <cfRule type="expression" dxfId="1105" priority="446">
      <formula>$AM958="Pobre"</formula>
    </cfRule>
    <cfRule type="expression" dxfId="1104" priority="447">
      <formula>$AM958="Insatisfactorio"</formula>
    </cfRule>
    <cfRule type="expression" dxfId="1103" priority="448">
      <formula>$AM958="Regular"</formula>
    </cfRule>
    <cfRule type="expression" dxfId="1102" priority="449">
      <formula>$AM958="Bueno"</formula>
    </cfRule>
    <cfRule type="expression" dxfId="1101" priority="450">
      <formula>$AM958="Excelente"</formula>
    </cfRule>
  </conditionalFormatting>
  <conditionalFormatting sqref="AM959">
    <cfRule type="expression" dxfId="1100" priority="441">
      <formula>$AM959="Pobre"</formula>
    </cfRule>
    <cfRule type="expression" dxfId="1099" priority="442">
      <formula>$AM959="Insatisfactorio"</formula>
    </cfRule>
    <cfRule type="expression" dxfId="1098" priority="443">
      <formula>$AM959="Regular"</formula>
    </cfRule>
    <cfRule type="expression" dxfId="1097" priority="444">
      <formula>$AM959="Bueno"</formula>
    </cfRule>
    <cfRule type="expression" dxfId="1096" priority="445">
      <formula>$AM959="Excelente"</formula>
    </cfRule>
  </conditionalFormatting>
  <conditionalFormatting sqref="X964">
    <cfRule type="expression" dxfId="1095" priority="437">
      <formula>$X964="Bajo"</formula>
    </cfRule>
    <cfRule type="expression" dxfId="1094" priority="438">
      <formula>$X964="Moderado"</formula>
    </cfRule>
    <cfRule type="expression" dxfId="1093" priority="439">
      <formula>$X964="Alto"</formula>
    </cfRule>
    <cfRule type="expression" dxfId="1092" priority="440">
      <formula>$X964="Extremo"</formula>
    </cfRule>
  </conditionalFormatting>
  <conditionalFormatting sqref="AU964">
    <cfRule type="expression" dxfId="1091" priority="433">
      <formula>$AU964="Bajo"</formula>
    </cfRule>
    <cfRule type="expression" dxfId="1090" priority="434">
      <formula>$AU964="Moderado"</formula>
    </cfRule>
    <cfRule type="expression" dxfId="1089" priority="435">
      <formula>$AU964="Alto"</formula>
    </cfRule>
    <cfRule type="expression" dxfId="1088" priority="436">
      <formula>$AU964="Extremo"</formula>
    </cfRule>
  </conditionalFormatting>
  <conditionalFormatting sqref="AM964">
    <cfRule type="expression" dxfId="1087" priority="428">
      <formula>$AM964="Pobre"</formula>
    </cfRule>
    <cfRule type="expression" dxfId="1086" priority="429">
      <formula>$AM964="Insatisfactorio"</formula>
    </cfRule>
    <cfRule type="expression" dxfId="1085" priority="430">
      <formula>$AM964="Regular"</formula>
    </cfRule>
    <cfRule type="expression" dxfId="1084" priority="431">
      <formula>$AM964="Bueno"</formula>
    </cfRule>
    <cfRule type="expression" dxfId="1083" priority="432">
      <formula>$AM964="Excelente"</formula>
    </cfRule>
  </conditionalFormatting>
  <conditionalFormatting sqref="AM965">
    <cfRule type="expression" dxfId="1082" priority="423">
      <formula>$AM965="Pobre"</formula>
    </cfRule>
    <cfRule type="expression" dxfId="1081" priority="424">
      <formula>$AM965="Insatisfactorio"</formula>
    </cfRule>
    <cfRule type="expression" dxfId="1080" priority="425">
      <formula>$AM965="Regular"</formula>
    </cfRule>
    <cfRule type="expression" dxfId="1079" priority="426">
      <formula>$AM965="Bueno"</formula>
    </cfRule>
    <cfRule type="expression" dxfId="1078" priority="427">
      <formula>$AM965="Excelente"</formula>
    </cfRule>
  </conditionalFormatting>
  <conditionalFormatting sqref="X970">
    <cfRule type="expression" dxfId="1077" priority="419">
      <formula>$X970="Bajo"</formula>
    </cfRule>
    <cfRule type="expression" dxfId="1076" priority="420">
      <formula>$X970="Moderado"</formula>
    </cfRule>
    <cfRule type="expression" dxfId="1075" priority="421">
      <formula>$X970="Alto"</formula>
    </cfRule>
    <cfRule type="expression" dxfId="1074" priority="422">
      <formula>$X970="Extremo"</formula>
    </cfRule>
  </conditionalFormatting>
  <conditionalFormatting sqref="AU970">
    <cfRule type="expression" dxfId="1073" priority="415">
      <formula>$AU970="Bajo"</formula>
    </cfRule>
    <cfRule type="expression" dxfId="1072" priority="416">
      <formula>$AU970="Moderado"</formula>
    </cfRule>
    <cfRule type="expression" dxfId="1071" priority="417">
      <formula>$AU970="Alto"</formula>
    </cfRule>
    <cfRule type="expression" dxfId="1070" priority="418">
      <formula>$AU970="Extremo"</formula>
    </cfRule>
  </conditionalFormatting>
  <conditionalFormatting sqref="AM970">
    <cfRule type="expression" dxfId="1069" priority="410">
      <formula>$AM970="Pobre"</formula>
    </cfRule>
    <cfRule type="expression" dxfId="1068" priority="411">
      <formula>$AM970="Insatisfactorio"</formula>
    </cfRule>
    <cfRule type="expression" dxfId="1067" priority="412">
      <formula>$AM970="Regular"</formula>
    </cfRule>
    <cfRule type="expression" dxfId="1066" priority="413">
      <formula>$AM970="Bueno"</formula>
    </cfRule>
    <cfRule type="expression" dxfId="1065" priority="414">
      <formula>$AM970="Excelente"</formula>
    </cfRule>
  </conditionalFormatting>
  <conditionalFormatting sqref="AM971">
    <cfRule type="expression" dxfId="1064" priority="405">
      <formula>$AM971="Pobre"</formula>
    </cfRule>
    <cfRule type="expression" dxfId="1063" priority="406">
      <formula>$AM971="Insatisfactorio"</formula>
    </cfRule>
    <cfRule type="expression" dxfId="1062" priority="407">
      <formula>$AM971="Regular"</formula>
    </cfRule>
    <cfRule type="expression" dxfId="1061" priority="408">
      <formula>$AM971="Bueno"</formula>
    </cfRule>
    <cfRule type="expression" dxfId="1060" priority="409">
      <formula>$AM971="Excelente"</formula>
    </cfRule>
  </conditionalFormatting>
  <conditionalFormatting sqref="X976">
    <cfRule type="expression" dxfId="1059" priority="401">
      <formula>$X976="Bajo"</formula>
    </cfRule>
    <cfRule type="expression" dxfId="1058" priority="402">
      <formula>$X976="Moderado"</formula>
    </cfRule>
    <cfRule type="expression" dxfId="1057" priority="403">
      <formula>$X976="Alto"</formula>
    </cfRule>
    <cfRule type="expression" dxfId="1056" priority="404">
      <formula>$X976="Extremo"</formula>
    </cfRule>
  </conditionalFormatting>
  <conditionalFormatting sqref="AU976">
    <cfRule type="expression" dxfId="1055" priority="397">
      <formula>$AU976="Bajo"</formula>
    </cfRule>
    <cfRule type="expression" dxfId="1054" priority="398">
      <formula>$AU976="Moderado"</formula>
    </cfRule>
    <cfRule type="expression" dxfId="1053" priority="399">
      <formula>$AU976="Alto"</formula>
    </cfRule>
    <cfRule type="expression" dxfId="1052" priority="400">
      <formula>$AU976="Extremo"</formula>
    </cfRule>
  </conditionalFormatting>
  <conditionalFormatting sqref="AM976">
    <cfRule type="expression" dxfId="1051" priority="392">
      <formula>$AM976="Pobre"</formula>
    </cfRule>
    <cfRule type="expression" dxfId="1050" priority="393">
      <formula>$AM976="Insatisfactorio"</formula>
    </cfRule>
    <cfRule type="expression" dxfId="1049" priority="394">
      <formula>$AM976="Regular"</formula>
    </cfRule>
    <cfRule type="expression" dxfId="1048" priority="395">
      <formula>$AM976="Bueno"</formula>
    </cfRule>
    <cfRule type="expression" dxfId="1047" priority="396">
      <formula>$AM976="Excelente"</formula>
    </cfRule>
  </conditionalFormatting>
  <conditionalFormatting sqref="AM977">
    <cfRule type="expression" dxfId="1046" priority="387">
      <formula>$AM977="Pobre"</formula>
    </cfRule>
    <cfRule type="expression" dxfId="1045" priority="388">
      <formula>$AM977="Insatisfactorio"</formula>
    </cfRule>
    <cfRule type="expression" dxfId="1044" priority="389">
      <formula>$AM977="Regular"</formula>
    </cfRule>
    <cfRule type="expression" dxfId="1043" priority="390">
      <formula>$AM977="Bueno"</formula>
    </cfRule>
    <cfRule type="expression" dxfId="1042" priority="391">
      <formula>$AM977="Excelente"</formula>
    </cfRule>
  </conditionalFormatting>
  <conditionalFormatting sqref="X982">
    <cfRule type="expression" dxfId="1041" priority="383">
      <formula>$X982="Bajo"</formula>
    </cfRule>
    <cfRule type="expression" dxfId="1040" priority="384">
      <formula>$X982="Moderado"</formula>
    </cfRule>
    <cfRule type="expression" dxfId="1039" priority="385">
      <formula>$X982="Alto"</formula>
    </cfRule>
    <cfRule type="expression" dxfId="1038" priority="386">
      <formula>$X982="Extremo"</formula>
    </cfRule>
  </conditionalFormatting>
  <conditionalFormatting sqref="AU982">
    <cfRule type="expression" dxfId="1037" priority="379">
      <formula>$AU982="Bajo"</formula>
    </cfRule>
    <cfRule type="expression" dxfId="1036" priority="380">
      <formula>$AU982="Moderado"</formula>
    </cfRule>
    <cfRule type="expression" dxfId="1035" priority="381">
      <formula>$AU982="Alto"</formula>
    </cfRule>
    <cfRule type="expression" dxfId="1034" priority="382">
      <formula>$AU982="Extremo"</formula>
    </cfRule>
  </conditionalFormatting>
  <conditionalFormatting sqref="AM982">
    <cfRule type="expression" dxfId="1033" priority="374">
      <formula>$AM982="Pobre"</formula>
    </cfRule>
    <cfRule type="expression" dxfId="1032" priority="375">
      <formula>$AM982="Insatisfactorio"</formula>
    </cfRule>
    <cfRule type="expression" dxfId="1031" priority="376">
      <formula>$AM982="Regular"</formula>
    </cfRule>
    <cfRule type="expression" dxfId="1030" priority="377">
      <formula>$AM982="Bueno"</formula>
    </cfRule>
    <cfRule type="expression" dxfId="1029" priority="378">
      <formula>$AM982="Excelente"</formula>
    </cfRule>
  </conditionalFormatting>
  <conditionalFormatting sqref="AM983">
    <cfRule type="expression" dxfId="1028" priority="369">
      <formula>$AM983="Pobre"</formula>
    </cfRule>
    <cfRule type="expression" dxfId="1027" priority="370">
      <formula>$AM983="Insatisfactorio"</formula>
    </cfRule>
    <cfRule type="expression" dxfId="1026" priority="371">
      <formula>$AM983="Regular"</formula>
    </cfRule>
    <cfRule type="expression" dxfId="1025" priority="372">
      <formula>$AM983="Bueno"</formula>
    </cfRule>
    <cfRule type="expression" dxfId="1024" priority="373">
      <formula>$AM983="Excelente"</formula>
    </cfRule>
  </conditionalFormatting>
  <conditionalFormatting sqref="X988">
    <cfRule type="expression" dxfId="1023" priority="365">
      <formula>$X988="Bajo"</formula>
    </cfRule>
    <cfRule type="expression" dxfId="1022" priority="366">
      <formula>$X988="Moderado"</formula>
    </cfRule>
    <cfRule type="expression" dxfId="1021" priority="367">
      <formula>$X988="Alto"</formula>
    </cfRule>
    <cfRule type="expression" dxfId="1020" priority="368">
      <formula>$X988="Extremo"</formula>
    </cfRule>
  </conditionalFormatting>
  <conditionalFormatting sqref="AU988">
    <cfRule type="expression" dxfId="1019" priority="361">
      <formula>$AU988="Bajo"</formula>
    </cfRule>
    <cfRule type="expression" dxfId="1018" priority="362">
      <formula>$AU988="Moderado"</formula>
    </cfRule>
    <cfRule type="expression" dxfId="1017" priority="363">
      <formula>$AU988="Alto"</formula>
    </cfRule>
    <cfRule type="expression" dxfId="1016" priority="364">
      <formula>$AU988="Extremo"</formula>
    </cfRule>
  </conditionalFormatting>
  <conditionalFormatting sqref="AM988">
    <cfRule type="expression" dxfId="1015" priority="356">
      <formula>$AM988="Pobre"</formula>
    </cfRule>
    <cfRule type="expression" dxfId="1014" priority="357">
      <formula>$AM988="Insatisfactorio"</formula>
    </cfRule>
    <cfRule type="expression" dxfId="1013" priority="358">
      <formula>$AM988="Regular"</formula>
    </cfRule>
    <cfRule type="expression" dxfId="1012" priority="359">
      <formula>$AM988="Bueno"</formula>
    </cfRule>
    <cfRule type="expression" dxfId="1011" priority="360">
      <formula>$AM988="Excelente"</formula>
    </cfRule>
  </conditionalFormatting>
  <conditionalFormatting sqref="AM989">
    <cfRule type="expression" dxfId="1010" priority="351">
      <formula>$AM989="Pobre"</formula>
    </cfRule>
    <cfRule type="expression" dxfId="1009" priority="352">
      <formula>$AM989="Insatisfactorio"</formula>
    </cfRule>
    <cfRule type="expression" dxfId="1008" priority="353">
      <formula>$AM989="Regular"</formula>
    </cfRule>
    <cfRule type="expression" dxfId="1007" priority="354">
      <formula>$AM989="Bueno"</formula>
    </cfRule>
    <cfRule type="expression" dxfId="1006" priority="355">
      <formula>$AM989="Excelente"</formula>
    </cfRule>
  </conditionalFormatting>
  <conditionalFormatting sqref="X994">
    <cfRule type="expression" dxfId="1005" priority="347">
      <formula>$X994="Bajo"</formula>
    </cfRule>
    <cfRule type="expression" dxfId="1004" priority="348">
      <formula>$X994="Moderado"</formula>
    </cfRule>
    <cfRule type="expression" dxfId="1003" priority="349">
      <formula>$X994="Alto"</formula>
    </cfRule>
    <cfRule type="expression" dxfId="1002" priority="350">
      <formula>$X994="Extremo"</formula>
    </cfRule>
  </conditionalFormatting>
  <conditionalFormatting sqref="AU994">
    <cfRule type="expression" dxfId="1001" priority="343">
      <formula>$AU994="Bajo"</formula>
    </cfRule>
    <cfRule type="expression" dxfId="1000" priority="344">
      <formula>$AU994="Moderado"</formula>
    </cfRule>
    <cfRule type="expression" dxfId="999" priority="345">
      <formula>$AU994="Alto"</formula>
    </cfRule>
    <cfRule type="expression" dxfId="998" priority="346">
      <formula>$AU994="Extremo"</formula>
    </cfRule>
  </conditionalFormatting>
  <conditionalFormatting sqref="AM994">
    <cfRule type="expression" dxfId="997" priority="338">
      <formula>$AM994="Pobre"</formula>
    </cfRule>
    <cfRule type="expression" dxfId="996" priority="339">
      <formula>$AM994="Insatisfactorio"</formula>
    </cfRule>
    <cfRule type="expression" dxfId="995" priority="340">
      <formula>$AM994="Regular"</formula>
    </cfRule>
    <cfRule type="expression" dxfId="994" priority="341">
      <formula>$AM994="Bueno"</formula>
    </cfRule>
    <cfRule type="expression" dxfId="993" priority="342">
      <formula>$AM994="Excelente"</formula>
    </cfRule>
  </conditionalFormatting>
  <conditionalFormatting sqref="AM995">
    <cfRule type="expression" dxfId="992" priority="333">
      <formula>$AM995="Pobre"</formula>
    </cfRule>
    <cfRule type="expression" dxfId="991" priority="334">
      <formula>$AM995="Insatisfactorio"</formula>
    </cfRule>
    <cfRule type="expression" dxfId="990" priority="335">
      <formula>$AM995="Regular"</formula>
    </cfRule>
    <cfRule type="expression" dxfId="989" priority="336">
      <formula>$AM995="Bueno"</formula>
    </cfRule>
    <cfRule type="expression" dxfId="988" priority="337">
      <formula>$AM995="Excelente"</formula>
    </cfRule>
  </conditionalFormatting>
  <conditionalFormatting sqref="X1000">
    <cfRule type="expression" dxfId="987" priority="329">
      <formula>$X1000="Bajo"</formula>
    </cfRule>
    <cfRule type="expression" dxfId="986" priority="330">
      <formula>$X1000="Moderado"</formula>
    </cfRule>
    <cfRule type="expression" dxfId="985" priority="331">
      <formula>$X1000="Alto"</formula>
    </cfRule>
    <cfRule type="expression" dxfId="984" priority="332">
      <formula>$X1000="Extremo"</formula>
    </cfRule>
  </conditionalFormatting>
  <conditionalFormatting sqref="AU1000">
    <cfRule type="expression" dxfId="983" priority="325">
      <formula>$AU1000="Bajo"</formula>
    </cfRule>
    <cfRule type="expression" dxfId="982" priority="326">
      <formula>$AU1000="Moderado"</formula>
    </cfRule>
    <cfRule type="expression" dxfId="981" priority="327">
      <formula>$AU1000="Alto"</formula>
    </cfRule>
    <cfRule type="expression" dxfId="980" priority="328">
      <formula>$AU1000="Extremo"</formula>
    </cfRule>
  </conditionalFormatting>
  <conditionalFormatting sqref="AM1000">
    <cfRule type="expression" dxfId="979" priority="320">
      <formula>$AM1000="Pobre"</formula>
    </cfRule>
    <cfRule type="expression" dxfId="978" priority="321">
      <formula>$AM1000="Insatisfactorio"</formula>
    </cfRule>
    <cfRule type="expression" dxfId="977" priority="322">
      <formula>$AM1000="Regular"</formula>
    </cfRule>
    <cfRule type="expression" dxfId="976" priority="323">
      <formula>$AM1000="Bueno"</formula>
    </cfRule>
    <cfRule type="expression" dxfId="975" priority="324">
      <formula>$AM1000="Excelente"</formula>
    </cfRule>
  </conditionalFormatting>
  <conditionalFormatting sqref="AM1001">
    <cfRule type="expression" dxfId="974" priority="315">
      <formula>$AM1001="Pobre"</formula>
    </cfRule>
    <cfRule type="expression" dxfId="973" priority="316">
      <formula>$AM1001="Insatisfactorio"</formula>
    </cfRule>
    <cfRule type="expression" dxfId="972" priority="317">
      <formula>$AM1001="Regular"</formula>
    </cfRule>
    <cfRule type="expression" dxfId="971" priority="318">
      <formula>$AM1001="Bueno"</formula>
    </cfRule>
    <cfRule type="expression" dxfId="970" priority="319">
      <formula>$AM1001="Excelente"</formula>
    </cfRule>
  </conditionalFormatting>
  <conditionalFormatting sqref="X1006">
    <cfRule type="expression" dxfId="969" priority="311">
      <formula>$X1006="Bajo"</formula>
    </cfRule>
    <cfRule type="expression" dxfId="968" priority="312">
      <formula>$X1006="Moderado"</formula>
    </cfRule>
    <cfRule type="expression" dxfId="967" priority="313">
      <formula>$X1006="Alto"</formula>
    </cfRule>
    <cfRule type="expression" dxfId="966" priority="314">
      <formula>$X1006="Extremo"</formula>
    </cfRule>
  </conditionalFormatting>
  <conditionalFormatting sqref="AU1006">
    <cfRule type="expression" dxfId="965" priority="307">
      <formula>$AU1006="Bajo"</formula>
    </cfRule>
    <cfRule type="expression" dxfId="964" priority="308">
      <formula>$AU1006="Moderado"</formula>
    </cfRule>
    <cfRule type="expression" dxfId="963" priority="309">
      <formula>$AU1006="Alto"</formula>
    </cfRule>
    <cfRule type="expression" dxfId="962" priority="310">
      <formula>$AU1006="Extremo"</formula>
    </cfRule>
  </conditionalFormatting>
  <conditionalFormatting sqref="AM1006">
    <cfRule type="expression" dxfId="961" priority="302">
      <formula>$AM1006="Pobre"</formula>
    </cfRule>
    <cfRule type="expression" dxfId="960" priority="303">
      <formula>$AM1006="Insatisfactorio"</formula>
    </cfRule>
    <cfRule type="expression" dxfId="959" priority="304">
      <formula>$AM1006="Regular"</formula>
    </cfRule>
    <cfRule type="expression" dxfId="958" priority="305">
      <formula>$AM1006="Bueno"</formula>
    </cfRule>
    <cfRule type="expression" dxfId="957" priority="306">
      <formula>$AM1006="Excelente"</formula>
    </cfRule>
  </conditionalFormatting>
  <conditionalFormatting sqref="AM1007">
    <cfRule type="expression" dxfId="956" priority="297">
      <formula>$AM1007="Pobre"</formula>
    </cfRule>
    <cfRule type="expression" dxfId="955" priority="298">
      <formula>$AM1007="Insatisfactorio"</formula>
    </cfRule>
    <cfRule type="expression" dxfId="954" priority="299">
      <formula>$AM1007="Regular"</formula>
    </cfRule>
    <cfRule type="expression" dxfId="953" priority="300">
      <formula>$AM1007="Bueno"</formula>
    </cfRule>
    <cfRule type="expression" dxfId="952" priority="301">
      <formula>$AM1007="Excelente"</formula>
    </cfRule>
  </conditionalFormatting>
  <conditionalFormatting sqref="X1012">
    <cfRule type="expression" dxfId="951" priority="293">
      <formula>$X1012="Bajo"</formula>
    </cfRule>
    <cfRule type="expression" dxfId="950" priority="294">
      <formula>$X1012="Moderado"</formula>
    </cfRule>
    <cfRule type="expression" dxfId="949" priority="295">
      <formula>$X1012="Alto"</formula>
    </cfRule>
    <cfRule type="expression" dxfId="948" priority="296">
      <formula>$X1012="Extremo"</formula>
    </cfRule>
  </conditionalFormatting>
  <conditionalFormatting sqref="AU1012">
    <cfRule type="expression" dxfId="947" priority="289">
      <formula>$AU1012="Bajo"</formula>
    </cfRule>
    <cfRule type="expression" dxfId="946" priority="290">
      <formula>$AU1012="Moderado"</formula>
    </cfRule>
    <cfRule type="expression" dxfId="945" priority="291">
      <formula>$AU1012="Alto"</formula>
    </cfRule>
    <cfRule type="expression" dxfId="944" priority="292">
      <formula>$AU1012="Extremo"</formula>
    </cfRule>
  </conditionalFormatting>
  <conditionalFormatting sqref="AM1012">
    <cfRule type="expression" dxfId="943" priority="284">
      <formula>$AM1012="Pobre"</formula>
    </cfRule>
    <cfRule type="expression" dxfId="942" priority="285">
      <formula>$AM1012="Insatisfactorio"</formula>
    </cfRule>
    <cfRule type="expression" dxfId="941" priority="286">
      <formula>$AM1012="Regular"</formula>
    </cfRule>
    <cfRule type="expression" dxfId="940" priority="287">
      <formula>$AM1012="Bueno"</formula>
    </cfRule>
    <cfRule type="expression" dxfId="939" priority="288">
      <formula>$AM1012="Excelente"</formula>
    </cfRule>
  </conditionalFormatting>
  <conditionalFormatting sqref="AM1013">
    <cfRule type="expression" dxfId="938" priority="279">
      <formula>$AM1013="Pobre"</formula>
    </cfRule>
    <cfRule type="expression" dxfId="937" priority="280">
      <formula>$AM1013="Insatisfactorio"</formula>
    </cfRule>
    <cfRule type="expression" dxfId="936" priority="281">
      <formula>$AM1013="Regular"</formula>
    </cfRule>
    <cfRule type="expression" dxfId="935" priority="282">
      <formula>$AM1013="Bueno"</formula>
    </cfRule>
    <cfRule type="expression" dxfId="934" priority="283">
      <formula>$AM1013="Excelente"</formula>
    </cfRule>
  </conditionalFormatting>
  <conditionalFormatting sqref="X1018">
    <cfRule type="expression" dxfId="933" priority="275">
      <formula>$X1018="Bajo"</formula>
    </cfRule>
    <cfRule type="expression" dxfId="932" priority="276">
      <formula>$X1018="Moderado"</formula>
    </cfRule>
    <cfRule type="expression" dxfId="931" priority="277">
      <formula>$X1018="Alto"</formula>
    </cfRule>
    <cfRule type="expression" dxfId="930" priority="278">
      <formula>$X1018="Extremo"</formula>
    </cfRule>
  </conditionalFormatting>
  <conditionalFormatting sqref="AU1018">
    <cfRule type="expression" dxfId="929" priority="271">
      <formula>$AU1018="Bajo"</formula>
    </cfRule>
    <cfRule type="expression" dxfId="928" priority="272">
      <formula>$AU1018="Moderado"</formula>
    </cfRule>
    <cfRule type="expression" dxfId="927" priority="273">
      <formula>$AU1018="Alto"</formula>
    </cfRule>
    <cfRule type="expression" dxfId="926" priority="274">
      <formula>$AU1018="Extremo"</formula>
    </cfRule>
  </conditionalFormatting>
  <conditionalFormatting sqref="AM1018">
    <cfRule type="expression" dxfId="925" priority="266">
      <formula>$AM1018="Pobre"</formula>
    </cfRule>
    <cfRule type="expression" dxfId="924" priority="267">
      <formula>$AM1018="Insatisfactorio"</formula>
    </cfRule>
    <cfRule type="expression" dxfId="923" priority="268">
      <formula>$AM1018="Regular"</formula>
    </cfRule>
    <cfRule type="expression" dxfId="922" priority="269">
      <formula>$AM1018="Bueno"</formula>
    </cfRule>
    <cfRule type="expression" dxfId="921" priority="270">
      <formula>$AM1018="Excelente"</formula>
    </cfRule>
  </conditionalFormatting>
  <conditionalFormatting sqref="AM1019">
    <cfRule type="expression" dxfId="920" priority="261">
      <formula>$AM1019="Pobre"</formula>
    </cfRule>
    <cfRule type="expression" dxfId="919" priority="262">
      <formula>$AM1019="Insatisfactorio"</formula>
    </cfRule>
    <cfRule type="expression" dxfId="918" priority="263">
      <formula>$AM1019="Regular"</formula>
    </cfRule>
    <cfRule type="expression" dxfId="917" priority="264">
      <formula>$AM1019="Bueno"</formula>
    </cfRule>
    <cfRule type="expression" dxfId="916" priority="265">
      <formula>$AM1019="Excelente"</formula>
    </cfRule>
  </conditionalFormatting>
  <conditionalFormatting sqref="X1024">
    <cfRule type="expression" dxfId="915" priority="257">
      <formula>$X1024="Bajo"</formula>
    </cfRule>
    <cfRule type="expression" dxfId="914" priority="258">
      <formula>$X1024="Moderado"</formula>
    </cfRule>
    <cfRule type="expression" dxfId="913" priority="259">
      <formula>$X1024="Alto"</formula>
    </cfRule>
    <cfRule type="expression" dxfId="912" priority="260">
      <formula>$X1024="Extremo"</formula>
    </cfRule>
  </conditionalFormatting>
  <conditionalFormatting sqref="AU1024">
    <cfRule type="expression" dxfId="911" priority="253">
      <formula>$AU1024="Bajo"</formula>
    </cfRule>
    <cfRule type="expression" dxfId="910" priority="254">
      <formula>$AU1024="Moderado"</formula>
    </cfRule>
    <cfRule type="expression" dxfId="909" priority="255">
      <formula>$AU1024="Alto"</formula>
    </cfRule>
    <cfRule type="expression" dxfId="908" priority="256">
      <formula>$AU1024="Extremo"</formula>
    </cfRule>
  </conditionalFormatting>
  <conditionalFormatting sqref="AM1024">
    <cfRule type="expression" dxfId="907" priority="248">
      <formula>$AM1024="Pobre"</formula>
    </cfRule>
    <cfRule type="expression" dxfId="906" priority="249">
      <formula>$AM1024="Insatisfactorio"</formula>
    </cfRule>
    <cfRule type="expression" dxfId="905" priority="250">
      <formula>$AM1024="Regular"</formula>
    </cfRule>
    <cfRule type="expression" dxfId="904" priority="251">
      <formula>$AM1024="Bueno"</formula>
    </cfRule>
    <cfRule type="expression" dxfId="903" priority="252">
      <formula>$AM1024="Excelente"</formula>
    </cfRule>
  </conditionalFormatting>
  <conditionalFormatting sqref="AM1025">
    <cfRule type="expression" dxfId="902" priority="243">
      <formula>$AM1025="Pobre"</formula>
    </cfRule>
    <cfRule type="expression" dxfId="901" priority="244">
      <formula>$AM1025="Insatisfactorio"</formula>
    </cfRule>
    <cfRule type="expression" dxfId="900" priority="245">
      <formula>$AM1025="Regular"</formula>
    </cfRule>
    <cfRule type="expression" dxfId="899" priority="246">
      <formula>$AM1025="Bueno"</formula>
    </cfRule>
    <cfRule type="expression" dxfId="898" priority="247">
      <formula>$AM1025="Excelente"</formula>
    </cfRule>
  </conditionalFormatting>
  <conditionalFormatting sqref="X1030">
    <cfRule type="expression" dxfId="897" priority="239">
      <formula>$X1030="Bajo"</formula>
    </cfRule>
    <cfRule type="expression" dxfId="896" priority="240">
      <formula>$X1030="Moderado"</formula>
    </cfRule>
    <cfRule type="expression" dxfId="895" priority="241">
      <formula>$X1030="Alto"</formula>
    </cfRule>
    <cfRule type="expression" dxfId="894" priority="242">
      <formula>$X1030="Extremo"</formula>
    </cfRule>
  </conditionalFormatting>
  <conditionalFormatting sqref="AU1030">
    <cfRule type="expression" dxfId="893" priority="235">
      <formula>$AU1030="Bajo"</formula>
    </cfRule>
    <cfRule type="expression" dxfId="892" priority="236">
      <formula>$AU1030="Moderado"</formula>
    </cfRule>
    <cfRule type="expression" dxfId="891" priority="237">
      <formula>$AU1030="Alto"</formula>
    </cfRule>
    <cfRule type="expression" dxfId="890" priority="238">
      <formula>$AU1030="Extremo"</formula>
    </cfRule>
  </conditionalFormatting>
  <conditionalFormatting sqref="AM1030">
    <cfRule type="expression" dxfId="889" priority="230">
      <formula>$AM1030="Pobre"</formula>
    </cfRule>
    <cfRule type="expression" dxfId="888" priority="231">
      <formula>$AM1030="Insatisfactorio"</formula>
    </cfRule>
    <cfRule type="expression" dxfId="887" priority="232">
      <formula>$AM1030="Regular"</formula>
    </cfRule>
    <cfRule type="expression" dxfId="886" priority="233">
      <formula>$AM1030="Bueno"</formula>
    </cfRule>
    <cfRule type="expression" dxfId="885" priority="234">
      <formula>$AM1030="Excelente"</formula>
    </cfRule>
  </conditionalFormatting>
  <conditionalFormatting sqref="AM1031">
    <cfRule type="expression" dxfId="884" priority="225">
      <formula>$AM1031="Pobre"</formula>
    </cfRule>
    <cfRule type="expression" dxfId="883" priority="226">
      <formula>$AM1031="Insatisfactorio"</formula>
    </cfRule>
    <cfRule type="expression" dxfId="882" priority="227">
      <formula>$AM1031="Regular"</formula>
    </cfRule>
    <cfRule type="expression" dxfId="881" priority="228">
      <formula>$AM1031="Bueno"</formula>
    </cfRule>
    <cfRule type="expression" dxfId="880" priority="229">
      <formula>$AM1031="Excelente"</formula>
    </cfRule>
  </conditionalFormatting>
  <conditionalFormatting sqref="X1036">
    <cfRule type="expression" dxfId="879" priority="221">
      <formula>$X1036="Bajo"</formula>
    </cfRule>
    <cfRule type="expression" dxfId="878" priority="222">
      <formula>$X1036="Moderado"</formula>
    </cfRule>
    <cfRule type="expression" dxfId="877" priority="223">
      <formula>$X1036="Alto"</formula>
    </cfRule>
    <cfRule type="expression" dxfId="876" priority="224">
      <formula>$X1036="Extremo"</formula>
    </cfRule>
  </conditionalFormatting>
  <conditionalFormatting sqref="AU1036">
    <cfRule type="expression" dxfId="875" priority="217">
      <formula>$AU1036="Bajo"</formula>
    </cfRule>
    <cfRule type="expression" dxfId="874" priority="218">
      <formula>$AU1036="Moderado"</formula>
    </cfRule>
    <cfRule type="expression" dxfId="873" priority="219">
      <formula>$AU1036="Alto"</formula>
    </cfRule>
    <cfRule type="expression" dxfId="872" priority="220">
      <formula>$AU1036="Extremo"</formula>
    </cfRule>
  </conditionalFormatting>
  <conditionalFormatting sqref="AM1036">
    <cfRule type="expression" dxfId="871" priority="212">
      <formula>$AM1036="Pobre"</formula>
    </cfRule>
    <cfRule type="expression" dxfId="870" priority="213">
      <formula>$AM1036="Insatisfactorio"</formula>
    </cfRule>
    <cfRule type="expression" dxfId="869" priority="214">
      <formula>$AM1036="Regular"</formula>
    </cfRule>
    <cfRule type="expression" dxfId="868" priority="215">
      <formula>$AM1036="Bueno"</formula>
    </cfRule>
    <cfRule type="expression" dxfId="867" priority="216">
      <formula>$AM1036="Excelente"</formula>
    </cfRule>
  </conditionalFormatting>
  <conditionalFormatting sqref="AM1037">
    <cfRule type="expression" dxfId="866" priority="207">
      <formula>$AM1037="Pobre"</formula>
    </cfRule>
    <cfRule type="expression" dxfId="865" priority="208">
      <formula>$AM1037="Insatisfactorio"</formula>
    </cfRule>
    <cfRule type="expression" dxfId="864" priority="209">
      <formula>$AM1037="Regular"</formula>
    </cfRule>
    <cfRule type="expression" dxfId="863" priority="210">
      <formula>$AM1037="Bueno"</formula>
    </cfRule>
    <cfRule type="expression" dxfId="862" priority="211">
      <formula>$AM1037="Excelente"</formula>
    </cfRule>
  </conditionalFormatting>
  <conditionalFormatting sqref="X1042">
    <cfRule type="expression" dxfId="861" priority="203">
      <formula>$X1042="Bajo"</formula>
    </cfRule>
    <cfRule type="expression" dxfId="860" priority="204">
      <formula>$X1042="Moderado"</formula>
    </cfRule>
    <cfRule type="expression" dxfId="859" priority="205">
      <formula>$X1042="Alto"</formula>
    </cfRule>
    <cfRule type="expression" dxfId="858" priority="206">
      <formula>$X1042="Extremo"</formula>
    </cfRule>
  </conditionalFormatting>
  <conditionalFormatting sqref="AM1042">
    <cfRule type="expression" dxfId="857" priority="194">
      <formula>$AM1042="Pobre"</formula>
    </cfRule>
    <cfRule type="expression" dxfId="856" priority="195">
      <formula>$AM1042="Insatisfactorio"</formula>
    </cfRule>
    <cfRule type="expression" dxfId="855" priority="196">
      <formula>$AM1042="Regular"</formula>
    </cfRule>
    <cfRule type="expression" dxfId="854" priority="197">
      <formula>$AM1042="Bueno"</formula>
    </cfRule>
    <cfRule type="expression" dxfId="853" priority="198">
      <formula>$AM1042="Excelente"</formula>
    </cfRule>
  </conditionalFormatting>
  <conditionalFormatting sqref="AM1043">
    <cfRule type="expression" dxfId="852" priority="189">
      <formula>$AM1043="Pobre"</formula>
    </cfRule>
    <cfRule type="expression" dxfId="851" priority="190">
      <formula>$AM1043="Insatisfactorio"</formula>
    </cfRule>
    <cfRule type="expression" dxfId="850" priority="191">
      <formula>$AM1043="Regular"</formula>
    </cfRule>
    <cfRule type="expression" dxfId="849" priority="192">
      <formula>$AM1043="Bueno"</formula>
    </cfRule>
    <cfRule type="expression" dxfId="848" priority="193">
      <formula>$AM1043="Excelente"</formula>
    </cfRule>
  </conditionalFormatting>
  <conditionalFormatting sqref="X88">
    <cfRule type="expression" dxfId="847" priority="185">
      <formula>$X88="Bajo"</formula>
    </cfRule>
    <cfRule type="expression" dxfId="846" priority="186">
      <formula>$X88="Moderado"</formula>
    </cfRule>
    <cfRule type="expression" dxfId="845" priority="187">
      <formula>$X88="Alto"</formula>
    </cfRule>
    <cfRule type="expression" dxfId="844" priority="188">
      <formula>$X88="Extremo"</formula>
    </cfRule>
  </conditionalFormatting>
  <conditionalFormatting sqref="AU88">
    <cfRule type="expression" dxfId="843" priority="181">
      <formula>$AU88="Bajo"</formula>
    </cfRule>
    <cfRule type="expression" dxfId="842" priority="182">
      <formula>$AU88="Moderado"</formula>
    </cfRule>
    <cfRule type="expression" dxfId="841" priority="183">
      <formula>$AU88="Alto"</formula>
    </cfRule>
    <cfRule type="expression" dxfId="840" priority="184">
      <formula>$AU88="Extremo"</formula>
    </cfRule>
  </conditionalFormatting>
  <conditionalFormatting sqref="AM88">
    <cfRule type="expression" dxfId="839" priority="176">
      <formula>$AM88="Pobre"</formula>
    </cfRule>
    <cfRule type="expression" dxfId="838" priority="177">
      <formula>$AM88="Insatisfactorio"</formula>
    </cfRule>
    <cfRule type="expression" dxfId="837" priority="178">
      <formula>$AM88="Regular"</formula>
    </cfRule>
    <cfRule type="expression" dxfId="836" priority="179">
      <formula>$AM88="Bueno"</formula>
    </cfRule>
    <cfRule type="expression" dxfId="835" priority="180">
      <formula>$AM88="Excelente"</formula>
    </cfRule>
  </conditionalFormatting>
  <conditionalFormatting sqref="AM89">
    <cfRule type="expression" dxfId="834" priority="171">
      <formula>$AM89="Pobre"</formula>
    </cfRule>
    <cfRule type="expression" dxfId="833" priority="172">
      <formula>$AM89="Insatisfactorio"</formula>
    </cfRule>
    <cfRule type="expression" dxfId="832" priority="173">
      <formula>$AM89="Regular"</formula>
    </cfRule>
    <cfRule type="expression" dxfId="831" priority="174">
      <formula>$AM89="Bueno"</formula>
    </cfRule>
    <cfRule type="expression" dxfId="830" priority="175">
      <formula>$AM89="Excelente"</formula>
    </cfRule>
  </conditionalFormatting>
  <conditionalFormatting sqref="AM132:AM135">
    <cfRule type="expression" dxfId="829" priority="166">
      <formula>$AM132="Pobre"</formula>
    </cfRule>
    <cfRule type="expression" dxfId="828" priority="167">
      <formula>$AM132="Insatisfactorio"</formula>
    </cfRule>
    <cfRule type="expression" dxfId="827" priority="168">
      <formula>$AM132="Regular"</formula>
    </cfRule>
    <cfRule type="expression" dxfId="826" priority="169">
      <formula>$AM132="Bueno"</formula>
    </cfRule>
    <cfRule type="expression" dxfId="825" priority="170">
      <formula>$AM132="Excelente"</formula>
    </cfRule>
  </conditionalFormatting>
  <conditionalFormatting sqref="X130">
    <cfRule type="expression" dxfId="824" priority="162">
      <formula>$X130="Bajo"</formula>
    </cfRule>
    <cfRule type="expression" dxfId="823" priority="163">
      <formula>$X130="Moderado"</formula>
    </cfRule>
    <cfRule type="expression" dxfId="822" priority="164">
      <formula>$X130="Alto"</formula>
    </cfRule>
    <cfRule type="expression" dxfId="821" priority="165">
      <formula>$X130="Extremo"</formula>
    </cfRule>
  </conditionalFormatting>
  <conditionalFormatting sqref="AU130">
    <cfRule type="expression" dxfId="820" priority="158">
      <formula>$AU130="Bajo"</formula>
    </cfRule>
    <cfRule type="expression" dxfId="819" priority="159">
      <formula>$AU130="Moderado"</formula>
    </cfRule>
    <cfRule type="expression" dxfId="818" priority="160">
      <formula>$AU130="Alto"</formula>
    </cfRule>
    <cfRule type="expression" dxfId="817" priority="161">
      <formula>$AU130="Extremo"</formula>
    </cfRule>
  </conditionalFormatting>
  <conditionalFormatting sqref="AM130">
    <cfRule type="expression" dxfId="816" priority="153">
      <formula>$AM130="Pobre"</formula>
    </cfRule>
    <cfRule type="expression" dxfId="815" priority="154">
      <formula>$AM130="Insatisfactorio"</formula>
    </cfRule>
    <cfRule type="expression" dxfId="814" priority="155">
      <formula>$AM130="Regular"</formula>
    </cfRule>
    <cfRule type="expression" dxfId="813" priority="156">
      <formula>$AM130="Bueno"</formula>
    </cfRule>
    <cfRule type="expression" dxfId="812" priority="157">
      <formula>$AM130="Excelente"</formula>
    </cfRule>
  </conditionalFormatting>
  <conditionalFormatting sqref="AM131">
    <cfRule type="expression" dxfId="811" priority="148">
      <formula>$AM131="Pobre"</formula>
    </cfRule>
    <cfRule type="expression" dxfId="810" priority="149">
      <formula>$AM131="Insatisfactorio"</formula>
    </cfRule>
    <cfRule type="expression" dxfId="809" priority="150">
      <formula>$AM131="Regular"</formula>
    </cfRule>
    <cfRule type="expression" dxfId="808" priority="151">
      <formula>$AM131="Bueno"</formula>
    </cfRule>
    <cfRule type="expression" dxfId="807" priority="152">
      <formula>$AM131="Excelente"</formula>
    </cfRule>
  </conditionalFormatting>
  <conditionalFormatting sqref="AM186:AM189">
    <cfRule type="expression" dxfId="806" priority="143">
      <formula>$AM186="Pobre"</formula>
    </cfRule>
    <cfRule type="expression" dxfId="805" priority="144">
      <formula>$AM186="Insatisfactorio"</formula>
    </cfRule>
    <cfRule type="expression" dxfId="804" priority="145">
      <formula>$AM186="Regular"</formula>
    </cfRule>
    <cfRule type="expression" dxfId="803" priority="146">
      <formula>$AM186="Bueno"</formula>
    </cfRule>
    <cfRule type="expression" dxfId="802" priority="147">
      <formula>$AM186="Excelente"</formula>
    </cfRule>
  </conditionalFormatting>
  <conditionalFormatting sqref="AU184">
    <cfRule type="expression" dxfId="801" priority="135">
      <formula>$AU184="Bajo"</formula>
    </cfRule>
    <cfRule type="expression" dxfId="800" priority="136">
      <formula>$AU184="Moderado"</formula>
    </cfRule>
    <cfRule type="expression" dxfId="799" priority="137">
      <formula>$AU184="Alto"</formula>
    </cfRule>
    <cfRule type="expression" dxfId="798" priority="138">
      <formula>$AU184="Extremo"</formula>
    </cfRule>
  </conditionalFormatting>
  <conditionalFormatting sqref="AM184">
    <cfRule type="expression" dxfId="797" priority="130">
      <formula>$AM184="Pobre"</formula>
    </cfRule>
    <cfRule type="expression" dxfId="796" priority="131">
      <formula>$AM184="Insatisfactorio"</formula>
    </cfRule>
    <cfRule type="expression" dxfId="795" priority="132">
      <formula>$AM184="Regular"</formula>
    </cfRule>
    <cfRule type="expression" dxfId="794" priority="133">
      <formula>$AM184="Bueno"</formula>
    </cfRule>
    <cfRule type="expression" dxfId="793" priority="134">
      <formula>$AM184="Excelente"</formula>
    </cfRule>
  </conditionalFormatting>
  <conditionalFormatting sqref="AM185">
    <cfRule type="expression" dxfId="792" priority="125">
      <formula>$AM185="Pobre"</formula>
    </cfRule>
    <cfRule type="expression" dxfId="791" priority="126">
      <formula>$AM185="Insatisfactorio"</formula>
    </cfRule>
    <cfRule type="expression" dxfId="790" priority="127">
      <formula>$AM185="Regular"</formula>
    </cfRule>
    <cfRule type="expression" dxfId="789" priority="128">
      <formula>$AM185="Bueno"</formula>
    </cfRule>
    <cfRule type="expression" dxfId="788" priority="129">
      <formula>$AM185="Excelente"</formula>
    </cfRule>
  </conditionalFormatting>
  <conditionalFormatting sqref="AM156:AM159">
    <cfRule type="expression" dxfId="787" priority="120">
      <formula>$AM156="Pobre"</formula>
    </cfRule>
    <cfRule type="expression" dxfId="786" priority="121">
      <formula>$AM156="Insatisfactorio"</formula>
    </cfRule>
    <cfRule type="expression" dxfId="785" priority="122">
      <formula>$AM156="Regular"</formula>
    </cfRule>
    <cfRule type="expression" dxfId="784" priority="123">
      <formula>$AM156="Bueno"</formula>
    </cfRule>
    <cfRule type="expression" dxfId="783" priority="124">
      <formula>$AM156="Excelente"</formula>
    </cfRule>
  </conditionalFormatting>
  <conditionalFormatting sqref="X154">
    <cfRule type="expression" dxfId="782" priority="116">
      <formula>$X154="Bajo"</formula>
    </cfRule>
    <cfRule type="expression" dxfId="781" priority="117">
      <formula>$X154="Moderado"</formula>
    </cfRule>
    <cfRule type="expression" dxfId="780" priority="118">
      <formula>$X154="Alto"</formula>
    </cfRule>
    <cfRule type="expression" dxfId="779" priority="119">
      <formula>$X154="Extremo"</formula>
    </cfRule>
  </conditionalFormatting>
  <conditionalFormatting sqref="AU154">
    <cfRule type="expression" dxfId="778" priority="112">
      <formula>$AU154="Bajo"</formula>
    </cfRule>
    <cfRule type="expression" dxfId="777" priority="113">
      <formula>$AU154="Moderado"</formula>
    </cfRule>
    <cfRule type="expression" dxfId="776" priority="114">
      <formula>$AU154="Alto"</formula>
    </cfRule>
    <cfRule type="expression" dxfId="775" priority="115">
      <formula>$AU154="Extremo"</formula>
    </cfRule>
  </conditionalFormatting>
  <conditionalFormatting sqref="AM154">
    <cfRule type="expression" dxfId="774" priority="107">
      <formula>$AM154="Pobre"</formula>
    </cfRule>
    <cfRule type="expression" dxfId="773" priority="108">
      <formula>$AM154="Insatisfactorio"</formula>
    </cfRule>
    <cfRule type="expression" dxfId="772" priority="109">
      <formula>$AM154="Regular"</formula>
    </cfRule>
    <cfRule type="expression" dxfId="771" priority="110">
      <formula>$AM154="Bueno"</formula>
    </cfRule>
    <cfRule type="expression" dxfId="770" priority="111">
      <formula>$AM154="Excelente"</formula>
    </cfRule>
  </conditionalFormatting>
  <conditionalFormatting sqref="AM155">
    <cfRule type="expression" dxfId="769" priority="102">
      <formula>$AM155="Pobre"</formula>
    </cfRule>
    <cfRule type="expression" dxfId="768" priority="103">
      <formula>$AM155="Insatisfactorio"</formula>
    </cfRule>
    <cfRule type="expression" dxfId="767" priority="104">
      <formula>$AM155="Regular"</formula>
    </cfRule>
    <cfRule type="expression" dxfId="766" priority="105">
      <formula>$AM155="Bueno"</formula>
    </cfRule>
    <cfRule type="expression" dxfId="765" priority="106">
      <formula>$AM155="Excelente"</formula>
    </cfRule>
  </conditionalFormatting>
  <conditionalFormatting sqref="AM162:AM165">
    <cfRule type="expression" dxfId="764" priority="97">
      <formula>$AM162="Pobre"</formula>
    </cfRule>
    <cfRule type="expression" dxfId="763" priority="98">
      <formula>$AM162="Insatisfactorio"</formula>
    </cfRule>
    <cfRule type="expression" dxfId="762" priority="99">
      <formula>$AM162="Regular"</formula>
    </cfRule>
    <cfRule type="expression" dxfId="761" priority="100">
      <formula>$AM162="Bueno"</formula>
    </cfRule>
    <cfRule type="expression" dxfId="760" priority="101">
      <formula>$AM162="Excelente"</formula>
    </cfRule>
  </conditionalFormatting>
  <conditionalFormatting sqref="X160">
    <cfRule type="expression" dxfId="759" priority="93">
      <formula>$X160="Bajo"</formula>
    </cfRule>
    <cfRule type="expression" dxfId="758" priority="94">
      <formula>$X160="Moderado"</formula>
    </cfRule>
    <cfRule type="expression" dxfId="757" priority="95">
      <formula>$X160="Alto"</formula>
    </cfRule>
    <cfRule type="expression" dxfId="756" priority="96">
      <formula>$X160="Extremo"</formula>
    </cfRule>
  </conditionalFormatting>
  <conditionalFormatting sqref="AU160">
    <cfRule type="expression" dxfId="755" priority="89">
      <formula>$AU160="Bajo"</formula>
    </cfRule>
    <cfRule type="expression" dxfId="754" priority="90">
      <formula>$AU160="Moderado"</formula>
    </cfRule>
    <cfRule type="expression" dxfId="753" priority="91">
      <formula>$AU160="Alto"</formula>
    </cfRule>
    <cfRule type="expression" dxfId="752" priority="92">
      <formula>$AU160="Extremo"</formula>
    </cfRule>
  </conditionalFormatting>
  <conditionalFormatting sqref="AM160">
    <cfRule type="expression" dxfId="751" priority="84">
      <formula>$AM160="Pobre"</formula>
    </cfRule>
    <cfRule type="expression" dxfId="750" priority="85">
      <formula>$AM160="Insatisfactorio"</formula>
    </cfRule>
    <cfRule type="expression" dxfId="749" priority="86">
      <formula>$AM160="Regular"</formula>
    </cfRule>
    <cfRule type="expression" dxfId="748" priority="87">
      <formula>$AM160="Bueno"</formula>
    </cfRule>
    <cfRule type="expression" dxfId="747" priority="88">
      <formula>$AM160="Excelente"</formula>
    </cfRule>
  </conditionalFormatting>
  <conditionalFormatting sqref="AM161">
    <cfRule type="expression" dxfId="746" priority="79">
      <formula>$AM161="Pobre"</formula>
    </cfRule>
    <cfRule type="expression" dxfId="745" priority="80">
      <formula>$AM161="Insatisfactorio"</formula>
    </cfRule>
    <cfRule type="expression" dxfId="744" priority="81">
      <formula>$AM161="Regular"</formula>
    </cfRule>
    <cfRule type="expression" dxfId="743" priority="82">
      <formula>$AM161="Bueno"</formula>
    </cfRule>
    <cfRule type="expression" dxfId="742" priority="83">
      <formula>$AM161="Excelente"</formula>
    </cfRule>
  </conditionalFormatting>
  <conditionalFormatting sqref="AM168:AM171">
    <cfRule type="expression" dxfId="741" priority="74">
      <formula>$AM168="Pobre"</formula>
    </cfRule>
    <cfRule type="expression" dxfId="740" priority="75">
      <formula>$AM168="Insatisfactorio"</formula>
    </cfRule>
    <cfRule type="expression" dxfId="739" priority="76">
      <formula>$AM168="Regular"</formula>
    </cfRule>
    <cfRule type="expression" dxfId="738" priority="77">
      <formula>$AM168="Bueno"</formula>
    </cfRule>
    <cfRule type="expression" dxfId="737" priority="78">
      <formula>$AM168="Excelente"</formula>
    </cfRule>
  </conditionalFormatting>
  <conditionalFormatting sqref="X166">
    <cfRule type="expression" dxfId="736" priority="70">
      <formula>$X166="Bajo"</formula>
    </cfRule>
    <cfRule type="expression" dxfId="735" priority="71">
      <formula>$X166="Moderado"</formula>
    </cfRule>
    <cfRule type="expression" dxfId="734" priority="72">
      <formula>$X166="Alto"</formula>
    </cfRule>
    <cfRule type="expression" dxfId="733" priority="73">
      <formula>$X166="Extremo"</formula>
    </cfRule>
  </conditionalFormatting>
  <conditionalFormatting sqref="AU166">
    <cfRule type="expression" dxfId="732" priority="66">
      <formula>$AU166="Bajo"</formula>
    </cfRule>
    <cfRule type="expression" dxfId="731" priority="67">
      <formula>$AU166="Moderado"</formula>
    </cfRule>
    <cfRule type="expression" dxfId="730" priority="68">
      <formula>$AU166="Alto"</formula>
    </cfRule>
    <cfRule type="expression" dxfId="729" priority="69">
      <formula>$AU166="Extremo"</formula>
    </cfRule>
  </conditionalFormatting>
  <conditionalFormatting sqref="AM166">
    <cfRule type="expression" dxfId="728" priority="61">
      <formula>$AM166="Pobre"</formula>
    </cfRule>
    <cfRule type="expression" dxfId="727" priority="62">
      <formula>$AM166="Insatisfactorio"</formula>
    </cfRule>
    <cfRule type="expression" dxfId="726" priority="63">
      <formula>$AM166="Regular"</formula>
    </cfRule>
    <cfRule type="expression" dxfId="725" priority="64">
      <formula>$AM166="Bueno"</formula>
    </cfRule>
    <cfRule type="expression" dxfId="724" priority="65">
      <formula>$AM166="Excelente"</formula>
    </cfRule>
  </conditionalFormatting>
  <conditionalFormatting sqref="AM167">
    <cfRule type="expression" dxfId="723" priority="56">
      <formula>$AM167="Pobre"</formula>
    </cfRule>
    <cfRule type="expression" dxfId="722" priority="57">
      <formula>$AM167="Insatisfactorio"</formula>
    </cfRule>
    <cfRule type="expression" dxfId="721" priority="58">
      <formula>$AM167="Regular"</formula>
    </cfRule>
    <cfRule type="expression" dxfId="720" priority="59">
      <formula>$AM167="Bueno"</formula>
    </cfRule>
    <cfRule type="expression" dxfId="719" priority="60">
      <formula>$AM167="Excelente"</formula>
    </cfRule>
  </conditionalFormatting>
  <conditionalFormatting sqref="AM174:AM177">
    <cfRule type="expression" dxfId="718" priority="51">
      <formula>$AM174="Pobre"</formula>
    </cfRule>
    <cfRule type="expression" dxfId="717" priority="52">
      <formula>$AM174="Insatisfactorio"</formula>
    </cfRule>
    <cfRule type="expression" dxfId="716" priority="53">
      <formula>$AM174="Regular"</formula>
    </cfRule>
    <cfRule type="expression" dxfId="715" priority="54">
      <formula>$AM174="Bueno"</formula>
    </cfRule>
    <cfRule type="expression" dxfId="714" priority="55">
      <formula>$AM174="Excelente"</formula>
    </cfRule>
  </conditionalFormatting>
  <conditionalFormatting sqref="X172">
    <cfRule type="expression" dxfId="713" priority="47">
      <formula>$X172="Bajo"</formula>
    </cfRule>
    <cfRule type="expression" dxfId="712" priority="48">
      <formula>$X172="Moderado"</formula>
    </cfRule>
    <cfRule type="expression" dxfId="711" priority="49">
      <formula>$X172="Alto"</formula>
    </cfRule>
    <cfRule type="expression" dxfId="710" priority="50">
      <formula>$X172="Extremo"</formula>
    </cfRule>
  </conditionalFormatting>
  <conditionalFormatting sqref="AU172">
    <cfRule type="expression" dxfId="709" priority="43">
      <formula>$AU172="Bajo"</formula>
    </cfRule>
    <cfRule type="expression" dxfId="708" priority="44">
      <formula>$AU172="Moderado"</formula>
    </cfRule>
    <cfRule type="expression" dxfId="707" priority="45">
      <formula>$AU172="Alto"</formula>
    </cfRule>
    <cfRule type="expression" dxfId="706" priority="46">
      <formula>$AU172="Extremo"</formula>
    </cfRule>
  </conditionalFormatting>
  <conditionalFormatting sqref="AM172">
    <cfRule type="expression" dxfId="705" priority="38">
      <formula>$AM172="Pobre"</formula>
    </cfRule>
    <cfRule type="expression" dxfId="704" priority="39">
      <formula>$AM172="Insatisfactorio"</formula>
    </cfRule>
    <cfRule type="expression" dxfId="703" priority="40">
      <formula>$AM172="Regular"</formula>
    </cfRule>
    <cfRule type="expression" dxfId="702" priority="41">
      <formula>$AM172="Bueno"</formula>
    </cfRule>
    <cfRule type="expression" dxfId="701" priority="42">
      <formula>$AM172="Excelente"</formula>
    </cfRule>
  </conditionalFormatting>
  <conditionalFormatting sqref="AM173">
    <cfRule type="expression" dxfId="700" priority="33">
      <formula>$AM173="Pobre"</formula>
    </cfRule>
    <cfRule type="expression" dxfId="699" priority="34">
      <formula>$AM173="Insatisfactorio"</formula>
    </cfRule>
    <cfRule type="expression" dxfId="698" priority="35">
      <formula>$AM173="Regular"</formula>
    </cfRule>
    <cfRule type="expression" dxfId="697" priority="36">
      <formula>$AM173="Bueno"</formula>
    </cfRule>
    <cfRule type="expression" dxfId="696" priority="37">
      <formula>$AM173="Excelente"</formula>
    </cfRule>
  </conditionalFormatting>
  <conditionalFormatting sqref="AM180:AM183">
    <cfRule type="expression" dxfId="695" priority="28">
      <formula>$AM180="Pobre"</formula>
    </cfRule>
    <cfRule type="expression" dxfId="694" priority="29">
      <formula>$AM180="Insatisfactorio"</formula>
    </cfRule>
    <cfRule type="expression" dxfId="693" priority="30">
      <formula>$AM180="Regular"</formula>
    </cfRule>
    <cfRule type="expression" dxfId="692" priority="31">
      <formula>$AM180="Bueno"</formula>
    </cfRule>
    <cfRule type="expression" dxfId="691" priority="32">
      <formula>$AM180="Excelente"</formula>
    </cfRule>
  </conditionalFormatting>
  <conditionalFormatting sqref="X178 X184 X190 X196 X202 X208 X214 X220 X226 X232 X238 X244 X250 X256 X262 X268 X274 X280 X286 X292 X298 X304 X310 X316 X322 X328 X334 X340 X346">
    <cfRule type="expression" dxfId="690" priority="24">
      <formula>$X178="Bajo"</formula>
    </cfRule>
    <cfRule type="expression" dxfId="689" priority="25">
      <formula>$X178="Moderado"</formula>
    </cfRule>
    <cfRule type="expression" dxfId="688" priority="26">
      <formula>$X178="Alto"</formula>
    </cfRule>
    <cfRule type="expression" dxfId="687" priority="27">
      <formula>$X178="Extremo"</formula>
    </cfRule>
  </conditionalFormatting>
  <conditionalFormatting sqref="AU178">
    <cfRule type="expression" dxfId="686" priority="20">
      <formula>$AU178="Bajo"</formula>
    </cfRule>
    <cfRule type="expression" dxfId="685" priority="21">
      <formula>$AU178="Moderado"</formula>
    </cfRule>
    <cfRule type="expression" dxfId="684" priority="22">
      <formula>$AU178="Alto"</formula>
    </cfRule>
    <cfRule type="expression" dxfId="683" priority="23">
      <formula>$AU178="Extremo"</formula>
    </cfRule>
  </conditionalFormatting>
  <conditionalFormatting sqref="AM178">
    <cfRule type="expression" dxfId="682" priority="15">
      <formula>$AM178="Pobre"</formula>
    </cfRule>
    <cfRule type="expression" dxfId="681" priority="16">
      <formula>$AM178="Insatisfactorio"</formula>
    </cfRule>
    <cfRule type="expression" dxfId="680" priority="17">
      <formula>$AM178="Regular"</formula>
    </cfRule>
    <cfRule type="expression" dxfId="679" priority="18">
      <formula>$AM178="Bueno"</formula>
    </cfRule>
    <cfRule type="expression" dxfId="678" priority="19">
      <formula>$AM178="Excelente"</formula>
    </cfRule>
  </conditionalFormatting>
  <conditionalFormatting sqref="AM179">
    <cfRule type="expression" dxfId="677" priority="10">
      <formula>$AM179="Pobre"</formula>
    </cfRule>
    <cfRule type="expression" dxfId="676" priority="11">
      <formula>$AM179="Insatisfactorio"</formula>
    </cfRule>
    <cfRule type="expression" dxfId="675" priority="12">
      <formula>$AM179="Regular"</formula>
    </cfRule>
    <cfRule type="expression" dxfId="674" priority="13">
      <formula>$AM179="Bueno"</formula>
    </cfRule>
    <cfRule type="expression" dxfId="673" priority="14">
      <formula>$AM179="Excelente"</formula>
    </cfRule>
  </conditionalFormatting>
  <conditionalFormatting sqref="AU1042">
    <cfRule type="expression" dxfId="672" priority="6">
      <formula>$AU1042="Bajo"</formula>
    </cfRule>
    <cfRule type="expression" dxfId="671" priority="7">
      <formula>$AU1042="Moderado"</formula>
    </cfRule>
    <cfRule type="expression" dxfId="670" priority="8">
      <formula>$AU1042="Alto"</formula>
    </cfRule>
    <cfRule type="expression" dxfId="669" priority="9">
      <formula>$AU1042="Extremo"</formula>
    </cfRule>
  </conditionalFormatting>
  <conditionalFormatting sqref="AM34">
    <cfRule type="expression" dxfId="668" priority="1">
      <formula>$AM34="Pobre"</formula>
    </cfRule>
    <cfRule type="expression" dxfId="667" priority="2">
      <formula>$AM34="Insatisfactorio"</formula>
    </cfRule>
    <cfRule type="expression" dxfId="666" priority="3">
      <formula>$AM34="Regular"</formula>
    </cfRule>
    <cfRule type="expression" dxfId="665" priority="4">
      <formula>$AM34="Bueno"</formula>
    </cfRule>
    <cfRule type="expression" dxfId="664" priority="5">
      <formula>$AM34="Excelente"</formula>
    </cfRule>
  </conditionalFormatting>
  <dataValidations xWindow="270" yWindow="544" count="1">
    <dataValidation showInputMessage="1" showErrorMessage="1" sqref="T10 V4 AS4 AS718 T16 AS10 T4 T22 AS16 T28 T34 AS22 T40 T46 AS28 AS724 T52 AS34 AS940 T58 AS40 T64 T70 AS46 AS730 T76 AS52 AS1012 T82 AS58 T88 T94 AS64 AS736 T100 AS70 T106 T112 AS76 T118 T124 AS82 AS742 T136 AS94 AS946 T142 AS100 T148 T178 AS106 AS748 AS178 AS112 AS1036 T202 AS118 T208 T214 AS124 AS754 T220 AS136 T226 T232 AS142 T238 T244 AS148 AS760 T250 AS190 AS952 T256 AS196 T262 T268 AS202 AS766 T274 AS208 T280 T286 AS214 T292 T298 AS220 AS772 T304 AS226 T310 T316 AS232 T322 T328 AS238 AS778 T334 AS244 AS958 T340 AS250 T346 T352 AS256 AS784 T358 AS262 AS1018 T364 AS268 T370 T376 AS274 AS790 T382 AS280 T388 T394 AS286 T400 T406 AS292 AS796 T412 AS298 AS964 T418 AS304 T424 T430 AS310 AS802 T436 AS316 AS88 T442 AS322 T448 T454 AS328 AS808 T460 AS334 T466 T472 AS340 T478 T484 AS346 AS814 T490 AS352 AS970 T496 AS358 T502 T508 AS364 AS820 T514 AS370 T520 T526 AS376 T532 T538 AS382 AS826 T544 AS388 T550 T556 AS394 T562 T568 AS400 AS832 T574 AS406 AS976 T580 AS412 T586 T592 AS418 AS838 T598 AS424 AS1024 T604 AS430 T610 T616 AS436 AS844 T622 AS442 T628 T634 AS448 T640 T646 AS454 AS850 T652 AS460 AS982 T658 AS466 T664 T670 AS472 AS856 T676 AS478 T682 T688 AS484 T694 T700 AS490 AS862 T706 AS496 T712 T718 AS502 T724 T730 AS508 AS868 T736 AS514 AS988 T742 AS520 T748 T754 AS526 AS874 T760 AS532 T766 T772 AS538 T778 T784 AS544 AS880 T790 AS550 T796 T802 AS556 T808 T814 AS562 AS886 T820 AS568 AS994 T826 AS574 T832 T838 AS580 AS892 T844 AS586 AS1030 T850 AS592 T856 T862 AS598 AS898 T868 AS604 T874 T880 AS610 T886 T892 AS616 AS904 T898 AS622 AS1000 T904 AS628 T910 T916 AS634 AS910 T922 AS640 AS1042 T928 AS646 T934 T940 AS652 AS916 T946 AS658 T952 T958 AS664 T964 T970 AS670 AS922 T976 AS676 AS1006 T982 AS682 T988 T994 AS688 AS928 T1000 AS694 T1006 T1012 AS700 T1018 T1024 AS706 AS934 T1030 AS712 T1036 T1042 V10 V16 V22 V28 V34 V40 V46 V52 V58 V64 V70 V76 V82 V88 V94 V100 V106 V112 V118 V124 V136 V142 V148 V1006 V1012 V1018 V1024 V1030 V1036 V1042 T130 AS130 V130 V178 AS184 T196 T154 AS154 V154 T160 AS160 V160 T166 AS166 V166 T172 AS172 V172 T184 T190 V352 V358 V364 V370 V376 V382 V388 V394 V400 V406 V412 V418 V424 V430 V436 V442 V448 V454 V460 V466 V472 V478 V484 V490 V496 V502 V508 V514 V520 V526 V532 V538 V544 V550 V556 V562 V568 V574 V580 V586 V592 V598 V604 V610 V616 V622 V628 V634 V640 V646 V652 V658 V664 V670 V676 V682 V688 V694 V700 V706 V712 V718 V724 V730 V736 V742 V748 V754 V760 V766 V772 V778 V784 V790 V796 V802 V808 V814 V820 V826 V832 V838 V844 V850 V856 V862 V868 V874 V880 V886 V892 V898 V904 V910 V916 V922 V928 V934 V940 V946 V952 V958 V964 V970 V976 V982 V988 V994 V1000 V184 V190 V196 V202 V208 V214 V220 V226 V232 V238 V244 V250 V256 V262 V268 V274 V280 V286 V292 V298 V304 V310 V316 V322 V328 V334 V340 V346" xr:uid="{00000000-0002-0000-0400-000000000000}"/>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xWindow="270" yWindow="544" count="18">
        <x14:dataValidation type="list" showInputMessage="1" showErrorMessage="1" promptTitle="Impacto Inherente" prompt="Seleccione la opción correspondiente al Impacto Inherente. (Peor escenario posible sin tener en cuenta los controles actuales de la actividad que genera el riesgo)" xr:uid="{00000000-0002-0000-0400-000004000000}">
          <x14:formula1>
            <xm:f>Criterios!$E$3:$E$8</xm:f>
          </x14:formula1>
          <xm:sqref>AP760 AP766 AP772 AP70 AP172 AP268 AP160 AP274 AP178 AP280 AP166 AP46 AP778 AP286 AP784 AP292 AP790 AP298 AP796 AP76 AP802 AP304 AP808 AP310 AP814 AP316 AP820 AP82 AP826 AP322 AP832 AP328 AP838 AP334 AP844 AP88 AP850 AP340 AP856 AP346 AP862 AP352 AP868 AP94 AP874 AP358 AP880 AP364 AP886 AP370 AP892 AP100 AP898 AP376 AP904 AP382 AP910 AP388 AP916 AP106 AP922 AP394 AP928 AP400 AP934 AP406 AP940 AP112 AP946 AP412 AP952 AP418 AP958 AP424 AP964 AP52 AP970 AP430 AP976 AP436 AP982 AP442 AP988 AP118 AP994 AP448 AP1000 AP454 AP1006 AP460 AP1012 AP124 AP1018 AP466 AP1024 AP136 AP1030 AP472 AP1036 AP142 AP1042 AP478 AP184 AP148 AP130 AP484 AP154 AP58 AP490 AP496 AP502 AP190 AP508 AP514 AP520 AP196 AP526 AP532 AP538 AP202 AP544 AP550 AP556 AP208 AP562 AP568 AP574 AP214 AP580 AP586 AP592 AP220 AP598 AP604 AP610 AP226 AP616 AP622 AP628 AP64 AP634 AP640 AP646 AP232 AP652 AP658 AP664 AP238 AP670 AP676 AP682 AP244 AP688 AP694 AP700 AP250 AP706 AP712 AP718 AP256 AP724 AP730 AP736 AP262 AP742 AP748 AP754 AP4 AP10 AP16 AP22 AP28 AP34 AP40</xm:sqref>
        </x14:dataValidation>
        <x14:dataValidation type="list" allowBlank="1" showInputMessage="1" showErrorMessage="1" promptTitle="Probabilidad Inherente" prompt="Seleccione la opción correspondiente a la Probabilidad Inherente. (Peor escenario posible sin tener en cuenta los controles actuales de la actividad que genera el riesgo)" xr:uid="{00000000-0002-0000-0400-000005000000}">
          <x14:formula1>
            <xm:f>Criterios!$H$3:$H$8</xm:f>
          </x14:formula1>
          <xm:sqref>AR358 AR364 AR52 AR370 AR58 AR376 AR64 AR382 AR70 AR388 AR76 AR394 AR82 AR400 AR94 AR406 AR100 AR412 AR106 AR418 AR112 AR424 AR118 AR430 AR124 AR436 AR136 AR442 AR142 AR448 AR148 AR454 AR190 AR460 AR196 AR466 AR202 AR472 AR208 AR478 AR214 AR484 AR220 AR490 AR226 AR496 AR232 AR502 AR238 AR508 AR244 AR514 AR250 AR520 AR256 AR526 AR262 AR532 AR268 AR538 AR274 AR544 AR280 AR550 AR286 AR556 AR292 AR562 AR298 AR568 AR304 AR574 AR580 AR586 AR592 AR598 AR604 AR4 AR610 AR616 AR622 AR628 AR634 AR640 AR646 AR652 AR658 AR664 AR670 AR676 AR682 AR688 AR694 AR700 AR706 AR712 AR718 AR724 AR730 AR736 AR742 AR748 AR754 AR760 AR766 AR772 AR778 AR784 AR790 AR796 AR802 AR808 AR814 AR820 AR826 AR832 AR838 AR844 AR850 AR856 AR862 AR868 AR874 AR880 AR886 AR892 AR898 AR904 AR910 AR916 AR922 AR928 AR934 AR940 AR946 AR952 AR958 AR964 AR970 AR976 AR982 AR310 AR988 AR994 AR1000 AR1006 AR1012 AR1018 AR1024 AR1030 AR1036 AR1042 AR316 AR88 AR322 AR130 AR328 AR184 AR334 AR154 AR340 AR160 AR178 AR166 AR346 AR172 AR352 AR10 AR16 AR22 AR28 AR34 AR40 AR46</xm:sqref>
        </x14:dataValidation>
        <x14:dataValidation type="list" showInputMessage="1" showErrorMessage="1" xr:uid="{00000000-0002-0000-0400-000007000000}">
          <x14:formula1>
            <xm:f>Criterios!$M$3:$M$6</xm:f>
          </x14:formula1>
          <xm:sqref>AF4:AF1047</xm:sqref>
        </x14:dataValidation>
        <x14:dataValidation type="list" allowBlank="1" showInputMessage="1" showErrorMessage="1" xr:uid="{00000000-0002-0000-0400-000006000000}">
          <x14:formula1>
            <xm:f>Criterios!$E$15:$E$17</xm:f>
          </x14:formula1>
          <xm:sqref>I22:L22 I28:L28 I34:L34 I40:L40 I46:L46 I58:L58 I52:L52 I70:L70 I76:L76 I82:L82 I88:L88 I94:L94 I100:L100 I994:L994 I10:L10 I16:L16 I4:L4 I106:L106 I112:L112 I124:L124 I130:L130 I136:L136 I142:L142 I148:L148 I154:L154 I160:L160 I166:L166 I172:L172 I178:L178 I184:L184 I190:L190 I196:L196 I202:L202 I208:L208 I214:L214 I220:L220 I226:L226 I232:L232 I238:L238 I244:L244 I250:L250 I256:L256 I262:L262 I268:L268 I274:L274 I280:L280 I286:L286 I292:L292 I298:L298 I304:L304 I310:L310 I316:L316 I322:L322 I328:L328 I334:L334 I340:L340 I346:L346 I352:L352 I358:L358 I364:L364 I370:L370 I376:L376 I382:L382 I388:L388 I394:L394 I400:L400 I406:L406 I412:L412 I418:L418 I424:L424 I430:L430 I436:L436 I442:L442 I448:L448 I454:L454 I460:L460 I466:L466 I472:L472 I478:L478 I484:L484 I490:L490 I496:L496 I502:L502 I508:L508 I514:L514 I520:L520 I526:L526 I532:L532 I538:L538 I544:L544 I550:L550 I556:L556 I562:L562 I568:L568 I574:L574 I580:L580 I586:L586 I592:L592 I598:L598 I604:L604 I610:L610 I616:L616 I622:L622 I628:L628 I634:L634 I640:L640 I646:L646 I652:L652 I658:L658 I664:L664 I670:L670 I676:L676 I682:L682 I688:L688 I694:L694 I700:L700 I706:L706 I712:L712 I718:L718 I724:L724 I730:L730 I736:L736 I742:L742 I748:L748 I754:L754 I760:L760 I766:L766 I772:L772 I778:L778 I784:L784 I790:L790 I796:L796 I802:L802 I808:L808 I814:L814 I820:L820 I826:L826 I832:L832 I838:L838 I844:L844 I850:L850 I856:L856 I862:L862 I868:L868 I874:L874 I880:L880 I886:L886 I892:L892 I898:L898 I904:L904 I910:L910 I916:L916 I922:L922 I928:L928 I934:L934 I940:L940 I946:L946 I952:L952 I958:L958 I964:L964 I970:L970 I976:L976 I982:L982 I988:L988 I64:L64 I118:L118</xm:sqref>
        </x14:dataValidation>
        <x14:dataValidation type="list" showInputMessage="1" showErrorMessage="1" xr:uid="{2CDB3A22-E6C9-427B-875A-0B385E8E7C95}">
          <x14:formula1>
            <xm:f>Criterios!$L$3:$L$7</xm:f>
          </x14:formula1>
          <xm:sqref>AD4:AD1047</xm:sqref>
        </x14:dataValidation>
        <x14:dataValidation type="list" showInputMessage="1" showErrorMessage="1" xr:uid="{4D88E1BF-0E94-4D0B-8AEC-D42363F4757D}">
          <x14:formula1>
            <xm:f>Criterios!$O$3:$O$6</xm:f>
          </x14:formula1>
          <xm:sqref>AG4:AG1047</xm:sqref>
        </x14:dataValidation>
        <x14:dataValidation type="list" showInputMessage="1" showErrorMessage="1" xr:uid="{D4544CB1-5635-4209-B53A-0911D5F61538}">
          <x14:formula1>
            <xm:f>Criterios!$S$3:$S$6</xm:f>
          </x14:formula1>
          <xm:sqref>AI4:AI1047</xm:sqref>
        </x14:dataValidation>
        <x14:dataValidation type="list" showInputMessage="1" showErrorMessage="1" xr:uid="{DCD8CE06-FC24-4F16-9583-8E7C09EEE353}">
          <x14:formula1>
            <xm:f>Criterios!$U$3:$U$5</xm:f>
          </x14:formula1>
          <xm:sqref>AJ4:AJ1047</xm:sqref>
        </x14:dataValidation>
        <x14:dataValidation type="list" showInputMessage="1" showErrorMessage="1" xr:uid="{47120596-E653-4757-BA90-288F40D2752E}">
          <x14:formula1>
            <xm:f>Criterios!$W$3:$W$8</xm:f>
          </x14:formula1>
          <xm:sqref>AK4:AK1047</xm:sqref>
        </x14:dataValidation>
        <x14:dataValidation type="list" showInputMessage="1" showErrorMessage="1" xr:uid="{4CD9F228-3B53-42DD-9814-214971A47B50}">
          <x14:formula1>
            <xm:f>Criterios!$Q$3:$Q$7</xm:f>
          </x14:formula1>
          <xm:sqref>AI28 AH4:AH1047</xm:sqref>
        </x14:dataValidation>
        <x14:dataValidation type="list" allowBlank="1" showInputMessage="1" showErrorMessage="1" xr:uid="{7578D3DE-BB40-478B-A8CB-8AB207818947}">
          <x14:formula1>
            <xm:f>Criterios!$AD$2:$AJ$2</xm:f>
          </x14:formula1>
          <xm:sqref>E4:E999</xm:sqref>
        </x14:dataValidation>
        <x14:dataValidation type="list" allowBlank="1" showInputMessage="1" showErrorMessage="1" xr:uid="{675DF107-B276-4EF9-8354-D5E89F2B67F7}">
          <x14:formula1>
            <xm:f>OFFSET(Criterios!$AD$2,1,MATCH($E4,Criterios!$AD$2:$AJ$2,0)-1,COUNTA(OFFSET(Criterios!$AD$2,1,MATCH($E4,Criterios!$AD$2:$AJ$2,0)-1,20,1)),1)</xm:f>
          </x14:formula1>
          <xm:sqref>F4:F999</xm:sqref>
        </x14:dataValidation>
        <x14:dataValidation type="list" allowBlank="1" showInputMessage="1" showErrorMessage="1" xr:uid="{E10A7965-CB47-492D-9F52-1233C62F0B7C}">
          <x14:formula1>
            <xm:f>OFFSET(Criterios!$AP$2,1,MATCH($F4,Criterios!$AP$2:$BH$2,0)-1,COUNTA(OFFSET(Criterios!$AP$2,1,MATCH($F4,Criterios!$AP$2:$BH$2,0)-1,20,1)),1)</xm:f>
          </x14:formula1>
          <xm:sqref>G4:G999</xm:sqref>
        </x14:dataValidation>
        <x14:dataValidation type="list" showInputMessage="1" showErrorMessage="1" promptTitle="Factor de Riesgo" prompt="Para SARO: Personas, procesos, tecnología, infraestructura, externos_x000a__x000a_Para SARLAFT: Clientes, Productos, Canales y Jurisdicciones" xr:uid="{C991EBFA-BEC0-4CF8-95FC-9D1E6832E2B6}">
          <x14:formula1>
            <xm:f>Criterios!$A$3:$A$8</xm:f>
          </x14:formula1>
          <xm:sqref>D4:D999</xm:sqref>
        </x14:dataValidation>
        <x14:dataValidation type="list" allowBlank="1" showInputMessage="1" showErrorMessage="1" xr:uid="{00000000-0002-0000-0400-00000D000000}">
          <x14:formula1>
            <xm:f>Criterios!AD$3:AD$8</xm:f>
          </x14:formula1>
          <xm:sqref>AM4:AM1047</xm:sqref>
        </x14:dataValidation>
        <x14:dataValidation type="list" showInputMessage="1" showErrorMessage="1" xr:uid="{00000000-0002-0000-0400-00000F000000}">
          <x14:formula1>
            <xm:f>Criterios!M$15:M$17</xm:f>
          </x14:formula1>
          <xm:sqref>AE4:AE1047</xm:sqref>
        </x14:dataValidation>
        <x14:dataValidation type="list" showInputMessage="1" showErrorMessage="1" promptTitle="Impacto Inherente" prompt="Seleccione la opción correspondiente al Impacto Inherente. (Peor escenario posible sin tener en cuenta los controles actuales de la actividad que genera el riesgo)" xr:uid="{50790761-ABDB-4304-8F3B-4A3379157581}">
          <x14:formula1>
            <xm:f>Criterios!$E$5:$E$8</xm:f>
          </x14:formula1>
          <xm:sqref>S4:S1047</xm:sqref>
        </x14:dataValidation>
        <x14:dataValidation type="list" allowBlank="1" showInputMessage="1" showErrorMessage="1" promptTitle="Probabilidad Inherente" prompt="Seleccione la opción correspondiente a la Probabilidad Inherente. (Peor escenario posible sin tener en cuenta los controles actuales de la actividad que genera el riesgo)" xr:uid="{B370AC64-28A1-410E-AD73-29D0E207CBA0}">
          <x14:formula1>
            <xm:f>Criterios!$H$5:$H$8</xm:f>
          </x14:formula1>
          <xm:sqref>U4:U1047</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H4"/>
  <sheetViews>
    <sheetView topLeftCell="A4" zoomScale="85" zoomScaleNormal="85" workbookViewId="0">
      <selection activeCell="K8" sqref="K8"/>
    </sheetView>
  </sheetViews>
  <sheetFormatPr baseColWidth="10" defaultRowHeight="15" x14ac:dyDescent="0.25"/>
  <cols>
    <col min="2" max="2" width="19.28515625" customWidth="1"/>
    <col min="3" max="3" width="21.85546875" bestFit="1" customWidth="1"/>
    <col min="4" max="4" width="19.28515625" customWidth="1"/>
    <col min="5" max="5" width="20.42578125" bestFit="1" customWidth="1"/>
    <col min="6" max="6" width="15.85546875" customWidth="1"/>
  </cols>
  <sheetData>
    <row r="1" spans="2:8" ht="15.75" thickBot="1" x14ac:dyDescent="0.3">
      <c r="B1" s="371" t="s">
        <v>120</v>
      </c>
      <c r="C1" s="371"/>
      <c r="D1" s="371" t="s">
        <v>121</v>
      </c>
      <c r="E1" s="371"/>
    </row>
    <row r="2" spans="2:8" ht="45" x14ac:dyDescent="0.25">
      <c r="B2" s="57" t="s">
        <v>18</v>
      </c>
      <c r="C2" s="57" t="s">
        <v>19</v>
      </c>
      <c r="D2" s="57" t="s">
        <v>32</v>
      </c>
      <c r="E2" s="57" t="s">
        <v>33</v>
      </c>
      <c r="G2" s="201" t="s">
        <v>647</v>
      </c>
      <c r="H2" s="201" t="s">
        <v>648</v>
      </c>
    </row>
    <row r="3" spans="2:8" x14ac:dyDescent="0.25">
      <c r="B3" s="374">
        <f>IFERROR(AVERAGEIF('Identificación Riesgo y Control'!$T$4:$T$1047,"&gt;0"),"")</f>
        <v>3.6046511627906979</v>
      </c>
      <c r="C3" s="374">
        <f>IFERROR(AVERAGEIF('Identificación Riesgo y Control'!$V4:$V1047,"&gt;0"),"")</f>
        <v>3.0681818181818183</v>
      </c>
      <c r="D3" s="374">
        <f>IFERROR(AVERAGEIF('Identificación Riesgo y Control'!$AQ4:$AQ1047,"&gt;0"),"")</f>
        <v>3.3658536585365852</v>
      </c>
      <c r="E3" s="374">
        <f>IFERROR(AVERAGEIF('Identificación Riesgo y Control'!$AS4:$AS1047,"&gt;0"),"")</f>
        <v>2.5714285714285716</v>
      </c>
      <c r="G3" s="372">
        <f>B3*C3</f>
        <v>11.059725158562369</v>
      </c>
      <c r="H3" s="372">
        <f>D3*E3</f>
        <v>8.6550522648083632</v>
      </c>
    </row>
    <row r="4" spans="2:8" ht="15.75" thickBot="1" x14ac:dyDescent="0.3">
      <c r="B4" s="375"/>
      <c r="C4" s="375"/>
      <c r="D4" s="375"/>
      <c r="E4" s="375"/>
      <c r="G4" s="373"/>
      <c r="H4" s="373"/>
    </row>
  </sheetData>
  <mergeCells count="8">
    <mergeCell ref="B1:C1"/>
    <mergeCell ref="D1:E1"/>
    <mergeCell ref="G3:G4"/>
    <mergeCell ref="H3:H4"/>
    <mergeCell ref="E3:E4"/>
    <mergeCell ref="D3:D4"/>
    <mergeCell ref="C3:C4"/>
    <mergeCell ref="B3:B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617"/>
  <sheetViews>
    <sheetView topLeftCell="A591" zoomScale="70" zoomScaleNormal="70" workbookViewId="0">
      <selection activeCell="A616" sqref="A616"/>
    </sheetView>
  </sheetViews>
  <sheetFormatPr baseColWidth="10" defaultRowHeight="15" x14ac:dyDescent="0.25"/>
  <cols>
    <col min="1" max="1" width="14.28515625" style="42" customWidth="1"/>
    <col min="2" max="2" width="33.7109375" bestFit="1" customWidth="1"/>
    <col min="3" max="3" width="32.140625" bestFit="1" customWidth="1"/>
    <col min="4" max="4" width="10.7109375" customWidth="1"/>
    <col min="5" max="5" width="14.42578125" customWidth="1"/>
  </cols>
  <sheetData>
    <row r="1" spans="1:5" ht="15.75" thickBot="1" x14ac:dyDescent="0.3">
      <c r="A1" s="43" t="s">
        <v>148</v>
      </c>
      <c r="B1" s="44" t="s">
        <v>128</v>
      </c>
      <c r="C1" s="44" t="s">
        <v>146</v>
      </c>
      <c r="D1" s="44" t="s">
        <v>114</v>
      </c>
      <c r="E1" s="45" t="s">
        <v>147</v>
      </c>
    </row>
    <row r="2" spans="1:5" x14ac:dyDescent="0.25">
      <c r="A2" s="414" t="s">
        <v>119</v>
      </c>
      <c r="B2" s="417" t="s">
        <v>145</v>
      </c>
      <c r="C2" s="50" t="s">
        <v>108</v>
      </c>
      <c r="D2" s="46">
        <v>1</v>
      </c>
      <c r="E2" s="420">
        <v>2</v>
      </c>
    </row>
    <row r="3" spans="1:5" x14ac:dyDescent="0.25">
      <c r="A3" s="415"/>
      <c r="B3" s="418"/>
      <c r="C3" s="41" t="s">
        <v>149</v>
      </c>
      <c r="D3" s="47">
        <v>2</v>
      </c>
      <c r="E3" s="421"/>
    </row>
    <row r="4" spans="1:5" x14ac:dyDescent="0.25">
      <c r="A4" s="415"/>
      <c r="B4" s="418"/>
      <c r="C4" s="41" t="s">
        <v>110</v>
      </c>
      <c r="D4" s="47">
        <v>3</v>
      </c>
      <c r="E4" s="421"/>
    </row>
    <row r="5" spans="1:5" x14ac:dyDescent="0.25">
      <c r="A5" s="415"/>
      <c r="B5" s="418"/>
      <c r="C5" s="41" t="s">
        <v>150</v>
      </c>
      <c r="D5" s="47">
        <v>4</v>
      </c>
      <c r="E5" s="421"/>
    </row>
    <row r="6" spans="1:5" ht="15.75" thickBot="1" x14ac:dyDescent="0.3">
      <c r="A6" s="415"/>
      <c r="B6" s="419"/>
      <c r="C6" s="51" t="s">
        <v>112</v>
      </c>
      <c r="D6" s="48">
        <v>5</v>
      </c>
      <c r="E6" s="422"/>
    </row>
    <row r="7" spans="1:5" ht="14.45" customHeight="1" x14ac:dyDescent="0.25">
      <c r="A7" s="415"/>
      <c r="B7" s="423" t="s">
        <v>151</v>
      </c>
      <c r="C7" s="50" t="s">
        <v>108</v>
      </c>
      <c r="D7" s="46">
        <v>1</v>
      </c>
      <c r="E7" s="420">
        <v>4</v>
      </c>
    </row>
    <row r="8" spans="1:5" x14ac:dyDescent="0.25">
      <c r="A8" s="415"/>
      <c r="B8" s="424"/>
      <c r="C8" s="41" t="s">
        <v>149</v>
      </c>
      <c r="D8" s="47">
        <v>2</v>
      </c>
      <c r="E8" s="421"/>
    </row>
    <row r="9" spans="1:5" x14ac:dyDescent="0.25">
      <c r="A9" s="415"/>
      <c r="B9" s="424"/>
      <c r="C9" s="41" t="s">
        <v>110</v>
      </c>
      <c r="D9" s="47">
        <v>3</v>
      </c>
      <c r="E9" s="421"/>
    </row>
    <row r="10" spans="1:5" x14ac:dyDescent="0.25">
      <c r="A10" s="415"/>
      <c r="B10" s="424"/>
      <c r="C10" s="41" t="s">
        <v>150</v>
      </c>
      <c r="D10" s="47">
        <v>4</v>
      </c>
      <c r="E10" s="421"/>
    </row>
    <row r="11" spans="1:5" ht="15.75" thickBot="1" x14ac:dyDescent="0.3">
      <c r="A11" s="415"/>
      <c r="B11" s="425"/>
      <c r="C11" s="51" t="s">
        <v>112</v>
      </c>
      <c r="D11" s="48">
        <v>5</v>
      </c>
      <c r="E11" s="422"/>
    </row>
    <row r="12" spans="1:5" x14ac:dyDescent="0.25">
      <c r="A12" s="415"/>
      <c r="B12" s="417" t="s">
        <v>152</v>
      </c>
      <c r="C12" s="50" t="s">
        <v>157</v>
      </c>
      <c r="D12" s="46">
        <v>5</v>
      </c>
      <c r="E12" s="420">
        <v>3</v>
      </c>
    </row>
    <row r="13" spans="1:5" x14ac:dyDescent="0.25">
      <c r="A13" s="415"/>
      <c r="B13" s="418"/>
      <c r="C13" s="41" t="s">
        <v>153</v>
      </c>
      <c r="D13" s="47">
        <v>4</v>
      </c>
      <c r="E13" s="421"/>
    </row>
    <row r="14" spans="1:5" x14ac:dyDescent="0.25">
      <c r="A14" s="415"/>
      <c r="B14" s="418"/>
      <c r="C14" s="41" t="s">
        <v>154</v>
      </c>
      <c r="D14" s="47">
        <v>3</v>
      </c>
      <c r="E14" s="421"/>
    </row>
    <row r="15" spans="1:5" x14ac:dyDescent="0.25">
      <c r="A15" s="415"/>
      <c r="B15" s="418"/>
      <c r="C15" s="41" t="s">
        <v>155</v>
      </c>
      <c r="D15" s="47">
        <v>2</v>
      </c>
      <c r="E15" s="421"/>
    </row>
    <row r="16" spans="1:5" ht="15.75" thickBot="1" x14ac:dyDescent="0.3">
      <c r="A16" s="415"/>
      <c r="B16" s="426"/>
      <c r="C16" s="52" t="s">
        <v>158</v>
      </c>
      <c r="D16" s="49">
        <v>1</v>
      </c>
      <c r="E16" s="427"/>
    </row>
    <row r="17" spans="1:5" x14ac:dyDescent="0.25">
      <c r="A17" s="415"/>
      <c r="B17" s="428" t="s">
        <v>156</v>
      </c>
      <c r="C17" s="50" t="s">
        <v>108</v>
      </c>
      <c r="D17" s="46">
        <v>1</v>
      </c>
      <c r="E17" s="420">
        <v>3</v>
      </c>
    </row>
    <row r="18" spans="1:5" x14ac:dyDescent="0.25">
      <c r="A18" s="415"/>
      <c r="B18" s="429"/>
      <c r="C18" s="41" t="s">
        <v>149</v>
      </c>
      <c r="D18" s="47">
        <v>2</v>
      </c>
      <c r="E18" s="421"/>
    </row>
    <row r="19" spans="1:5" x14ac:dyDescent="0.25">
      <c r="A19" s="415"/>
      <c r="B19" s="429"/>
      <c r="C19" s="41" t="s">
        <v>110</v>
      </c>
      <c r="D19" s="47">
        <v>3</v>
      </c>
      <c r="E19" s="421"/>
    </row>
    <row r="20" spans="1:5" x14ac:dyDescent="0.25">
      <c r="A20" s="415"/>
      <c r="B20" s="429"/>
      <c r="C20" s="41" t="s">
        <v>150</v>
      </c>
      <c r="D20" s="47">
        <v>4</v>
      </c>
      <c r="E20" s="421"/>
    </row>
    <row r="21" spans="1:5" ht="15.75" thickBot="1" x14ac:dyDescent="0.3">
      <c r="A21" s="415"/>
      <c r="B21" s="430"/>
      <c r="C21" s="52" t="s">
        <v>112</v>
      </c>
      <c r="D21" s="49">
        <v>5</v>
      </c>
      <c r="E21" s="427"/>
    </row>
    <row r="22" spans="1:5" x14ac:dyDescent="0.25">
      <c r="A22" s="415"/>
      <c r="B22" s="431" t="s">
        <v>159</v>
      </c>
      <c r="C22" s="50" t="s">
        <v>160</v>
      </c>
      <c r="D22" s="46">
        <v>1</v>
      </c>
      <c r="E22" s="420">
        <v>4</v>
      </c>
    </row>
    <row r="23" spans="1:5" x14ac:dyDescent="0.25">
      <c r="A23" s="415"/>
      <c r="B23" s="432"/>
      <c r="C23" s="41" t="s">
        <v>161</v>
      </c>
      <c r="D23" s="47">
        <v>2</v>
      </c>
      <c r="E23" s="421"/>
    </row>
    <row r="24" spans="1:5" x14ac:dyDescent="0.25">
      <c r="A24" s="415"/>
      <c r="B24" s="432"/>
      <c r="C24" s="41" t="s">
        <v>162</v>
      </c>
      <c r="D24" s="47">
        <v>3</v>
      </c>
      <c r="E24" s="421"/>
    </row>
    <row r="25" spans="1:5" x14ac:dyDescent="0.25">
      <c r="A25" s="415"/>
      <c r="B25" s="432"/>
      <c r="C25" s="41" t="s">
        <v>163</v>
      </c>
      <c r="D25" s="47">
        <v>4</v>
      </c>
      <c r="E25" s="421"/>
    </row>
    <row r="26" spans="1:5" ht="15.75" thickBot="1" x14ac:dyDescent="0.3">
      <c r="A26" s="416"/>
      <c r="B26" s="433"/>
      <c r="C26" s="51" t="s">
        <v>164</v>
      </c>
      <c r="D26" s="48">
        <v>5</v>
      </c>
      <c r="E26" s="422"/>
    </row>
    <row r="27" spans="1:5" ht="22.9" customHeight="1" thickBot="1" x14ac:dyDescent="0.3">
      <c r="C27" s="412" t="s">
        <v>165</v>
      </c>
      <c r="D27" s="413"/>
      <c r="E27" s="53">
        <f>SUM(E2:E26)</f>
        <v>16</v>
      </c>
    </row>
    <row r="28" spans="1:5" ht="19.5" thickBot="1" x14ac:dyDescent="0.3">
      <c r="C28" s="412" t="s">
        <v>45</v>
      </c>
      <c r="D28" s="413"/>
      <c r="E28" s="54">
        <f>E27/25</f>
        <v>0.64</v>
      </c>
    </row>
    <row r="29" spans="1:5" ht="15.75" thickBot="1" x14ac:dyDescent="0.3"/>
    <row r="30" spans="1:5" ht="16.5" thickBot="1" x14ac:dyDescent="0.3">
      <c r="A30" s="116" t="s">
        <v>148</v>
      </c>
      <c r="B30" s="117" t="s">
        <v>128</v>
      </c>
      <c r="C30" s="118" t="s">
        <v>146</v>
      </c>
      <c r="D30" s="117" t="s">
        <v>114</v>
      </c>
      <c r="E30" s="119" t="s">
        <v>147</v>
      </c>
    </row>
    <row r="31" spans="1:5" ht="15.75" x14ac:dyDescent="0.25">
      <c r="A31" s="434" t="s">
        <v>310</v>
      </c>
      <c r="B31" s="406" t="s">
        <v>484</v>
      </c>
      <c r="C31" s="120" t="s">
        <v>108</v>
      </c>
      <c r="D31" s="121">
        <v>1</v>
      </c>
      <c r="E31" s="398">
        <v>5</v>
      </c>
    </row>
    <row r="32" spans="1:5" ht="15.75" x14ac:dyDescent="0.25">
      <c r="A32" s="435"/>
      <c r="B32" s="407"/>
      <c r="C32" s="122" t="s">
        <v>149</v>
      </c>
      <c r="D32" s="123">
        <v>2</v>
      </c>
      <c r="E32" s="399"/>
    </row>
    <row r="33" spans="1:5" ht="15.75" x14ac:dyDescent="0.25">
      <c r="A33" s="435"/>
      <c r="B33" s="407"/>
      <c r="C33" s="122" t="s">
        <v>110</v>
      </c>
      <c r="D33" s="123">
        <v>3</v>
      </c>
      <c r="E33" s="399"/>
    </row>
    <row r="34" spans="1:5" ht="15.75" x14ac:dyDescent="0.25">
      <c r="A34" s="435"/>
      <c r="B34" s="407"/>
      <c r="C34" s="122" t="s">
        <v>150</v>
      </c>
      <c r="D34" s="123">
        <v>4</v>
      </c>
      <c r="E34" s="399"/>
    </row>
    <row r="35" spans="1:5" ht="16.5" thickBot="1" x14ac:dyDescent="0.3">
      <c r="A35" s="435"/>
      <c r="B35" s="409"/>
      <c r="C35" s="124" t="s">
        <v>112</v>
      </c>
      <c r="D35" s="125">
        <v>5</v>
      </c>
      <c r="E35" s="400"/>
    </row>
    <row r="36" spans="1:5" ht="15.75" x14ac:dyDescent="0.25">
      <c r="A36" s="435"/>
      <c r="B36" s="411" t="s">
        <v>485</v>
      </c>
      <c r="C36" s="120" t="s">
        <v>108</v>
      </c>
      <c r="D36" s="121">
        <v>1</v>
      </c>
      <c r="E36" s="398">
        <v>3</v>
      </c>
    </row>
    <row r="37" spans="1:5" ht="15.75" x14ac:dyDescent="0.25">
      <c r="A37" s="435"/>
      <c r="B37" s="407"/>
      <c r="C37" s="122" t="s">
        <v>149</v>
      </c>
      <c r="D37" s="123">
        <v>2</v>
      </c>
      <c r="E37" s="399"/>
    </row>
    <row r="38" spans="1:5" ht="15.75" x14ac:dyDescent="0.25">
      <c r="A38" s="435"/>
      <c r="B38" s="407"/>
      <c r="C38" s="122" t="s">
        <v>110</v>
      </c>
      <c r="D38" s="123">
        <v>3</v>
      </c>
      <c r="E38" s="399"/>
    </row>
    <row r="39" spans="1:5" ht="15.75" x14ac:dyDescent="0.25">
      <c r="A39" s="435"/>
      <c r="B39" s="407"/>
      <c r="C39" s="122" t="s">
        <v>150</v>
      </c>
      <c r="D39" s="123">
        <v>4</v>
      </c>
      <c r="E39" s="399"/>
    </row>
    <row r="40" spans="1:5" ht="16.5" thickBot="1" x14ac:dyDescent="0.3">
      <c r="A40" s="435"/>
      <c r="B40" s="409"/>
      <c r="C40" s="124" t="s">
        <v>112</v>
      </c>
      <c r="D40" s="125">
        <v>5</v>
      </c>
      <c r="E40" s="400"/>
    </row>
    <row r="41" spans="1:5" ht="15.75" x14ac:dyDescent="0.25">
      <c r="A41" s="435"/>
      <c r="B41" s="411" t="s">
        <v>486</v>
      </c>
      <c r="C41" s="120" t="s">
        <v>108</v>
      </c>
      <c r="D41" s="121">
        <v>5</v>
      </c>
      <c r="E41" s="398">
        <v>4</v>
      </c>
    </row>
    <row r="42" spans="1:5" ht="15.75" x14ac:dyDescent="0.25">
      <c r="A42" s="435"/>
      <c r="B42" s="407"/>
      <c r="C42" s="122" t="s">
        <v>149</v>
      </c>
      <c r="D42" s="123">
        <v>4</v>
      </c>
      <c r="E42" s="399"/>
    </row>
    <row r="43" spans="1:5" ht="16.5" thickBot="1" x14ac:dyDescent="0.3">
      <c r="A43" s="435"/>
      <c r="B43" s="407"/>
      <c r="C43" s="122" t="s">
        <v>110</v>
      </c>
      <c r="D43" s="123">
        <v>3</v>
      </c>
      <c r="E43" s="399"/>
    </row>
    <row r="44" spans="1:5" ht="15.75" x14ac:dyDescent="0.25">
      <c r="A44" s="435"/>
      <c r="B44" s="407"/>
      <c r="C44" s="122" t="s">
        <v>150</v>
      </c>
      <c r="D44" s="123">
        <v>2</v>
      </c>
      <c r="E44" s="399"/>
    </row>
    <row r="45" spans="1:5" ht="16.5" thickBot="1" x14ac:dyDescent="0.3">
      <c r="A45" s="435"/>
      <c r="B45" s="408"/>
      <c r="C45" s="126" t="s">
        <v>112</v>
      </c>
      <c r="D45" s="127">
        <v>1</v>
      </c>
      <c r="E45" s="410"/>
    </row>
    <row r="46" spans="1:5" ht="15.75" x14ac:dyDescent="0.25">
      <c r="A46" s="435"/>
      <c r="B46" s="437" t="s">
        <v>487</v>
      </c>
      <c r="C46" s="120" t="s">
        <v>108</v>
      </c>
      <c r="D46" s="121">
        <v>1</v>
      </c>
      <c r="E46" s="398">
        <v>3</v>
      </c>
    </row>
    <row r="47" spans="1:5" ht="15.75" x14ac:dyDescent="0.25">
      <c r="A47" s="435"/>
      <c r="B47" s="404"/>
      <c r="C47" s="122" t="s">
        <v>149</v>
      </c>
      <c r="D47" s="123">
        <v>2</v>
      </c>
      <c r="E47" s="399"/>
    </row>
    <row r="48" spans="1:5" ht="15.75" x14ac:dyDescent="0.25">
      <c r="A48" s="435"/>
      <c r="B48" s="404"/>
      <c r="C48" s="122" t="s">
        <v>110</v>
      </c>
      <c r="D48" s="123">
        <v>3</v>
      </c>
      <c r="E48" s="399"/>
    </row>
    <row r="49" spans="1:5" ht="15.75" x14ac:dyDescent="0.25">
      <c r="A49" s="435"/>
      <c r="B49" s="404"/>
      <c r="C49" s="122" t="s">
        <v>150</v>
      </c>
      <c r="D49" s="123">
        <v>4</v>
      </c>
      <c r="E49" s="399"/>
    </row>
    <row r="50" spans="1:5" ht="16.5" thickBot="1" x14ac:dyDescent="0.3">
      <c r="A50" s="435"/>
      <c r="B50" s="405"/>
      <c r="C50" s="126" t="s">
        <v>112</v>
      </c>
      <c r="D50" s="127">
        <v>5</v>
      </c>
      <c r="E50" s="410"/>
    </row>
    <row r="51" spans="1:5" ht="15.75" x14ac:dyDescent="0.25">
      <c r="A51" s="435"/>
      <c r="B51" s="403" t="s">
        <v>159</v>
      </c>
      <c r="C51" s="120" t="s">
        <v>108</v>
      </c>
      <c r="D51" s="121">
        <v>1</v>
      </c>
      <c r="E51" s="398">
        <v>5</v>
      </c>
    </row>
    <row r="52" spans="1:5" ht="15.75" x14ac:dyDescent="0.25">
      <c r="A52" s="435"/>
      <c r="B52" s="404"/>
      <c r="C52" s="122" t="s">
        <v>149</v>
      </c>
      <c r="D52" s="123">
        <v>2</v>
      </c>
      <c r="E52" s="399"/>
    </row>
    <row r="53" spans="1:5" ht="15.75" x14ac:dyDescent="0.25">
      <c r="A53" s="435"/>
      <c r="B53" s="404"/>
      <c r="C53" s="122" t="s">
        <v>110</v>
      </c>
      <c r="D53" s="123">
        <v>3</v>
      </c>
      <c r="E53" s="399"/>
    </row>
    <row r="54" spans="1:5" ht="15.75" x14ac:dyDescent="0.25">
      <c r="A54" s="435"/>
      <c r="B54" s="404"/>
      <c r="C54" s="122" t="s">
        <v>150</v>
      </c>
      <c r="D54" s="123">
        <v>4</v>
      </c>
      <c r="E54" s="399"/>
    </row>
    <row r="55" spans="1:5" ht="16.5" thickBot="1" x14ac:dyDescent="0.3">
      <c r="A55" s="436"/>
      <c r="B55" s="405"/>
      <c r="C55" s="126" t="s">
        <v>112</v>
      </c>
      <c r="D55" s="125">
        <v>5</v>
      </c>
      <c r="E55" s="400"/>
    </row>
    <row r="56" spans="1:5" ht="16.5" thickBot="1" x14ac:dyDescent="0.3">
      <c r="A56" s="128"/>
      <c r="B56" s="129"/>
      <c r="C56" s="401" t="s">
        <v>165</v>
      </c>
      <c r="D56" s="402"/>
      <c r="E56" s="130">
        <f>SUM(E31:E55)</f>
        <v>20</v>
      </c>
    </row>
    <row r="57" spans="1:5" ht="16.5" thickBot="1" x14ac:dyDescent="0.3">
      <c r="A57" s="128"/>
      <c r="B57" s="129"/>
      <c r="C57" s="401" t="s">
        <v>45</v>
      </c>
      <c r="D57" s="402"/>
      <c r="E57" s="131">
        <f>E56/25</f>
        <v>0.8</v>
      </c>
    </row>
    <row r="58" spans="1:5" ht="15.75" thickBot="1" x14ac:dyDescent="0.3"/>
    <row r="59" spans="1:5" ht="15.75" thickBot="1" x14ac:dyDescent="0.3">
      <c r="A59" s="43" t="s">
        <v>148</v>
      </c>
      <c r="B59" s="44" t="s">
        <v>128</v>
      </c>
      <c r="C59" s="44" t="s">
        <v>146</v>
      </c>
      <c r="D59" s="44" t="s">
        <v>114</v>
      </c>
      <c r="E59" s="45" t="s">
        <v>147</v>
      </c>
    </row>
    <row r="60" spans="1:5" x14ac:dyDescent="0.25">
      <c r="A60" s="414" t="s">
        <v>311</v>
      </c>
      <c r="B60" s="417" t="s">
        <v>145</v>
      </c>
      <c r="C60" s="50" t="s">
        <v>108</v>
      </c>
      <c r="D60" s="46">
        <v>1</v>
      </c>
      <c r="E60" s="420">
        <v>2</v>
      </c>
    </row>
    <row r="61" spans="1:5" x14ac:dyDescent="0.25">
      <c r="A61" s="415"/>
      <c r="B61" s="418"/>
      <c r="C61" s="41" t="s">
        <v>149</v>
      </c>
      <c r="D61" s="47">
        <v>2</v>
      </c>
      <c r="E61" s="421"/>
    </row>
    <row r="62" spans="1:5" x14ac:dyDescent="0.25">
      <c r="A62" s="415"/>
      <c r="B62" s="418"/>
      <c r="C62" s="41" t="s">
        <v>110</v>
      </c>
      <c r="D62" s="47">
        <v>3</v>
      </c>
      <c r="E62" s="421"/>
    </row>
    <row r="63" spans="1:5" x14ac:dyDescent="0.25">
      <c r="A63" s="415"/>
      <c r="B63" s="418"/>
      <c r="C63" s="41" t="s">
        <v>150</v>
      </c>
      <c r="D63" s="47">
        <v>4</v>
      </c>
      <c r="E63" s="421"/>
    </row>
    <row r="64" spans="1:5" ht="15.75" thickBot="1" x14ac:dyDescent="0.3">
      <c r="A64" s="415"/>
      <c r="B64" s="419"/>
      <c r="C64" s="51" t="s">
        <v>112</v>
      </c>
      <c r="D64" s="48">
        <v>5</v>
      </c>
      <c r="E64" s="422"/>
    </row>
    <row r="65" spans="1:5" x14ac:dyDescent="0.25">
      <c r="A65" s="415"/>
      <c r="B65" s="423" t="s">
        <v>151</v>
      </c>
      <c r="C65" s="50" t="s">
        <v>108</v>
      </c>
      <c r="D65" s="46">
        <v>1</v>
      </c>
      <c r="E65" s="420">
        <v>4</v>
      </c>
    </row>
    <row r="66" spans="1:5" x14ac:dyDescent="0.25">
      <c r="A66" s="415"/>
      <c r="B66" s="424"/>
      <c r="C66" s="41" t="s">
        <v>149</v>
      </c>
      <c r="D66" s="47">
        <v>2</v>
      </c>
      <c r="E66" s="421"/>
    </row>
    <row r="67" spans="1:5" x14ac:dyDescent="0.25">
      <c r="A67" s="415"/>
      <c r="B67" s="424"/>
      <c r="C67" s="41" t="s">
        <v>110</v>
      </c>
      <c r="D67" s="47">
        <v>3</v>
      </c>
      <c r="E67" s="421"/>
    </row>
    <row r="68" spans="1:5" x14ac:dyDescent="0.25">
      <c r="A68" s="415"/>
      <c r="B68" s="424"/>
      <c r="C68" s="41" t="s">
        <v>150</v>
      </c>
      <c r="D68" s="47">
        <v>4</v>
      </c>
      <c r="E68" s="421"/>
    </row>
    <row r="69" spans="1:5" ht="15.75" thickBot="1" x14ac:dyDescent="0.3">
      <c r="A69" s="415"/>
      <c r="B69" s="425"/>
      <c r="C69" s="51" t="s">
        <v>112</v>
      </c>
      <c r="D69" s="48">
        <v>5</v>
      </c>
      <c r="E69" s="422"/>
    </row>
    <row r="70" spans="1:5" x14ac:dyDescent="0.25">
      <c r="A70" s="415"/>
      <c r="B70" s="417" t="s">
        <v>152</v>
      </c>
      <c r="C70" s="50" t="s">
        <v>157</v>
      </c>
      <c r="D70" s="46">
        <v>5</v>
      </c>
      <c r="E70" s="420">
        <v>3</v>
      </c>
    </row>
    <row r="71" spans="1:5" x14ac:dyDescent="0.25">
      <c r="A71" s="415"/>
      <c r="B71" s="418"/>
      <c r="C71" s="41" t="s">
        <v>153</v>
      </c>
      <c r="D71" s="47">
        <v>4</v>
      </c>
      <c r="E71" s="421"/>
    </row>
    <row r="72" spans="1:5" x14ac:dyDescent="0.25">
      <c r="A72" s="415"/>
      <c r="B72" s="418"/>
      <c r="C72" s="41" t="s">
        <v>154</v>
      </c>
      <c r="D72" s="47">
        <v>3</v>
      </c>
      <c r="E72" s="421"/>
    </row>
    <row r="73" spans="1:5" x14ac:dyDescent="0.25">
      <c r="A73" s="415"/>
      <c r="B73" s="418"/>
      <c r="C73" s="41" t="s">
        <v>155</v>
      </c>
      <c r="D73" s="47">
        <v>2</v>
      </c>
      <c r="E73" s="421"/>
    </row>
    <row r="74" spans="1:5" ht="15.75" thickBot="1" x14ac:dyDescent="0.3">
      <c r="A74" s="415"/>
      <c r="B74" s="426"/>
      <c r="C74" s="52" t="s">
        <v>158</v>
      </c>
      <c r="D74" s="49">
        <v>1</v>
      </c>
      <c r="E74" s="427"/>
    </row>
    <row r="75" spans="1:5" x14ac:dyDescent="0.25">
      <c r="A75" s="415"/>
      <c r="B75" s="428" t="s">
        <v>156</v>
      </c>
      <c r="C75" s="50" t="s">
        <v>108</v>
      </c>
      <c r="D75" s="46">
        <v>1</v>
      </c>
      <c r="E75" s="420">
        <v>3</v>
      </c>
    </row>
    <row r="76" spans="1:5" x14ac:dyDescent="0.25">
      <c r="A76" s="415"/>
      <c r="B76" s="429"/>
      <c r="C76" s="41" t="s">
        <v>149</v>
      </c>
      <c r="D76" s="47">
        <v>2</v>
      </c>
      <c r="E76" s="421"/>
    </row>
    <row r="77" spans="1:5" x14ac:dyDescent="0.25">
      <c r="A77" s="415"/>
      <c r="B77" s="429"/>
      <c r="C77" s="41" t="s">
        <v>110</v>
      </c>
      <c r="D77" s="47">
        <v>3</v>
      </c>
      <c r="E77" s="421"/>
    </row>
    <row r="78" spans="1:5" x14ac:dyDescent="0.25">
      <c r="A78" s="415"/>
      <c r="B78" s="429"/>
      <c r="C78" s="41" t="s">
        <v>150</v>
      </c>
      <c r="D78" s="47">
        <v>4</v>
      </c>
      <c r="E78" s="421"/>
    </row>
    <row r="79" spans="1:5" ht="15.75" thickBot="1" x14ac:dyDescent="0.3">
      <c r="A79" s="415"/>
      <c r="B79" s="430"/>
      <c r="C79" s="52" t="s">
        <v>112</v>
      </c>
      <c r="D79" s="49">
        <v>5</v>
      </c>
      <c r="E79" s="427"/>
    </row>
    <row r="80" spans="1:5" x14ac:dyDescent="0.25">
      <c r="A80" s="415"/>
      <c r="B80" s="431" t="s">
        <v>159</v>
      </c>
      <c r="C80" s="50" t="s">
        <v>160</v>
      </c>
      <c r="D80" s="46">
        <v>1</v>
      </c>
      <c r="E80" s="420">
        <v>4</v>
      </c>
    </row>
    <row r="81" spans="1:5" x14ac:dyDescent="0.25">
      <c r="A81" s="415"/>
      <c r="B81" s="432"/>
      <c r="C81" s="41" t="s">
        <v>161</v>
      </c>
      <c r="D81" s="47">
        <v>2</v>
      </c>
      <c r="E81" s="421"/>
    </row>
    <row r="82" spans="1:5" x14ac:dyDescent="0.25">
      <c r="A82" s="415"/>
      <c r="B82" s="432"/>
      <c r="C82" s="41" t="s">
        <v>162</v>
      </c>
      <c r="D82" s="47">
        <v>3</v>
      </c>
      <c r="E82" s="421"/>
    </row>
    <row r="83" spans="1:5" x14ac:dyDescent="0.25">
      <c r="A83" s="415"/>
      <c r="B83" s="432"/>
      <c r="C83" s="41" t="s">
        <v>163</v>
      </c>
      <c r="D83" s="47">
        <v>4</v>
      </c>
      <c r="E83" s="421"/>
    </row>
    <row r="84" spans="1:5" ht="15.75" thickBot="1" x14ac:dyDescent="0.3">
      <c r="A84" s="416"/>
      <c r="B84" s="433"/>
      <c r="C84" s="51" t="s">
        <v>164</v>
      </c>
      <c r="D84" s="48">
        <v>5</v>
      </c>
      <c r="E84" s="422"/>
    </row>
    <row r="85" spans="1:5" ht="16.5" thickBot="1" x14ac:dyDescent="0.3">
      <c r="C85" s="412" t="s">
        <v>165</v>
      </c>
      <c r="D85" s="413"/>
      <c r="E85" s="53">
        <f>SUM(E60:E84)</f>
        <v>16</v>
      </c>
    </row>
    <row r="86" spans="1:5" ht="19.5" thickBot="1" x14ac:dyDescent="0.3">
      <c r="C86" s="412" t="s">
        <v>45</v>
      </c>
      <c r="D86" s="413"/>
      <c r="E86" s="54">
        <f>E85/25</f>
        <v>0.64</v>
      </c>
    </row>
    <row r="87" spans="1:5" ht="15.75" thickBot="1" x14ac:dyDescent="0.3"/>
    <row r="88" spans="1:5" ht="16.5" thickBot="1" x14ac:dyDescent="0.3">
      <c r="A88" s="116" t="s">
        <v>148</v>
      </c>
      <c r="B88" s="117" t="s">
        <v>128</v>
      </c>
      <c r="C88" s="118" t="s">
        <v>146</v>
      </c>
      <c r="D88" s="117" t="s">
        <v>114</v>
      </c>
      <c r="E88" s="119" t="s">
        <v>147</v>
      </c>
    </row>
    <row r="89" spans="1:5" ht="15.75" x14ac:dyDescent="0.25">
      <c r="A89" s="438" t="s">
        <v>312</v>
      </c>
      <c r="B89" s="406" t="s">
        <v>484</v>
      </c>
      <c r="C89" s="120" t="s">
        <v>503</v>
      </c>
      <c r="D89" s="121">
        <v>1</v>
      </c>
      <c r="E89" s="398">
        <v>4</v>
      </c>
    </row>
    <row r="90" spans="1:5" ht="15.75" x14ac:dyDescent="0.25">
      <c r="A90" s="435"/>
      <c r="B90" s="407"/>
      <c r="C90" s="122" t="s">
        <v>504</v>
      </c>
      <c r="D90" s="123">
        <v>2</v>
      </c>
      <c r="E90" s="399"/>
    </row>
    <row r="91" spans="1:5" ht="15.75" x14ac:dyDescent="0.25">
      <c r="A91" s="435"/>
      <c r="B91" s="407"/>
      <c r="C91" s="122" t="s">
        <v>505</v>
      </c>
      <c r="D91" s="123">
        <v>3</v>
      </c>
      <c r="E91" s="399"/>
    </row>
    <row r="92" spans="1:5" ht="15.75" x14ac:dyDescent="0.25">
      <c r="A92" s="435"/>
      <c r="B92" s="407"/>
      <c r="C92" s="122" t="s">
        <v>506</v>
      </c>
      <c r="D92" s="123">
        <v>4</v>
      </c>
      <c r="E92" s="399"/>
    </row>
    <row r="93" spans="1:5" ht="16.5" thickBot="1" x14ac:dyDescent="0.3">
      <c r="A93" s="435"/>
      <c r="B93" s="409"/>
      <c r="C93" s="124" t="s">
        <v>507</v>
      </c>
      <c r="D93" s="125">
        <v>5</v>
      </c>
      <c r="E93" s="400"/>
    </row>
    <row r="94" spans="1:5" ht="15.75" x14ac:dyDescent="0.25">
      <c r="A94" s="435"/>
      <c r="B94" s="411" t="s">
        <v>485</v>
      </c>
      <c r="C94" s="120" t="s">
        <v>503</v>
      </c>
      <c r="D94" s="121">
        <v>1</v>
      </c>
      <c r="E94" s="398">
        <v>3</v>
      </c>
    </row>
    <row r="95" spans="1:5" ht="15.75" x14ac:dyDescent="0.25">
      <c r="A95" s="435"/>
      <c r="B95" s="407"/>
      <c r="C95" s="122" t="s">
        <v>504</v>
      </c>
      <c r="D95" s="123">
        <v>2</v>
      </c>
      <c r="E95" s="399"/>
    </row>
    <row r="96" spans="1:5" ht="15.75" x14ac:dyDescent="0.25">
      <c r="A96" s="435"/>
      <c r="B96" s="407"/>
      <c r="C96" s="122" t="s">
        <v>505</v>
      </c>
      <c r="D96" s="123">
        <v>3</v>
      </c>
      <c r="E96" s="399"/>
    </row>
    <row r="97" spans="1:5" ht="15.75" x14ac:dyDescent="0.25">
      <c r="A97" s="435"/>
      <c r="B97" s="407"/>
      <c r="C97" s="122" t="s">
        <v>506</v>
      </c>
      <c r="D97" s="123">
        <v>4</v>
      </c>
      <c r="E97" s="399"/>
    </row>
    <row r="98" spans="1:5" ht="16.5" thickBot="1" x14ac:dyDescent="0.3">
      <c r="A98" s="435"/>
      <c r="B98" s="409"/>
      <c r="C98" s="124" t="s">
        <v>507</v>
      </c>
      <c r="D98" s="125">
        <v>5</v>
      </c>
      <c r="E98" s="400"/>
    </row>
    <row r="99" spans="1:5" ht="15.75" x14ac:dyDescent="0.25">
      <c r="A99" s="435"/>
      <c r="B99" s="406" t="s">
        <v>487</v>
      </c>
      <c r="C99" s="120" t="s">
        <v>503</v>
      </c>
      <c r="D99" s="121">
        <v>5</v>
      </c>
      <c r="E99" s="398">
        <v>3</v>
      </c>
    </row>
    <row r="100" spans="1:5" ht="15.75" x14ac:dyDescent="0.25">
      <c r="A100" s="435"/>
      <c r="B100" s="407"/>
      <c r="C100" s="122" t="s">
        <v>504</v>
      </c>
      <c r="D100" s="123">
        <v>4</v>
      </c>
      <c r="E100" s="399"/>
    </row>
    <row r="101" spans="1:5" ht="15.75" x14ac:dyDescent="0.25">
      <c r="A101" s="435"/>
      <c r="B101" s="407"/>
      <c r="C101" s="122" t="s">
        <v>505</v>
      </c>
      <c r="D101" s="123">
        <v>3</v>
      </c>
      <c r="E101" s="399"/>
    </row>
    <row r="102" spans="1:5" ht="15.75" x14ac:dyDescent="0.25">
      <c r="A102" s="435"/>
      <c r="B102" s="407"/>
      <c r="C102" s="122" t="s">
        <v>506</v>
      </c>
      <c r="D102" s="123">
        <v>2</v>
      </c>
      <c r="E102" s="399"/>
    </row>
    <row r="103" spans="1:5" ht="16.5" thickBot="1" x14ac:dyDescent="0.3">
      <c r="A103" s="435"/>
      <c r="B103" s="408"/>
      <c r="C103" s="124" t="s">
        <v>507</v>
      </c>
      <c r="D103" s="127">
        <v>1</v>
      </c>
      <c r="E103" s="410"/>
    </row>
    <row r="104" spans="1:5" ht="15.75" x14ac:dyDescent="0.25">
      <c r="A104" s="435"/>
      <c r="B104" s="403" t="s">
        <v>486</v>
      </c>
      <c r="C104" s="120" t="s">
        <v>503</v>
      </c>
      <c r="D104" s="121">
        <v>5</v>
      </c>
      <c r="E104" s="398">
        <v>2</v>
      </c>
    </row>
    <row r="105" spans="1:5" ht="15.75" x14ac:dyDescent="0.25">
      <c r="A105" s="435"/>
      <c r="B105" s="404"/>
      <c r="C105" s="122" t="s">
        <v>504</v>
      </c>
      <c r="D105" s="123">
        <v>4</v>
      </c>
      <c r="E105" s="399"/>
    </row>
    <row r="106" spans="1:5" ht="15.75" x14ac:dyDescent="0.25">
      <c r="A106" s="435"/>
      <c r="B106" s="404"/>
      <c r="C106" s="122" t="s">
        <v>505</v>
      </c>
      <c r="D106" s="123">
        <v>3</v>
      </c>
      <c r="E106" s="399"/>
    </row>
    <row r="107" spans="1:5" ht="15.75" x14ac:dyDescent="0.25">
      <c r="A107" s="435"/>
      <c r="B107" s="404"/>
      <c r="C107" s="122" t="s">
        <v>506</v>
      </c>
      <c r="D107" s="123">
        <v>2</v>
      </c>
      <c r="E107" s="399"/>
    </row>
    <row r="108" spans="1:5" ht="16.5" thickBot="1" x14ac:dyDescent="0.3">
      <c r="A108" s="435"/>
      <c r="B108" s="405"/>
      <c r="C108" s="124" t="s">
        <v>507</v>
      </c>
      <c r="D108" s="127">
        <v>1</v>
      </c>
      <c r="E108" s="410"/>
    </row>
    <row r="109" spans="1:5" ht="15.75" x14ac:dyDescent="0.25">
      <c r="A109" s="435"/>
      <c r="B109" s="403" t="s">
        <v>508</v>
      </c>
      <c r="C109" s="120" t="s">
        <v>503</v>
      </c>
      <c r="D109" s="121">
        <v>1</v>
      </c>
      <c r="E109" s="398">
        <v>3</v>
      </c>
    </row>
    <row r="110" spans="1:5" ht="15.75" x14ac:dyDescent="0.25">
      <c r="A110" s="435"/>
      <c r="B110" s="404"/>
      <c r="C110" s="122" t="s">
        <v>504</v>
      </c>
      <c r="D110" s="123">
        <v>2</v>
      </c>
      <c r="E110" s="399"/>
    </row>
    <row r="111" spans="1:5" ht="15.75" x14ac:dyDescent="0.25">
      <c r="A111" s="435"/>
      <c r="B111" s="404"/>
      <c r="C111" s="122" t="s">
        <v>505</v>
      </c>
      <c r="D111" s="123">
        <v>3</v>
      </c>
      <c r="E111" s="399"/>
    </row>
    <row r="112" spans="1:5" ht="15.75" x14ac:dyDescent="0.25">
      <c r="A112" s="435"/>
      <c r="B112" s="404"/>
      <c r="C112" s="122" t="s">
        <v>506</v>
      </c>
      <c r="D112" s="123">
        <v>4</v>
      </c>
      <c r="E112" s="399"/>
    </row>
    <row r="113" spans="1:5" ht="16.5" thickBot="1" x14ac:dyDescent="0.3">
      <c r="A113" s="436"/>
      <c r="B113" s="405"/>
      <c r="C113" s="124" t="s">
        <v>507</v>
      </c>
      <c r="D113" s="125">
        <v>5</v>
      </c>
      <c r="E113" s="400"/>
    </row>
    <row r="114" spans="1:5" ht="16.5" thickBot="1" x14ac:dyDescent="0.3">
      <c r="A114" s="128"/>
      <c r="B114" s="129"/>
      <c r="C114" s="401" t="s">
        <v>165</v>
      </c>
      <c r="D114" s="402"/>
      <c r="E114" s="130">
        <f>SUM(E89:E113)</f>
        <v>15</v>
      </c>
    </row>
    <row r="115" spans="1:5" ht="16.5" thickBot="1" x14ac:dyDescent="0.3">
      <c r="A115" s="128"/>
      <c r="B115" s="129"/>
      <c r="C115" s="401" t="s">
        <v>45</v>
      </c>
      <c r="D115" s="402"/>
      <c r="E115" s="131">
        <f>E114/25</f>
        <v>0.6</v>
      </c>
    </row>
    <row r="116" spans="1:5" ht="15.75" thickBot="1" x14ac:dyDescent="0.3"/>
    <row r="117" spans="1:5" ht="16.5" thickBot="1" x14ac:dyDescent="0.3">
      <c r="A117" s="116" t="s">
        <v>148</v>
      </c>
      <c r="B117" s="117" t="s">
        <v>128</v>
      </c>
      <c r="C117" s="118" t="s">
        <v>146</v>
      </c>
      <c r="D117" s="117" t="s">
        <v>114</v>
      </c>
      <c r="E117" s="119" t="s">
        <v>147</v>
      </c>
    </row>
    <row r="118" spans="1:5" ht="15.75" x14ac:dyDescent="0.25">
      <c r="A118" s="438" t="s">
        <v>313</v>
      </c>
      <c r="B118" s="406" t="s">
        <v>519</v>
      </c>
      <c r="C118" s="120" t="s">
        <v>520</v>
      </c>
      <c r="D118" s="121">
        <v>1</v>
      </c>
      <c r="E118" s="398">
        <v>4</v>
      </c>
    </row>
    <row r="119" spans="1:5" ht="15.75" x14ac:dyDescent="0.25">
      <c r="A119" s="435"/>
      <c r="B119" s="407"/>
      <c r="C119" s="122" t="s">
        <v>521</v>
      </c>
      <c r="D119" s="123">
        <v>2</v>
      </c>
      <c r="E119" s="399"/>
    </row>
    <row r="120" spans="1:5" ht="15.75" x14ac:dyDescent="0.25">
      <c r="A120" s="435"/>
      <c r="B120" s="407"/>
      <c r="C120" s="122" t="s">
        <v>522</v>
      </c>
      <c r="D120" s="123">
        <v>3</v>
      </c>
      <c r="E120" s="399"/>
    </row>
    <row r="121" spans="1:5" ht="15.75" x14ac:dyDescent="0.25">
      <c r="A121" s="435"/>
      <c r="B121" s="407"/>
      <c r="C121" s="122" t="s">
        <v>523</v>
      </c>
      <c r="D121" s="123">
        <v>4</v>
      </c>
      <c r="E121" s="399"/>
    </row>
    <row r="122" spans="1:5" ht="16.5" thickBot="1" x14ac:dyDescent="0.3">
      <c r="A122" s="435"/>
      <c r="B122" s="409"/>
      <c r="C122" s="124" t="s">
        <v>524</v>
      </c>
      <c r="D122" s="125">
        <v>5</v>
      </c>
      <c r="E122" s="400"/>
    </row>
    <row r="123" spans="1:5" ht="15.75" x14ac:dyDescent="0.25">
      <c r="A123" s="435"/>
      <c r="B123" s="411" t="s">
        <v>525</v>
      </c>
      <c r="C123" s="120" t="s">
        <v>108</v>
      </c>
      <c r="D123" s="121">
        <v>1</v>
      </c>
      <c r="E123" s="398">
        <v>3</v>
      </c>
    </row>
    <row r="124" spans="1:5" ht="15.75" x14ac:dyDescent="0.25">
      <c r="A124" s="435"/>
      <c r="B124" s="407"/>
      <c r="C124" s="122" t="s">
        <v>149</v>
      </c>
      <c r="D124" s="123">
        <v>2</v>
      </c>
      <c r="E124" s="399"/>
    </row>
    <row r="125" spans="1:5" ht="15.75" x14ac:dyDescent="0.25">
      <c r="A125" s="435"/>
      <c r="B125" s="407"/>
      <c r="C125" s="122" t="s">
        <v>110</v>
      </c>
      <c r="D125" s="123">
        <v>3</v>
      </c>
      <c r="E125" s="399"/>
    </row>
    <row r="126" spans="1:5" ht="15.75" x14ac:dyDescent="0.25">
      <c r="A126" s="435"/>
      <c r="B126" s="407"/>
      <c r="C126" s="122" t="s">
        <v>150</v>
      </c>
      <c r="D126" s="123">
        <v>4</v>
      </c>
      <c r="E126" s="399"/>
    </row>
    <row r="127" spans="1:5" ht="16.5" thickBot="1" x14ac:dyDescent="0.3">
      <c r="A127" s="435"/>
      <c r="B127" s="409"/>
      <c r="C127" s="124" t="s">
        <v>112</v>
      </c>
      <c r="D127" s="125">
        <v>5</v>
      </c>
      <c r="E127" s="400"/>
    </row>
    <row r="128" spans="1:5" ht="16.5" thickBot="1" x14ac:dyDescent="0.3">
      <c r="A128" s="435"/>
      <c r="B128" s="411" t="s">
        <v>526</v>
      </c>
      <c r="C128" s="120" t="s">
        <v>503</v>
      </c>
      <c r="D128" s="121">
        <v>5</v>
      </c>
      <c r="E128" s="398">
        <v>4</v>
      </c>
    </row>
    <row r="129" spans="1:5" ht="15.75" x14ac:dyDescent="0.25">
      <c r="A129" s="435"/>
      <c r="B129" s="407"/>
      <c r="C129" s="122" t="s">
        <v>504</v>
      </c>
      <c r="D129" s="123">
        <v>4</v>
      </c>
      <c r="E129" s="399"/>
    </row>
    <row r="130" spans="1:5" ht="15.75" x14ac:dyDescent="0.25">
      <c r="A130" s="435"/>
      <c r="B130" s="407"/>
      <c r="C130" s="122" t="s">
        <v>527</v>
      </c>
      <c r="D130" s="123">
        <v>3</v>
      </c>
      <c r="E130" s="399"/>
    </row>
    <row r="131" spans="1:5" ht="15.75" x14ac:dyDescent="0.25">
      <c r="A131" s="435"/>
      <c r="B131" s="407"/>
      <c r="C131" s="122" t="s">
        <v>528</v>
      </c>
      <c r="D131" s="123">
        <v>2</v>
      </c>
      <c r="E131" s="399"/>
    </row>
    <row r="132" spans="1:5" ht="16.5" thickBot="1" x14ac:dyDescent="0.3">
      <c r="A132" s="435"/>
      <c r="B132" s="408"/>
      <c r="C132" s="126" t="s">
        <v>529</v>
      </c>
      <c r="D132" s="127">
        <v>1</v>
      </c>
      <c r="E132" s="410"/>
    </row>
    <row r="133" spans="1:5" ht="15.75" x14ac:dyDescent="0.25">
      <c r="A133" s="435"/>
      <c r="B133" s="403" t="s">
        <v>530</v>
      </c>
      <c r="C133" s="120" t="s">
        <v>503</v>
      </c>
      <c r="D133" s="121">
        <v>1</v>
      </c>
      <c r="E133" s="398">
        <v>3</v>
      </c>
    </row>
    <row r="134" spans="1:5" ht="15.75" x14ac:dyDescent="0.25">
      <c r="A134" s="435"/>
      <c r="B134" s="404"/>
      <c r="C134" s="122" t="s">
        <v>504</v>
      </c>
      <c r="D134" s="123">
        <v>2</v>
      </c>
      <c r="E134" s="399"/>
    </row>
    <row r="135" spans="1:5" ht="15.75" x14ac:dyDescent="0.25">
      <c r="A135" s="435"/>
      <c r="B135" s="404"/>
      <c r="C135" s="122" t="s">
        <v>527</v>
      </c>
      <c r="D135" s="123">
        <v>3</v>
      </c>
      <c r="E135" s="399"/>
    </row>
    <row r="136" spans="1:5" ht="15.75" x14ac:dyDescent="0.25">
      <c r="A136" s="435"/>
      <c r="B136" s="404"/>
      <c r="C136" s="122" t="s">
        <v>528</v>
      </c>
      <c r="D136" s="123">
        <v>4</v>
      </c>
      <c r="E136" s="399"/>
    </row>
    <row r="137" spans="1:5" ht="16.5" thickBot="1" x14ac:dyDescent="0.3">
      <c r="A137" s="435"/>
      <c r="B137" s="405"/>
      <c r="C137" s="126" t="s">
        <v>529</v>
      </c>
      <c r="D137" s="127">
        <v>5</v>
      </c>
      <c r="E137" s="410"/>
    </row>
    <row r="138" spans="1:5" ht="15.75" x14ac:dyDescent="0.25">
      <c r="A138" s="435"/>
      <c r="B138" s="403" t="s">
        <v>144</v>
      </c>
      <c r="C138" s="120" t="s">
        <v>166</v>
      </c>
      <c r="D138" s="121">
        <v>5</v>
      </c>
      <c r="E138" s="398">
        <v>1</v>
      </c>
    </row>
    <row r="139" spans="1:5" ht="15.75" x14ac:dyDescent="0.25">
      <c r="A139" s="435"/>
      <c r="B139" s="404"/>
      <c r="C139" s="122" t="s">
        <v>51</v>
      </c>
      <c r="D139" s="123">
        <v>4</v>
      </c>
      <c r="E139" s="399"/>
    </row>
    <row r="140" spans="1:5" ht="15.75" x14ac:dyDescent="0.25">
      <c r="A140" s="435"/>
      <c r="B140" s="404"/>
      <c r="C140" s="122" t="s">
        <v>52</v>
      </c>
      <c r="D140" s="123">
        <v>3</v>
      </c>
      <c r="E140" s="399"/>
    </row>
    <row r="141" spans="1:5" ht="15.75" x14ac:dyDescent="0.25">
      <c r="A141" s="435"/>
      <c r="B141" s="404"/>
      <c r="C141" s="122" t="s">
        <v>167</v>
      </c>
      <c r="D141" s="123">
        <v>2</v>
      </c>
      <c r="E141" s="399"/>
    </row>
    <row r="142" spans="1:5" ht="16.5" thickBot="1" x14ac:dyDescent="0.3">
      <c r="A142" s="436"/>
      <c r="B142" s="405"/>
      <c r="C142" s="124" t="s">
        <v>168</v>
      </c>
      <c r="D142" s="125">
        <v>1</v>
      </c>
      <c r="E142" s="400"/>
    </row>
    <row r="143" spans="1:5" ht="16.5" thickBot="1" x14ac:dyDescent="0.3">
      <c r="A143" s="128"/>
      <c r="B143" s="129"/>
      <c r="C143" s="401" t="s">
        <v>165</v>
      </c>
      <c r="D143" s="402"/>
      <c r="E143" s="130">
        <f>SUM(E118:E142)</f>
        <v>15</v>
      </c>
    </row>
    <row r="144" spans="1:5" ht="16.5" thickBot="1" x14ac:dyDescent="0.3">
      <c r="A144" s="128"/>
      <c r="B144" s="129"/>
      <c r="C144" s="401" t="s">
        <v>45</v>
      </c>
      <c r="D144" s="402"/>
      <c r="E144" s="131">
        <f>E143/25</f>
        <v>0.6</v>
      </c>
    </row>
    <row r="145" spans="1:5" ht="15.75" thickBot="1" x14ac:dyDescent="0.3"/>
    <row r="146" spans="1:5" ht="15.75" thickBot="1" x14ac:dyDescent="0.3">
      <c r="A146" s="43" t="s">
        <v>148</v>
      </c>
      <c r="B146" s="44" t="s">
        <v>128</v>
      </c>
      <c r="C146" s="44" t="s">
        <v>146</v>
      </c>
      <c r="D146" s="44" t="s">
        <v>114</v>
      </c>
      <c r="E146" s="45" t="s">
        <v>147</v>
      </c>
    </row>
    <row r="147" spans="1:5" x14ac:dyDescent="0.25">
      <c r="A147" s="414" t="s">
        <v>314</v>
      </c>
      <c r="B147" s="417" t="s">
        <v>145</v>
      </c>
      <c r="C147" s="50" t="s">
        <v>108</v>
      </c>
      <c r="D147" s="46">
        <v>1</v>
      </c>
      <c r="E147" s="420">
        <v>2</v>
      </c>
    </row>
    <row r="148" spans="1:5" x14ac:dyDescent="0.25">
      <c r="A148" s="415"/>
      <c r="B148" s="418"/>
      <c r="C148" s="41" t="s">
        <v>149</v>
      </c>
      <c r="D148" s="47">
        <v>2</v>
      </c>
      <c r="E148" s="421"/>
    </row>
    <row r="149" spans="1:5" x14ac:dyDescent="0.25">
      <c r="A149" s="415"/>
      <c r="B149" s="418"/>
      <c r="C149" s="41" t="s">
        <v>110</v>
      </c>
      <c r="D149" s="47">
        <v>3</v>
      </c>
      <c r="E149" s="421"/>
    </row>
    <row r="150" spans="1:5" x14ac:dyDescent="0.25">
      <c r="A150" s="415"/>
      <c r="B150" s="418"/>
      <c r="C150" s="41" t="s">
        <v>150</v>
      </c>
      <c r="D150" s="47">
        <v>4</v>
      </c>
      <c r="E150" s="421"/>
    </row>
    <row r="151" spans="1:5" ht="15.75" thickBot="1" x14ac:dyDescent="0.3">
      <c r="A151" s="415"/>
      <c r="B151" s="419"/>
      <c r="C151" s="51" t="s">
        <v>112</v>
      </c>
      <c r="D151" s="48">
        <v>5</v>
      </c>
      <c r="E151" s="422"/>
    </row>
    <row r="152" spans="1:5" x14ac:dyDescent="0.25">
      <c r="A152" s="415"/>
      <c r="B152" s="423" t="s">
        <v>151</v>
      </c>
      <c r="C152" s="50" t="s">
        <v>108</v>
      </c>
      <c r="D152" s="46">
        <v>1</v>
      </c>
      <c r="E152" s="420">
        <v>4</v>
      </c>
    </row>
    <row r="153" spans="1:5" x14ac:dyDescent="0.25">
      <c r="A153" s="415"/>
      <c r="B153" s="424"/>
      <c r="C153" s="41" t="s">
        <v>149</v>
      </c>
      <c r="D153" s="47">
        <v>2</v>
      </c>
      <c r="E153" s="421"/>
    </row>
    <row r="154" spans="1:5" x14ac:dyDescent="0.25">
      <c r="A154" s="415"/>
      <c r="B154" s="424"/>
      <c r="C154" s="41" t="s">
        <v>110</v>
      </c>
      <c r="D154" s="47">
        <v>3</v>
      </c>
      <c r="E154" s="421"/>
    </row>
    <row r="155" spans="1:5" x14ac:dyDescent="0.25">
      <c r="A155" s="415"/>
      <c r="B155" s="424"/>
      <c r="C155" s="41" t="s">
        <v>150</v>
      </c>
      <c r="D155" s="47">
        <v>4</v>
      </c>
      <c r="E155" s="421"/>
    </row>
    <row r="156" spans="1:5" ht="15.75" thickBot="1" x14ac:dyDescent="0.3">
      <c r="A156" s="415"/>
      <c r="B156" s="425"/>
      <c r="C156" s="51" t="s">
        <v>112</v>
      </c>
      <c r="D156" s="48">
        <v>5</v>
      </c>
      <c r="E156" s="422"/>
    </row>
    <row r="157" spans="1:5" x14ac:dyDescent="0.25">
      <c r="A157" s="415"/>
      <c r="B157" s="417" t="s">
        <v>152</v>
      </c>
      <c r="C157" s="50" t="s">
        <v>157</v>
      </c>
      <c r="D157" s="46">
        <v>5</v>
      </c>
      <c r="E157" s="420">
        <v>3</v>
      </c>
    </row>
    <row r="158" spans="1:5" x14ac:dyDescent="0.25">
      <c r="A158" s="415"/>
      <c r="B158" s="418"/>
      <c r="C158" s="41" t="s">
        <v>153</v>
      </c>
      <c r="D158" s="47">
        <v>4</v>
      </c>
      <c r="E158" s="421"/>
    </row>
    <row r="159" spans="1:5" x14ac:dyDescent="0.25">
      <c r="A159" s="415"/>
      <c r="B159" s="418"/>
      <c r="C159" s="41" t="s">
        <v>154</v>
      </c>
      <c r="D159" s="47">
        <v>3</v>
      </c>
      <c r="E159" s="421"/>
    </row>
    <row r="160" spans="1:5" x14ac:dyDescent="0.25">
      <c r="A160" s="415"/>
      <c r="B160" s="418"/>
      <c r="C160" s="41" t="s">
        <v>155</v>
      </c>
      <c r="D160" s="47">
        <v>2</v>
      </c>
      <c r="E160" s="421"/>
    </row>
    <row r="161" spans="1:5" ht="15.75" thickBot="1" x14ac:dyDescent="0.3">
      <c r="A161" s="415"/>
      <c r="B161" s="426"/>
      <c r="C161" s="52" t="s">
        <v>158</v>
      </c>
      <c r="D161" s="49">
        <v>1</v>
      </c>
      <c r="E161" s="427"/>
    </row>
    <row r="162" spans="1:5" x14ac:dyDescent="0.25">
      <c r="A162" s="415"/>
      <c r="B162" s="428" t="s">
        <v>156</v>
      </c>
      <c r="C162" s="50" t="s">
        <v>108</v>
      </c>
      <c r="D162" s="46">
        <v>1</v>
      </c>
      <c r="E162" s="420">
        <v>4</v>
      </c>
    </row>
    <row r="163" spans="1:5" x14ac:dyDescent="0.25">
      <c r="A163" s="415"/>
      <c r="B163" s="429"/>
      <c r="C163" s="41" t="s">
        <v>149</v>
      </c>
      <c r="D163" s="47">
        <v>2</v>
      </c>
      <c r="E163" s="421"/>
    </row>
    <row r="164" spans="1:5" x14ac:dyDescent="0.25">
      <c r="A164" s="415"/>
      <c r="B164" s="429"/>
      <c r="C164" s="41" t="s">
        <v>110</v>
      </c>
      <c r="D164" s="47">
        <v>3</v>
      </c>
      <c r="E164" s="421"/>
    </row>
    <row r="165" spans="1:5" x14ac:dyDescent="0.25">
      <c r="A165" s="415"/>
      <c r="B165" s="429"/>
      <c r="C165" s="41" t="s">
        <v>150</v>
      </c>
      <c r="D165" s="47">
        <v>4</v>
      </c>
      <c r="E165" s="421"/>
    </row>
    <row r="166" spans="1:5" ht="15.75" thickBot="1" x14ac:dyDescent="0.3">
      <c r="A166" s="415"/>
      <c r="B166" s="430"/>
      <c r="C166" s="52" t="s">
        <v>112</v>
      </c>
      <c r="D166" s="49">
        <v>5</v>
      </c>
      <c r="E166" s="427"/>
    </row>
    <row r="167" spans="1:5" x14ac:dyDescent="0.25">
      <c r="A167" s="415"/>
      <c r="B167" s="431" t="s">
        <v>159</v>
      </c>
      <c r="C167" s="50" t="s">
        <v>160</v>
      </c>
      <c r="D167" s="46">
        <v>1</v>
      </c>
      <c r="E167" s="420">
        <v>4</v>
      </c>
    </row>
    <row r="168" spans="1:5" x14ac:dyDescent="0.25">
      <c r="A168" s="415"/>
      <c r="B168" s="432"/>
      <c r="C168" s="41" t="s">
        <v>161</v>
      </c>
      <c r="D168" s="47">
        <v>2</v>
      </c>
      <c r="E168" s="421"/>
    </row>
    <row r="169" spans="1:5" x14ac:dyDescent="0.25">
      <c r="A169" s="415"/>
      <c r="B169" s="432"/>
      <c r="C169" s="41" t="s">
        <v>162</v>
      </c>
      <c r="D169" s="47">
        <v>3</v>
      </c>
      <c r="E169" s="421"/>
    </row>
    <row r="170" spans="1:5" x14ac:dyDescent="0.25">
      <c r="A170" s="415"/>
      <c r="B170" s="432"/>
      <c r="C170" s="41" t="s">
        <v>163</v>
      </c>
      <c r="D170" s="47">
        <v>4</v>
      </c>
      <c r="E170" s="421"/>
    </row>
    <row r="171" spans="1:5" ht="15.75" thickBot="1" x14ac:dyDescent="0.3">
      <c r="A171" s="416"/>
      <c r="B171" s="433"/>
      <c r="C171" s="51" t="s">
        <v>164</v>
      </c>
      <c r="D171" s="48">
        <v>5</v>
      </c>
      <c r="E171" s="422"/>
    </row>
    <row r="172" spans="1:5" ht="16.5" thickBot="1" x14ac:dyDescent="0.3">
      <c r="C172" s="412" t="s">
        <v>165</v>
      </c>
      <c r="D172" s="413"/>
      <c r="E172" s="53">
        <f>SUM(E147:E171)</f>
        <v>17</v>
      </c>
    </row>
    <row r="173" spans="1:5" ht="19.5" thickBot="1" x14ac:dyDescent="0.3">
      <c r="C173" s="412" t="s">
        <v>45</v>
      </c>
      <c r="D173" s="413"/>
      <c r="E173" s="54">
        <f>E172/25</f>
        <v>0.68</v>
      </c>
    </row>
    <row r="175" spans="1:5" ht="15.75" thickBot="1" x14ac:dyDescent="0.3"/>
    <row r="176" spans="1:5" ht="16.5" thickBot="1" x14ac:dyDescent="0.3">
      <c r="A176" s="116" t="s">
        <v>148</v>
      </c>
      <c r="B176" s="117" t="s">
        <v>128</v>
      </c>
      <c r="C176" s="118" t="s">
        <v>146</v>
      </c>
      <c r="D176" s="117" t="s">
        <v>114</v>
      </c>
      <c r="E176" s="119" t="s">
        <v>147</v>
      </c>
    </row>
    <row r="177" spans="1:5" ht="15.75" x14ac:dyDescent="0.25">
      <c r="A177" s="438" t="s">
        <v>315</v>
      </c>
      <c r="B177" s="406" t="s">
        <v>484</v>
      </c>
      <c r="C177" s="120" t="s">
        <v>503</v>
      </c>
      <c r="D177" s="121">
        <v>1</v>
      </c>
      <c r="E177" s="398">
        <v>5</v>
      </c>
    </row>
    <row r="178" spans="1:5" ht="15.75" x14ac:dyDescent="0.25">
      <c r="A178" s="435"/>
      <c r="B178" s="407"/>
      <c r="C178" s="122" t="s">
        <v>504</v>
      </c>
      <c r="D178" s="123">
        <v>2</v>
      </c>
      <c r="E178" s="399"/>
    </row>
    <row r="179" spans="1:5" ht="15.75" x14ac:dyDescent="0.25">
      <c r="A179" s="435"/>
      <c r="B179" s="407"/>
      <c r="C179" s="122" t="s">
        <v>505</v>
      </c>
      <c r="D179" s="123">
        <v>3</v>
      </c>
      <c r="E179" s="399"/>
    </row>
    <row r="180" spans="1:5" ht="15.75" x14ac:dyDescent="0.25">
      <c r="A180" s="435"/>
      <c r="B180" s="407"/>
      <c r="C180" s="122" t="s">
        <v>506</v>
      </c>
      <c r="D180" s="123">
        <v>4</v>
      </c>
      <c r="E180" s="399"/>
    </row>
    <row r="181" spans="1:5" ht="16.5" thickBot="1" x14ac:dyDescent="0.3">
      <c r="A181" s="435"/>
      <c r="B181" s="409"/>
      <c r="C181" s="124" t="s">
        <v>507</v>
      </c>
      <c r="D181" s="125">
        <v>5</v>
      </c>
      <c r="E181" s="400"/>
    </row>
    <row r="182" spans="1:5" ht="15.75" x14ac:dyDescent="0.25">
      <c r="A182" s="435"/>
      <c r="B182" s="411" t="s">
        <v>485</v>
      </c>
      <c r="C182" s="120" t="s">
        <v>503</v>
      </c>
      <c r="D182" s="121">
        <v>1</v>
      </c>
      <c r="E182" s="398">
        <v>4</v>
      </c>
    </row>
    <row r="183" spans="1:5" ht="15.75" x14ac:dyDescent="0.25">
      <c r="A183" s="435"/>
      <c r="B183" s="407"/>
      <c r="C183" s="122" t="s">
        <v>504</v>
      </c>
      <c r="D183" s="123">
        <v>2</v>
      </c>
      <c r="E183" s="399"/>
    </row>
    <row r="184" spans="1:5" ht="15.75" x14ac:dyDescent="0.25">
      <c r="A184" s="435"/>
      <c r="B184" s="407"/>
      <c r="C184" s="122" t="s">
        <v>505</v>
      </c>
      <c r="D184" s="123">
        <v>3</v>
      </c>
      <c r="E184" s="399"/>
    </row>
    <row r="185" spans="1:5" ht="15.75" x14ac:dyDescent="0.25">
      <c r="A185" s="435"/>
      <c r="B185" s="407"/>
      <c r="C185" s="122" t="s">
        <v>506</v>
      </c>
      <c r="D185" s="123">
        <v>4</v>
      </c>
      <c r="E185" s="399"/>
    </row>
    <row r="186" spans="1:5" ht="16.5" thickBot="1" x14ac:dyDescent="0.3">
      <c r="A186" s="435"/>
      <c r="B186" s="409"/>
      <c r="C186" s="124" t="s">
        <v>507</v>
      </c>
      <c r="D186" s="125">
        <v>5</v>
      </c>
      <c r="E186" s="400"/>
    </row>
    <row r="187" spans="1:5" ht="15.75" x14ac:dyDescent="0.25">
      <c r="A187" s="435"/>
      <c r="B187" s="406" t="s">
        <v>487</v>
      </c>
      <c r="C187" s="120" t="s">
        <v>503</v>
      </c>
      <c r="D187" s="121">
        <v>5</v>
      </c>
      <c r="E187" s="398">
        <v>3</v>
      </c>
    </row>
    <row r="188" spans="1:5" ht="15.75" x14ac:dyDescent="0.25">
      <c r="A188" s="435"/>
      <c r="B188" s="407"/>
      <c r="C188" s="122" t="s">
        <v>504</v>
      </c>
      <c r="D188" s="123">
        <v>4</v>
      </c>
      <c r="E188" s="399"/>
    </row>
    <row r="189" spans="1:5" ht="15.75" x14ac:dyDescent="0.25">
      <c r="A189" s="435"/>
      <c r="B189" s="407"/>
      <c r="C189" s="122" t="s">
        <v>505</v>
      </c>
      <c r="D189" s="123">
        <v>3</v>
      </c>
      <c r="E189" s="399"/>
    </row>
    <row r="190" spans="1:5" ht="15.75" x14ac:dyDescent="0.25">
      <c r="A190" s="435"/>
      <c r="B190" s="407"/>
      <c r="C190" s="122" t="s">
        <v>506</v>
      </c>
      <c r="D190" s="123">
        <v>2</v>
      </c>
      <c r="E190" s="399"/>
    </row>
    <row r="191" spans="1:5" ht="16.5" thickBot="1" x14ac:dyDescent="0.3">
      <c r="A191" s="435"/>
      <c r="B191" s="408"/>
      <c r="C191" s="124" t="s">
        <v>507</v>
      </c>
      <c r="D191" s="127">
        <v>1</v>
      </c>
      <c r="E191" s="410"/>
    </row>
    <row r="192" spans="1:5" ht="15.75" x14ac:dyDescent="0.25">
      <c r="A192" s="435"/>
      <c r="B192" s="403" t="s">
        <v>486</v>
      </c>
      <c r="C192" s="120" t="s">
        <v>503</v>
      </c>
      <c r="D192" s="121">
        <v>5</v>
      </c>
      <c r="E192" s="398">
        <v>3</v>
      </c>
    </row>
    <row r="193" spans="1:5" ht="15.75" x14ac:dyDescent="0.25">
      <c r="A193" s="435"/>
      <c r="B193" s="404"/>
      <c r="C193" s="122" t="s">
        <v>504</v>
      </c>
      <c r="D193" s="123">
        <v>4</v>
      </c>
      <c r="E193" s="399"/>
    </row>
    <row r="194" spans="1:5" ht="15.75" x14ac:dyDescent="0.25">
      <c r="A194" s="435"/>
      <c r="B194" s="404"/>
      <c r="C194" s="122" t="s">
        <v>505</v>
      </c>
      <c r="D194" s="123">
        <v>3</v>
      </c>
      <c r="E194" s="399"/>
    </row>
    <row r="195" spans="1:5" ht="15.75" x14ac:dyDescent="0.25">
      <c r="A195" s="435"/>
      <c r="B195" s="404"/>
      <c r="C195" s="122" t="s">
        <v>506</v>
      </c>
      <c r="D195" s="123">
        <v>2</v>
      </c>
      <c r="E195" s="399"/>
    </row>
    <row r="196" spans="1:5" ht="16.5" thickBot="1" x14ac:dyDescent="0.3">
      <c r="A196" s="435"/>
      <c r="B196" s="405"/>
      <c r="C196" s="124" t="s">
        <v>507</v>
      </c>
      <c r="D196" s="127">
        <v>1</v>
      </c>
      <c r="E196" s="410"/>
    </row>
    <row r="197" spans="1:5" ht="15.75" x14ac:dyDescent="0.25">
      <c r="A197" s="435"/>
      <c r="B197" s="403" t="s">
        <v>508</v>
      </c>
      <c r="C197" s="120" t="s">
        <v>503</v>
      </c>
      <c r="D197" s="121">
        <v>1</v>
      </c>
      <c r="E197" s="398">
        <v>3</v>
      </c>
    </row>
    <row r="198" spans="1:5" ht="15.75" x14ac:dyDescent="0.25">
      <c r="A198" s="435"/>
      <c r="B198" s="404"/>
      <c r="C198" s="122" t="s">
        <v>504</v>
      </c>
      <c r="D198" s="123">
        <v>2</v>
      </c>
      <c r="E198" s="399"/>
    </row>
    <row r="199" spans="1:5" ht="15.75" x14ac:dyDescent="0.25">
      <c r="A199" s="435"/>
      <c r="B199" s="404"/>
      <c r="C199" s="122" t="s">
        <v>505</v>
      </c>
      <c r="D199" s="123">
        <v>3</v>
      </c>
      <c r="E199" s="399"/>
    </row>
    <row r="200" spans="1:5" ht="15.75" x14ac:dyDescent="0.25">
      <c r="A200" s="435"/>
      <c r="B200" s="404"/>
      <c r="C200" s="122" t="s">
        <v>506</v>
      </c>
      <c r="D200" s="123">
        <v>4</v>
      </c>
      <c r="E200" s="399"/>
    </row>
    <row r="201" spans="1:5" ht="16.5" thickBot="1" x14ac:dyDescent="0.3">
      <c r="A201" s="436"/>
      <c r="B201" s="405"/>
      <c r="C201" s="124" t="s">
        <v>507</v>
      </c>
      <c r="D201" s="125">
        <v>5</v>
      </c>
      <c r="E201" s="400"/>
    </row>
    <row r="202" spans="1:5" ht="16.5" thickBot="1" x14ac:dyDescent="0.3">
      <c r="A202" s="128"/>
      <c r="B202" s="129"/>
      <c r="C202" s="401" t="s">
        <v>165</v>
      </c>
      <c r="D202" s="402"/>
      <c r="E202" s="130">
        <f>SUM(E177:E201)</f>
        <v>18</v>
      </c>
    </row>
    <row r="203" spans="1:5" ht="16.5" thickBot="1" x14ac:dyDescent="0.3">
      <c r="A203" s="128"/>
      <c r="B203" s="129"/>
      <c r="C203" s="401" t="s">
        <v>45</v>
      </c>
      <c r="D203" s="402"/>
      <c r="E203" s="131">
        <f>E202/25</f>
        <v>0.72</v>
      </c>
    </row>
    <row r="205" spans="1:5" ht="15.75" thickBot="1" x14ac:dyDescent="0.3"/>
    <row r="206" spans="1:5" ht="16.5" thickBot="1" x14ac:dyDescent="0.3">
      <c r="A206" s="116" t="s">
        <v>148</v>
      </c>
      <c r="B206" s="117" t="s">
        <v>128</v>
      </c>
      <c r="C206" s="118" t="s">
        <v>146</v>
      </c>
      <c r="D206" s="117" t="s">
        <v>114</v>
      </c>
      <c r="E206" s="119" t="s">
        <v>147</v>
      </c>
    </row>
    <row r="207" spans="1:5" ht="15.75" x14ac:dyDescent="0.25">
      <c r="A207" s="434" t="s">
        <v>316</v>
      </c>
      <c r="B207" s="406" t="s">
        <v>484</v>
      </c>
      <c r="C207" s="120" t="s">
        <v>108</v>
      </c>
      <c r="D207" s="121">
        <v>1</v>
      </c>
      <c r="E207" s="398">
        <v>5</v>
      </c>
    </row>
    <row r="208" spans="1:5" ht="15.75" x14ac:dyDescent="0.25">
      <c r="A208" s="435"/>
      <c r="B208" s="407"/>
      <c r="C208" s="122" t="s">
        <v>149</v>
      </c>
      <c r="D208" s="123">
        <v>2</v>
      </c>
      <c r="E208" s="399"/>
    </row>
    <row r="209" spans="1:5" ht="15.75" x14ac:dyDescent="0.25">
      <c r="A209" s="435"/>
      <c r="B209" s="407"/>
      <c r="C209" s="122" t="s">
        <v>110</v>
      </c>
      <c r="D209" s="123">
        <v>3</v>
      </c>
      <c r="E209" s="399"/>
    </row>
    <row r="210" spans="1:5" ht="15.75" x14ac:dyDescent="0.25">
      <c r="A210" s="435"/>
      <c r="B210" s="407"/>
      <c r="C210" s="122" t="s">
        <v>150</v>
      </c>
      <c r="D210" s="123">
        <v>4</v>
      </c>
      <c r="E210" s="399"/>
    </row>
    <row r="211" spans="1:5" ht="16.5" thickBot="1" x14ac:dyDescent="0.3">
      <c r="A211" s="435"/>
      <c r="B211" s="409"/>
      <c r="C211" s="124" t="s">
        <v>112</v>
      </c>
      <c r="D211" s="125">
        <v>5</v>
      </c>
      <c r="E211" s="400"/>
    </row>
    <row r="212" spans="1:5" ht="15.75" x14ac:dyDescent="0.25">
      <c r="A212" s="435"/>
      <c r="B212" s="411" t="s">
        <v>485</v>
      </c>
      <c r="C212" s="120" t="s">
        <v>108</v>
      </c>
      <c r="D212" s="121">
        <v>1</v>
      </c>
      <c r="E212" s="398">
        <v>3</v>
      </c>
    </row>
    <row r="213" spans="1:5" ht="15.75" x14ac:dyDescent="0.25">
      <c r="A213" s="435"/>
      <c r="B213" s="407"/>
      <c r="C213" s="122" t="s">
        <v>149</v>
      </c>
      <c r="D213" s="123">
        <v>2</v>
      </c>
      <c r="E213" s="399"/>
    </row>
    <row r="214" spans="1:5" ht="15.75" x14ac:dyDescent="0.25">
      <c r="A214" s="435"/>
      <c r="B214" s="407"/>
      <c r="C214" s="122" t="s">
        <v>110</v>
      </c>
      <c r="D214" s="123">
        <v>3</v>
      </c>
      <c r="E214" s="399"/>
    </row>
    <row r="215" spans="1:5" ht="15.75" x14ac:dyDescent="0.25">
      <c r="A215" s="435"/>
      <c r="B215" s="407"/>
      <c r="C215" s="122" t="s">
        <v>150</v>
      </c>
      <c r="D215" s="123">
        <v>4</v>
      </c>
      <c r="E215" s="399"/>
    </row>
    <row r="216" spans="1:5" ht="16.5" thickBot="1" x14ac:dyDescent="0.3">
      <c r="A216" s="435"/>
      <c r="B216" s="409"/>
      <c r="C216" s="124" t="s">
        <v>112</v>
      </c>
      <c r="D216" s="125">
        <v>5</v>
      </c>
      <c r="E216" s="400"/>
    </row>
    <row r="217" spans="1:5" ht="15.75" x14ac:dyDescent="0.25">
      <c r="A217" s="435"/>
      <c r="B217" s="411" t="s">
        <v>486</v>
      </c>
      <c r="C217" s="120" t="s">
        <v>108</v>
      </c>
      <c r="D217" s="121">
        <v>5</v>
      </c>
      <c r="E217" s="398">
        <v>4</v>
      </c>
    </row>
    <row r="218" spans="1:5" ht="15.75" x14ac:dyDescent="0.25">
      <c r="A218" s="435"/>
      <c r="B218" s="407"/>
      <c r="C218" s="122" t="s">
        <v>149</v>
      </c>
      <c r="D218" s="123">
        <v>4</v>
      </c>
      <c r="E218" s="399"/>
    </row>
    <row r="219" spans="1:5" ht="15.75" x14ac:dyDescent="0.25">
      <c r="A219" s="435"/>
      <c r="B219" s="407"/>
      <c r="C219" s="122" t="s">
        <v>110</v>
      </c>
      <c r="D219" s="123">
        <v>3</v>
      </c>
      <c r="E219" s="399"/>
    </row>
    <row r="220" spans="1:5" ht="15.75" x14ac:dyDescent="0.25">
      <c r="A220" s="435"/>
      <c r="B220" s="407"/>
      <c r="C220" s="122" t="s">
        <v>150</v>
      </c>
      <c r="D220" s="123">
        <v>2</v>
      </c>
      <c r="E220" s="399"/>
    </row>
    <row r="221" spans="1:5" ht="16.5" thickBot="1" x14ac:dyDescent="0.3">
      <c r="A221" s="435"/>
      <c r="B221" s="408"/>
      <c r="C221" s="126" t="s">
        <v>112</v>
      </c>
      <c r="D221" s="127">
        <v>1</v>
      </c>
      <c r="E221" s="410"/>
    </row>
    <row r="222" spans="1:5" ht="15.75" x14ac:dyDescent="0.25">
      <c r="A222" s="435"/>
      <c r="B222" s="437" t="s">
        <v>487</v>
      </c>
      <c r="C222" s="120" t="s">
        <v>108</v>
      </c>
      <c r="D222" s="121">
        <v>1</v>
      </c>
      <c r="E222" s="398">
        <v>3</v>
      </c>
    </row>
    <row r="223" spans="1:5" ht="15.75" x14ac:dyDescent="0.25">
      <c r="A223" s="435"/>
      <c r="B223" s="404"/>
      <c r="C223" s="122" t="s">
        <v>149</v>
      </c>
      <c r="D223" s="123">
        <v>2</v>
      </c>
      <c r="E223" s="399"/>
    </row>
    <row r="224" spans="1:5" ht="15.75" x14ac:dyDescent="0.25">
      <c r="A224" s="435"/>
      <c r="B224" s="404"/>
      <c r="C224" s="122" t="s">
        <v>110</v>
      </c>
      <c r="D224" s="123">
        <v>3</v>
      </c>
      <c r="E224" s="399"/>
    </row>
    <row r="225" spans="1:5" ht="15.75" x14ac:dyDescent="0.25">
      <c r="A225" s="435"/>
      <c r="B225" s="404"/>
      <c r="C225" s="122" t="s">
        <v>150</v>
      </c>
      <c r="D225" s="123">
        <v>4</v>
      </c>
      <c r="E225" s="399"/>
    </row>
    <row r="226" spans="1:5" ht="16.5" thickBot="1" x14ac:dyDescent="0.3">
      <c r="A226" s="435"/>
      <c r="B226" s="405"/>
      <c r="C226" s="126" t="s">
        <v>112</v>
      </c>
      <c r="D226" s="127">
        <v>5</v>
      </c>
      <c r="E226" s="410"/>
    </row>
    <row r="227" spans="1:5" ht="15.75" x14ac:dyDescent="0.25">
      <c r="A227" s="435"/>
      <c r="B227" s="403" t="s">
        <v>159</v>
      </c>
      <c r="C227" s="120" t="s">
        <v>108</v>
      </c>
      <c r="D227" s="121">
        <v>1</v>
      </c>
      <c r="E227" s="398">
        <v>5</v>
      </c>
    </row>
    <row r="228" spans="1:5" ht="15.75" x14ac:dyDescent="0.25">
      <c r="A228" s="435"/>
      <c r="B228" s="404"/>
      <c r="C228" s="122" t="s">
        <v>149</v>
      </c>
      <c r="D228" s="123">
        <v>2</v>
      </c>
      <c r="E228" s="399"/>
    </row>
    <row r="229" spans="1:5" ht="15.75" x14ac:dyDescent="0.25">
      <c r="A229" s="435"/>
      <c r="B229" s="404"/>
      <c r="C229" s="122" t="s">
        <v>110</v>
      </c>
      <c r="D229" s="123">
        <v>3</v>
      </c>
      <c r="E229" s="399"/>
    </row>
    <row r="230" spans="1:5" ht="15.75" x14ac:dyDescent="0.25">
      <c r="A230" s="435"/>
      <c r="B230" s="404"/>
      <c r="C230" s="122" t="s">
        <v>150</v>
      </c>
      <c r="D230" s="123">
        <v>4</v>
      </c>
      <c r="E230" s="399"/>
    </row>
    <row r="231" spans="1:5" ht="16.5" thickBot="1" x14ac:dyDescent="0.3">
      <c r="A231" s="436"/>
      <c r="B231" s="405"/>
      <c r="C231" s="126" t="s">
        <v>112</v>
      </c>
      <c r="D231" s="125">
        <v>5</v>
      </c>
      <c r="E231" s="400"/>
    </row>
    <row r="232" spans="1:5" ht="16.5" thickBot="1" x14ac:dyDescent="0.3">
      <c r="A232" s="128"/>
      <c r="B232" s="129"/>
      <c r="C232" s="401" t="s">
        <v>165</v>
      </c>
      <c r="D232" s="402"/>
      <c r="E232" s="130">
        <f>SUM(E207:E231)</f>
        <v>20</v>
      </c>
    </row>
    <row r="233" spans="1:5" ht="16.5" thickBot="1" x14ac:dyDescent="0.3">
      <c r="A233" s="128"/>
      <c r="B233" s="129"/>
      <c r="C233" s="401" t="s">
        <v>45</v>
      </c>
      <c r="D233" s="402"/>
      <c r="E233" s="131">
        <f>E232/25</f>
        <v>0.8</v>
      </c>
    </row>
    <row r="235" spans="1:5" ht="15.75" thickBot="1" x14ac:dyDescent="0.3"/>
    <row r="236" spans="1:5" ht="16.5" thickBot="1" x14ac:dyDescent="0.3">
      <c r="A236" s="116" t="s">
        <v>148</v>
      </c>
      <c r="B236" s="117" t="s">
        <v>128</v>
      </c>
      <c r="C236" s="118" t="s">
        <v>146</v>
      </c>
      <c r="D236" s="117" t="s">
        <v>114</v>
      </c>
      <c r="E236" s="119" t="s">
        <v>147</v>
      </c>
    </row>
    <row r="237" spans="1:5" ht="15.75" x14ac:dyDescent="0.25">
      <c r="A237" s="434" t="s">
        <v>317</v>
      </c>
      <c r="B237" s="406" t="s">
        <v>484</v>
      </c>
      <c r="C237" s="120" t="s">
        <v>108</v>
      </c>
      <c r="D237" s="121">
        <v>1</v>
      </c>
      <c r="E237" s="398">
        <v>5</v>
      </c>
    </row>
    <row r="238" spans="1:5" ht="15.75" x14ac:dyDescent="0.25">
      <c r="A238" s="435"/>
      <c r="B238" s="407"/>
      <c r="C238" s="122" t="s">
        <v>149</v>
      </c>
      <c r="D238" s="123">
        <v>2</v>
      </c>
      <c r="E238" s="399"/>
    </row>
    <row r="239" spans="1:5" ht="15.75" x14ac:dyDescent="0.25">
      <c r="A239" s="435"/>
      <c r="B239" s="407"/>
      <c r="C239" s="122" t="s">
        <v>110</v>
      </c>
      <c r="D239" s="123">
        <v>3</v>
      </c>
      <c r="E239" s="399"/>
    </row>
    <row r="240" spans="1:5" ht="15.75" x14ac:dyDescent="0.25">
      <c r="A240" s="435"/>
      <c r="B240" s="407"/>
      <c r="C240" s="122" t="s">
        <v>150</v>
      </c>
      <c r="D240" s="123">
        <v>4</v>
      </c>
      <c r="E240" s="399"/>
    </row>
    <row r="241" spans="1:5" ht="16.5" thickBot="1" x14ac:dyDescent="0.3">
      <c r="A241" s="435"/>
      <c r="B241" s="409"/>
      <c r="C241" s="124" t="s">
        <v>112</v>
      </c>
      <c r="D241" s="125">
        <v>5</v>
      </c>
      <c r="E241" s="400"/>
    </row>
    <row r="242" spans="1:5" ht="15.75" x14ac:dyDescent="0.25">
      <c r="A242" s="435"/>
      <c r="B242" s="411" t="s">
        <v>485</v>
      </c>
      <c r="C242" s="120" t="s">
        <v>108</v>
      </c>
      <c r="D242" s="121">
        <v>1</v>
      </c>
      <c r="E242" s="398">
        <v>3</v>
      </c>
    </row>
    <row r="243" spans="1:5" ht="15.75" x14ac:dyDescent="0.25">
      <c r="A243" s="435"/>
      <c r="B243" s="407"/>
      <c r="C243" s="122" t="s">
        <v>149</v>
      </c>
      <c r="D243" s="123">
        <v>2</v>
      </c>
      <c r="E243" s="399"/>
    </row>
    <row r="244" spans="1:5" ht="15.75" x14ac:dyDescent="0.25">
      <c r="A244" s="435"/>
      <c r="B244" s="407"/>
      <c r="C244" s="122" t="s">
        <v>110</v>
      </c>
      <c r="D244" s="123">
        <v>3</v>
      </c>
      <c r="E244" s="399"/>
    </row>
    <row r="245" spans="1:5" ht="15.75" x14ac:dyDescent="0.25">
      <c r="A245" s="435"/>
      <c r="B245" s="407"/>
      <c r="C245" s="122" t="s">
        <v>150</v>
      </c>
      <c r="D245" s="123">
        <v>4</v>
      </c>
      <c r="E245" s="399"/>
    </row>
    <row r="246" spans="1:5" ht="16.5" thickBot="1" x14ac:dyDescent="0.3">
      <c r="A246" s="435"/>
      <c r="B246" s="409"/>
      <c r="C246" s="124" t="s">
        <v>112</v>
      </c>
      <c r="D246" s="125">
        <v>5</v>
      </c>
      <c r="E246" s="400"/>
    </row>
    <row r="247" spans="1:5" ht="15.75" x14ac:dyDescent="0.25">
      <c r="A247" s="435"/>
      <c r="B247" s="411" t="s">
        <v>486</v>
      </c>
      <c r="C247" s="120" t="s">
        <v>108</v>
      </c>
      <c r="D247" s="121">
        <v>5</v>
      </c>
      <c r="E247" s="398">
        <v>4</v>
      </c>
    </row>
    <row r="248" spans="1:5" ht="15.75" x14ac:dyDescent="0.25">
      <c r="A248" s="435"/>
      <c r="B248" s="407"/>
      <c r="C248" s="122" t="s">
        <v>149</v>
      </c>
      <c r="D248" s="123">
        <v>4</v>
      </c>
      <c r="E248" s="399"/>
    </row>
    <row r="249" spans="1:5" ht="15.75" x14ac:dyDescent="0.25">
      <c r="A249" s="435"/>
      <c r="B249" s="407"/>
      <c r="C249" s="122" t="s">
        <v>110</v>
      </c>
      <c r="D249" s="123">
        <v>3</v>
      </c>
      <c r="E249" s="399"/>
    </row>
    <row r="250" spans="1:5" ht="15.75" x14ac:dyDescent="0.25">
      <c r="A250" s="435"/>
      <c r="B250" s="407"/>
      <c r="C250" s="122" t="s">
        <v>150</v>
      </c>
      <c r="D250" s="123">
        <v>2</v>
      </c>
      <c r="E250" s="399"/>
    </row>
    <row r="251" spans="1:5" ht="16.5" thickBot="1" x14ac:dyDescent="0.3">
      <c r="A251" s="435"/>
      <c r="B251" s="408"/>
      <c r="C251" s="126" t="s">
        <v>112</v>
      </c>
      <c r="D251" s="127">
        <v>1</v>
      </c>
      <c r="E251" s="410"/>
    </row>
    <row r="252" spans="1:5" ht="15.75" x14ac:dyDescent="0.25">
      <c r="A252" s="435"/>
      <c r="B252" s="437" t="s">
        <v>487</v>
      </c>
      <c r="C252" s="120" t="s">
        <v>108</v>
      </c>
      <c r="D252" s="121">
        <v>1</v>
      </c>
      <c r="E252" s="398">
        <v>3</v>
      </c>
    </row>
    <row r="253" spans="1:5" ht="15.75" x14ac:dyDescent="0.25">
      <c r="A253" s="435"/>
      <c r="B253" s="404"/>
      <c r="C253" s="122" t="s">
        <v>149</v>
      </c>
      <c r="D253" s="123">
        <v>2</v>
      </c>
      <c r="E253" s="399"/>
    </row>
    <row r="254" spans="1:5" ht="15.75" x14ac:dyDescent="0.25">
      <c r="A254" s="435"/>
      <c r="B254" s="404"/>
      <c r="C254" s="122" t="s">
        <v>110</v>
      </c>
      <c r="D254" s="123">
        <v>3</v>
      </c>
      <c r="E254" s="399"/>
    </row>
    <row r="255" spans="1:5" ht="15.75" x14ac:dyDescent="0.25">
      <c r="A255" s="435"/>
      <c r="B255" s="404"/>
      <c r="C255" s="122" t="s">
        <v>150</v>
      </c>
      <c r="D255" s="123">
        <v>4</v>
      </c>
      <c r="E255" s="399"/>
    </row>
    <row r="256" spans="1:5" ht="16.5" thickBot="1" x14ac:dyDescent="0.3">
      <c r="A256" s="435"/>
      <c r="B256" s="405"/>
      <c r="C256" s="126" t="s">
        <v>112</v>
      </c>
      <c r="D256" s="127">
        <v>5</v>
      </c>
      <c r="E256" s="410"/>
    </row>
    <row r="257" spans="1:5" ht="15.75" x14ac:dyDescent="0.25">
      <c r="A257" s="435"/>
      <c r="B257" s="403" t="s">
        <v>159</v>
      </c>
      <c r="C257" s="120" t="s">
        <v>108</v>
      </c>
      <c r="D257" s="121">
        <v>1</v>
      </c>
      <c r="E257" s="398">
        <v>5</v>
      </c>
    </row>
    <row r="258" spans="1:5" ht="15.75" x14ac:dyDescent="0.25">
      <c r="A258" s="435"/>
      <c r="B258" s="404"/>
      <c r="C258" s="122" t="s">
        <v>149</v>
      </c>
      <c r="D258" s="123">
        <v>2</v>
      </c>
      <c r="E258" s="399"/>
    </row>
    <row r="259" spans="1:5" ht="15.75" x14ac:dyDescent="0.25">
      <c r="A259" s="435"/>
      <c r="B259" s="404"/>
      <c r="C259" s="122" t="s">
        <v>110</v>
      </c>
      <c r="D259" s="123">
        <v>3</v>
      </c>
      <c r="E259" s="399"/>
    </row>
    <row r="260" spans="1:5" ht="15.75" x14ac:dyDescent="0.25">
      <c r="A260" s="435"/>
      <c r="B260" s="404"/>
      <c r="C260" s="122" t="s">
        <v>150</v>
      </c>
      <c r="D260" s="123">
        <v>4</v>
      </c>
      <c r="E260" s="399"/>
    </row>
    <row r="261" spans="1:5" ht="16.5" thickBot="1" x14ac:dyDescent="0.3">
      <c r="A261" s="436"/>
      <c r="B261" s="405"/>
      <c r="C261" s="126" t="s">
        <v>112</v>
      </c>
      <c r="D261" s="125">
        <v>5</v>
      </c>
      <c r="E261" s="400"/>
    </row>
    <row r="262" spans="1:5" ht="16.5" thickBot="1" x14ac:dyDescent="0.3">
      <c r="A262" s="128"/>
      <c r="B262" s="129"/>
      <c r="C262" s="401" t="s">
        <v>165</v>
      </c>
      <c r="D262" s="402"/>
      <c r="E262" s="130">
        <f>SUM(E237:E261)</f>
        <v>20</v>
      </c>
    </row>
    <row r="263" spans="1:5" ht="16.5" thickBot="1" x14ac:dyDescent="0.3">
      <c r="A263" s="128"/>
      <c r="B263" s="129"/>
      <c r="C263" s="401" t="s">
        <v>45</v>
      </c>
      <c r="D263" s="402"/>
      <c r="E263" s="131">
        <f>E262/25</f>
        <v>0.8</v>
      </c>
    </row>
    <row r="266" spans="1:5" ht="16.5" thickBot="1" x14ac:dyDescent="0.3">
      <c r="A266" s="135" t="s">
        <v>148</v>
      </c>
      <c r="B266" s="136" t="s">
        <v>128</v>
      </c>
      <c r="C266" s="136" t="s">
        <v>146</v>
      </c>
      <c r="D266" s="136" t="s">
        <v>114</v>
      </c>
      <c r="E266" s="137" t="s">
        <v>147</v>
      </c>
    </row>
    <row r="267" spans="1:5" ht="17.25" thickTop="1" thickBot="1" x14ac:dyDescent="0.3">
      <c r="A267" s="441" t="s">
        <v>318</v>
      </c>
      <c r="B267" s="444" t="s">
        <v>554</v>
      </c>
      <c r="C267" s="138" t="s">
        <v>108</v>
      </c>
      <c r="D267" s="139">
        <v>1</v>
      </c>
      <c r="E267" s="447">
        <v>2</v>
      </c>
    </row>
    <row r="268" spans="1:5" ht="16.5" thickBot="1" x14ac:dyDescent="0.3">
      <c r="A268" s="442"/>
      <c r="B268" s="445"/>
      <c r="C268" s="138" t="s">
        <v>149</v>
      </c>
      <c r="D268" s="139">
        <v>2</v>
      </c>
      <c r="E268" s="448"/>
    </row>
    <row r="269" spans="1:5" ht="16.5" thickBot="1" x14ac:dyDescent="0.3">
      <c r="A269" s="442"/>
      <c r="B269" s="445"/>
      <c r="C269" s="138" t="s">
        <v>110</v>
      </c>
      <c r="D269" s="139">
        <v>3</v>
      </c>
      <c r="E269" s="448"/>
    </row>
    <row r="270" spans="1:5" ht="16.5" thickBot="1" x14ac:dyDescent="0.3">
      <c r="A270" s="442"/>
      <c r="B270" s="445"/>
      <c r="C270" s="138" t="s">
        <v>523</v>
      </c>
      <c r="D270" s="139">
        <v>4</v>
      </c>
      <c r="E270" s="448"/>
    </row>
    <row r="271" spans="1:5" ht="16.5" thickBot="1" x14ac:dyDescent="0.3">
      <c r="A271" s="442"/>
      <c r="B271" s="446"/>
      <c r="C271" s="140" t="s">
        <v>524</v>
      </c>
      <c r="D271" s="141">
        <v>5</v>
      </c>
      <c r="E271" s="449"/>
    </row>
    <row r="272" spans="1:5" ht="17.25" thickTop="1" thickBot="1" x14ac:dyDescent="0.3">
      <c r="A272" s="442"/>
      <c r="B272" s="444" t="s">
        <v>555</v>
      </c>
      <c r="C272" s="138" t="s">
        <v>556</v>
      </c>
      <c r="D272" s="139">
        <v>5</v>
      </c>
      <c r="E272" s="450">
        <v>2</v>
      </c>
    </row>
    <row r="273" spans="1:5" ht="16.5" thickBot="1" x14ac:dyDescent="0.3">
      <c r="A273" s="442"/>
      <c r="B273" s="445"/>
      <c r="C273" s="138" t="s">
        <v>557</v>
      </c>
      <c r="D273" s="139">
        <v>4</v>
      </c>
      <c r="E273" s="451"/>
    </row>
    <row r="274" spans="1:5" ht="16.5" thickBot="1" x14ac:dyDescent="0.3">
      <c r="A274" s="442"/>
      <c r="B274" s="445"/>
      <c r="C274" s="138" t="s">
        <v>558</v>
      </c>
      <c r="D274" s="139">
        <v>3</v>
      </c>
      <c r="E274" s="451"/>
    </row>
    <row r="275" spans="1:5" ht="16.5" thickBot="1" x14ac:dyDescent="0.3">
      <c r="A275" s="442"/>
      <c r="B275" s="445"/>
      <c r="C275" s="138" t="s">
        <v>559</v>
      </c>
      <c r="D275" s="139">
        <v>2</v>
      </c>
      <c r="E275" s="451"/>
    </row>
    <row r="276" spans="1:5" ht="16.5" thickBot="1" x14ac:dyDescent="0.3">
      <c r="A276" s="442"/>
      <c r="B276" s="446"/>
      <c r="C276" s="140" t="s">
        <v>560</v>
      </c>
      <c r="D276" s="141">
        <v>1</v>
      </c>
      <c r="E276" s="452"/>
    </row>
    <row r="277" spans="1:5" ht="16.5" customHeight="1" thickTop="1" thickBot="1" x14ac:dyDescent="0.3">
      <c r="A277" s="442"/>
      <c r="B277" s="444" t="s">
        <v>561</v>
      </c>
      <c r="C277" s="138" t="s">
        <v>562</v>
      </c>
      <c r="D277" s="139">
        <v>5</v>
      </c>
      <c r="E277" s="450">
        <v>3</v>
      </c>
    </row>
    <row r="278" spans="1:5" ht="16.5" thickBot="1" x14ac:dyDescent="0.3">
      <c r="A278" s="442"/>
      <c r="B278" s="445"/>
      <c r="C278" s="138" t="s">
        <v>563</v>
      </c>
      <c r="D278" s="139">
        <v>4</v>
      </c>
      <c r="E278" s="451"/>
    </row>
    <row r="279" spans="1:5" ht="16.5" thickBot="1" x14ac:dyDescent="0.3">
      <c r="A279" s="442"/>
      <c r="B279" s="445"/>
      <c r="C279" s="138" t="s">
        <v>564</v>
      </c>
      <c r="D279" s="139">
        <v>3</v>
      </c>
      <c r="E279" s="451"/>
    </row>
    <row r="280" spans="1:5" ht="16.5" thickBot="1" x14ac:dyDescent="0.3">
      <c r="A280" s="442"/>
      <c r="B280" s="445"/>
      <c r="C280" s="138" t="s">
        <v>565</v>
      </c>
      <c r="D280" s="139">
        <v>2</v>
      </c>
      <c r="E280" s="451"/>
    </row>
    <row r="281" spans="1:5" ht="16.5" thickBot="1" x14ac:dyDescent="0.3">
      <c r="A281" s="442"/>
      <c r="B281" s="446"/>
      <c r="C281" s="140" t="s">
        <v>566</v>
      </c>
      <c r="D281" s="141">
        <v>1</v>
      </c>
      <c r="E281" s="452"/>
    </row>
    <row r="282" spans="1:5" ht="17.25" thickTop="1" thickBot="1" x14ac:dyDescent="0.3">
      <c r="A282" s="442"/>
      <c r="B282" s="453" t="s">
        <v>567</v>
      </c>
      <c r="C282" s="142" t="s">
        <v>568</v>
      </c>
      <c r="D282" s="143">
        <v>5</v>
      </c>
      <c r="E282" s="447">
        <v>3</v>
      </c>
    </row>
    <row r="283" spans="1:5" ht="16.5" thickBot="1" x14ac:dyDescent="0.3">
      <c r="A283" s="442"/>
      <c r="B283" s="454"/>
      <c r="C283" s="142" t="s">
        <v>569</v>
      </c>
      <c r="D283" s="143">
        <v>4</v>
      </c>
      <c r="E283" s="448"/>
    </row>
    <row r="284" spans="1:5" ht="16.5" thickBot="1" x14ac:dyDescent="0.3">
      <c r="A284" s="442"/>
      <c r="B284" s="454"/>
      <c r="C284" s="142" t="s">
        <v>570</v>
      </c>
      <c r="D284" s="143">
        <v>3</v>
      </c>
      <c r="E284" s="448"/>
    </row>
    <row r="285" spans="1:5" ht="16.5" thickBot="1" x14ac:dyDescent="0.3">
      <c r="A285" s="442"/>
      <c r="B285" s="454"/>
      <c r="C285" s="142" t="s">
        <v>571</v>
      </c>
      <c r="D285" s="143">
        <v>2</v>
      </c>
      <c r="E285" s="448"/>
    </row>
    <row r="286" spans="1:5" ht="16.5" thickBot="1" x14ac:dyDescent="0.3">
      <c r="A286" s="442"/>
      <c r="B286" s="455"/>
      <c r="C286" s="144" t="s">
        <v>572</v>
      </c>
      <c r="D286" s="145">
        <v>1</v>
      </c>
      <c r="E286" s="449"/>
    </row>
    <row r="287" spans="1:5" ht="17.25" thickTop="1" thickBot="1" x14ac:dyDescent="0.3">
      <c r="A287" s="442"/>
      <c r="B287" s="453" t="s">
        <v>159</v>
      </c>
      <c r="C287" s="142" t="s">
        <v>160</v>
      </c>
      <c r="D287" s="143">
        <v>1</v>
      </c>
      <c r="E287" s="447">
        <v>2</v>
      </c>
    </row>
    <row r="288" spans="1:5" ht="16.5" thickBot="1" x14ac:dyDescent="0.3">
      <c r="A288" s="442"/>
      <c r="B288" s="454"/>
      <c r="C288" s="142" t="s">
        <v>161</v>
      </c>
      <c r="D288" s="143">
        <v>2</v>
      </c>
      <c r="E288" s="448"/>
    </row>
    <row r="289" spans="1:5" ht="16.5" thickBot="1" x14ac:dyDescent="0.3">
      <c r="A289" s="442"/>
      <c r="B289" s="454"/>
      <c r="C289" s="142" t="s">
        <v>162</v>
      </c>
      <c r="D289" s="143">
        <v>3</v>
      </c>
      <c r="E289" s="448"/>
    </row>
    <row r="290" spans="1:5" ht="16.5" thickBot="1" x14ac:dyDescent="0.3">
      <c r="A290" s="442"/>
      <c r="B290" s="454"/>
      <c r="C290" s="142" t="s">
        <v>163</v>
      </c>
      <c r="D290" s="143">
        <v>4</v>
      </c>
      <c r="E290" s="448"/>
    </row>
    <row r="291" spans="1:5" ht="16.5" thickBot="1" x14ac:dyDescent="0.3">
      <c r="A291" s="443"/>
      <c r="B291" s="455"/>
      <c r="C291" s="146" t="s">
        <v>164</v>
      </c>
      <c r="D291" s="147">
        <v>5</v>
      </c>
      <c r="E291" s="449"/>
    </row>
    <row r="292" spans="1:5" ht="17.25" thickTop="1" thickBot="1" x14ac:dyDescent="0.3">
      <c r="A292" s="148"/>
      <c r="B292" s="149"/>
      <c r="C292" s="439" t="s">
        <v>165</v>
      </c>
      <c r="D292" s="440"/>
      <c r="E292" s="150">
        <v>12</v>
      </c>
    </row>
    <row r="293" spans="1:5" ht="17.25" thickTop="1" thickBot="1" x14ac:dyDescent="0.3">
      <c r="A293" s="148"/>
      <c r="B293" s="149"/>
      <c r="C293" s="439" t="s">
        <v>45</v>
      </c>
      <c r="D293" s="440"/>
      <c r="E293" s="151">
        <v>0.48</v>
      </c>
    </row>
    <row r="294" spans="1:5" ht="15.75" thickTop="1" x14ac:dyDescent="0.25"/>
    <row r="295" spans="1:5" ht="16.5" thickBot="1" x14ac:dyDescent="0.3">
      <c r="A295" s="160" t="s">
        <v>148</v>
      </c>
      <c r="B295" s="161" t="s">
        <v>128</v>
      </c>
      <c r="C295" s="162" t="s">
        <v>146</v>
      </c>
      <c r="D295" s="161" t="s">
        <v>114</v>
      </c>
      <c r="E295" s="163" t="s">
        <v>147</v>
      </c>
    </row>
    <row r="296" spans="1:5" ht="15.75" customHeight="1" x14ac:dyDescent="0.25">
      <c r="A296" s="378" t="s">
        <v>319</v>
      </c>
      <c r="B296" s="406" t="s">
        <v>484</v>
      </c>
      <c r="C296" s="120" t="s">
        <v>503</v>
      </c>
      <c r="D296" s="121">
        <v>1</v>
      </c>
      <c r="E296" s="398">
        <v>4</v>
      </c>
    </row>
    <row r="297" spans="1:5" ht="15.75" x14ac:dyDescent="0.25">
      <c r="A297" s="379"/>
      <c r="B297" s="407"/>
      <c r="C297" s="122" t="s">
        <v>504</v>
      </c>
      <c r="D297" s="123">
        <v>2</v>
      </c>
      <c r="E297" s="399"/>
    </row>
    <row r="298" spans="1:5" ht="15.75" x14ac:dyDescent="0.25">
      <c r="A298" s="379"/>
      <c r="B298" s="407"/>
      <c r="C298" s="122" t="s">
        <v>505</v>
      </c>
      <c r="D298" s="123">
        <v>3</v>
      </c>
      <c r="E298" s="399"/>
    </row>
    <row r="299" spans="1:5" ht="15.75" x14ac:dyDescent="0.25">
      <c r="A299" s="379"/>
      <c r="B299" s="407"/>
      <c r="C299" s="122" t="s">
        <v>506</v>
      </c>
      <c r="D299" s="123">
        <v>4</v>
      </c>
      <c r="E299" s="399"/>
    </row>
    <row r="300" spans="1:5" ht="16.5" thickBot="1" x14ac:dyDescent="0.3">
      <c r="A300" s="379"/>
      <c r="B300" s="409"/>
      <c r="C300" s="124" t="s">
        <v>507</v>
      </c>
      <c r="D300" s="125">
        <v>5</v>
      </c>
      <c r="E300" s="400"/>
    </row>
    <row r="301" spans="1:5" ht="15.75" x14ac:dyDescent="0.25">
      <c r="A301" s="379"/>
      <c r="B301" s="411" t="s">
        <v>485</v>
      </c>
      <c r="C301" s="120" t="s">
        <v>503</v>
      </c>
      <c r="D301" s="121">
        <v>1</v>
      </c>
      <c r="E301" s="398">
        <v>3</v>
      </c>
    </row>
    <row r="302" spans="1:5" ht="15.75" x14ac:dyDescent="0.25">
      <c r="A302" s="379"/>
      <c r="B302" s="407"/>
      <c r="C302" s="122" t="s">
        <v>504</v>
      </c>
      <c r="D302" s="123">
        <v>2</v>
      </c>
      <c r="E302" s="399"/>
    </row>
    <row r="303" spans="1:5" ht="15.75" x14ac:dyDescent="0.25">
      <c r="A303" s="379"/>
      <c r="B303" s="407"/>
      <c r="C303" s="122" t="s">
        <v>505</v>
      </c>
      <c r="D303" s="123">
        <v>3</v>
      </c>
      <c r="E303" s="399"/>
    </row>
    <row r="304" spans="1:5" ht="15.75" x14ac:dyDescent="0.25">
      <c r="A304" s="379"/>
      <c r="B304" s="407"/>
      <c r="C304" s="122" t="s">
        <v>506</v>
      </c>
      <c r="D304" s="123">
        <v>4</v>
      </c>
      <c r="E304" s="399"/>
    </row>
    <row r="305" spans="1:5" ht="16.5" thickBot="1" x14ac:dyDescent="0.3">
      <c r="A305" s="379"/>
      <c r="B305" s="409"/>
      <c r="C305" s="124" t="s">
        <v>507</v>
      </c>
      <c r="D305" s="125">
        <v>5</v>
      </c>
      <c r="E305" s="400"/>
    </row>
    <row r="306" spans="1:5" ht="15.75" x14ac:dyDescent="0.25">
      <c r="A306" s="379"/>
      <c r="B306" s="406" t="s">
        <v>487</v>
      </c>
      <c r="C306" s="120" t="s">
        <v>503</v>
      </c>
      <c r="D306" s="121">
        <v>5</v>
      </c>
      <c r="E306" s="398">
        <v>3</v>
      </c>
    </row>
    <row r="307" spans="1:5" ht="15.75" x14ac:dyDescent="0.25">
      <c r="A307" s="379"/>
      <c r="B307" s="407"/>
      <c r="C307" s="122" t="s">
        <v>504</v>
      </c>
      <c r="D307" s="123">
        <v>4</v>
      </c>
      <c r="E307" s="399"/>
    </row>
    <row r="308" spans="1:5" ht="15.75" x14ac:dyDescent="0.25">
      <c r="A308" s="379"/>
      <c r="B308" s="407"/>
      <c r="C308" s="122" t="s">
        <v>505</v>
      </c>
      <c r="D308" s="123">
        <v>3</v>
      </c>
      <c r="E308" s="399"/>
    </row>
    <row r="309" spans="1:5" ht="15.75" x14ac:dyDescent="0.25">
      <c r="A309" s="379"/>
      <c r="B309" s="407"/>
      <c r="C309" s="122" t="s">
        <v>506</v>
      </c>
      <c r="D309" s="123">
        <v>2</v>
      </c>
      <c r="E309" s="399"/>
    </row>
    <row r="310" spans="1:5" ht="16.5" thickBot="1" x14ac:dyDescent="0.3">
      <c r="A310" s="379"/>
      <c r="B310" s="408"/>
      <c r="C310" s="124" t="s">
        <v>507</v>
      </c>
      <c r="D310" s="127">
        <v>1</v>
      </c>
      <c r="E310" s="410"/>
    </row>
    <row r="311" spans="1:5" ht="15.75" x14ac:dyDescent="0.25">
      <c r="A311" s="379"/>
      <c r="B311" s="403" t="s">
        <v>486</v>
      </c>
      <c r="C311" s="120" t="s">
        <v>503</v>
      </c>
      <c r="D311" s="121">
        <v>5</v>
      </c>
      <c r="E311" s="398">
        <v>2</v>
      </c>
    </row>
    <row r="312" spans="1:5" ht="15.75" x14ac:dyDescent="0.25">
      <c r="A312" s="379"/>
      <c r="B312" s="404"/>
      <c r="C312" s="122" t="s">
        <v>504</v>
      </c>
      <c r="D312" s="123">
        <v>4</v>
      </c>
      <c r="E312" s="399"/>
    </row>
    <row r="313" spans="1:5" ht="15.75" x14ac:dyDescent="0.25">
      <c r="A313" s="379"/>
      <c r="B313" s="404"/>
      <c r="C313" s="122" t="s">
        <v>505</v>
      </c>
      <c r="D313" s="123">
        <v>3</v>
      </c>
      <c r="E313" s="399"/>
    </row>
    <row r="314" spans="1:5" ht="15.75" x14ac:dyDescent="0.25">
      <c r="A314" s="379"/>
      <c r="B314" s="404"/>
      <c r="C314" s="122" t="s">
        <v>506</v>
      </c>
      <c r="D314" s="123">
        <v>2</v>
      </c>
      <c r="E314" s="399"/>
    </row>
    <row r="315" spans="1:5" ht="16.5" thickBot="1" x14ac:dyDescent="0.3">
      <c r="A315" s="379"/>
      <c r="B315" s="405"/>
      <c r="C315" s="124" t="s">
        <v>507</v>
      </c>
      <c r="D315" s="127">
        <v>1</v>
      </c>
      <c r="E315" s="410"/>
    </row>
    <row r="316" spans="1:5" ht="15.75" customHeight="1" x14ac:dyDescent="0.25">
      <c r="A316" s="379"/>
      <c r="B316" s="403" t="s">
        <v>508</v>
      </c>
      <c r="C316" s="120" t="s">
        <v>503</v>
      </c>
      <c r="D316" s="121">
        <v>1</v>
      </c>
      <c r="E316" s="398">
        <v>3</v>
      </c>
    </row>
    <row r="317" spans="1:5" ht="15.75" x14ac:dyDescent="0.25">
      <c r="A317" s="379"/>
      <c r="B317" s="404"/>
      <c r="C317" s="122" t="s">
        <v>504</v>
      </c>
      <c r="D317" s="123">
        <v>2</v>
      </c>
      <c r="E317" s="399"/>
    </row>
    <row r="318" spans="1:5" ht="15.75" x14ac:dyDescent="0.25">
      <c r="A318" s="379"/>
      <c r="B318" s="404"/>
      <c r="C318" s="122" t="s">
        <v>505</v>
      </c>
      <c r="D318" s="123">
        <v>3</v>
      </c>
      <c r="E318" s="399"/>
    </row>
    <row r="319" spans="1:5" ht="15.75" x14ac:dyDescent="0.25">
      <c r="A319" s="379"/>
      <c r="B319" s="404"/>
      <c r="C319" s="122" t="s">
        <v>506</v>
      </c>
      <c r="D319" s="123">
        <v>4</v>
      </c>
      <c r="E319" s="399"/>
    </row>
    <row r="320" spans="1:5" ht="16.5" thickBot="1" x14ac:dyDescent="0.3">
      <c r="A320" s="380"/>
      <c r="B320" s="405"/>
      <c r="C320" s="124" t="s">
        <v>507</v>
      </c>
      <c r="D320" s="125">
        <v>5</v>
      </c>
      <c r="E320" s="400"/>
    </row>
    <row r="321" spans="1:5" ht="16.5" thickBot="1" x14ac:dyDescent="0.3">
      <c r="A321" s="183"/>
      <c r="B321" s="129"/>
      <c r="C321" s="401" t="s">
        <v>165</v>
      </c>
      <c r="D321" s="402"/>
      <c r="E321" s="130">
        <f>SUM(E296:E320)</f>
        <v>15</v>
      </c>
    </row>
    <row r="322" spans="1:5" ht="16.5" thickBot="1" x14ac:dyDescent="0.3">
      <c r="A322" s="183"/>
      <c r="B322" s="129"/>
      <c r="C322" s="401" t="s">
        <v>45</v>
      </c>
      <c r="D322" s="402"/>
      <c r="E322" s="131">
        <f>E321/25</f>
        <v>0.6</v>
      </c>
    </row>
    <row r="325" spans="1:5" ht="16.5" thickBot="1" x14ac:dyDescent="0.3">
      <c r="A325" s="160" t="s">
        <v>148</v>
      </c>
      <c r="B325" s="161" t="s">
        <v>128</v>
      </c>
      <c r="C325" s="162" t="s">
        <v>146</v>
      </c>
      <c r="D325" s="161" t="s">
        <v>114</v>
      </c>
      <c r="E325" s="163" t="s">
        <v>147</v>
      </c>
    </row>
    <row r="326" spans="1:5" ht="15.75" x14ac:dyDescent="0.25">
      <c r="A326" s="378" t="s">
        <v>320</v>
      </c>
      <c r="B326" s="381" t="s">
        <v>554</v>
      </c>
      <c r="C326" s="164" t="s">
        <v>108</v>
      </c>
      <c r="D326" s="165">
        <v>1</v>
      </c>
      <c r="E326" s="383">
        <v>2</v>
      </c>
    </row>
    <row r="327" spans="1:5" ht="15.75" x14ac:dyDescent="0.25">
      <c r="A327" s="379"/>
      <c r="B327" s="382"/>
      <c r="C327" s="166" t="s">
        <v>149</v>
      </c>
      <c r="D327" s="167">
        <v>2</v>
      </c>
      <c r="E327" s="384"/>
    </row>
    <row r="328" spans="1:5" ht="15.75" x14ac:dyDescent="0.25">
      <c r="A328" s="379"/>
      <c r="B328" s="382"/>
      <c r="C328" s="166" t="s">
        <v>110</v>
      </c>
      <c r="D328" s="167">
        <v>3</v>
      </c>
      <c r="E328" s="384"/>
    </row>
    <row r="329" spans="1:5" ht="15.75" x14ac:dyDescent="0.25">
      <c r="A329" s="379"/>
      <c r="B329" s="382"/>
      <c r="C329" s="166" t="s">
        <v>523</v>
      </c>
      <c r="D329" s="167">
        <v>4</v>
      </c>
      <c r="E329" s="384"/>
    </row>
    <row r="330" spans="1:5" ht="16.5" thickBot="1" x14ac:dyDescent="0.3">
      <c r="A330" s="379"/>
      <c r="B330" s="382"/>
      <c r="C330" s="168" t="s">
        <v>524</v>
      </c>
      <c r="D330" s="169">
        <v>5</v>
      </c>
      <c r="E330" s="385"/>
    </row>
    <row r="331" spans="1:5" ht="15.75" x14ac:dyDescent="0.25">
      <c r="A331" s="379"/>
      <c r="B331" s="381" t="s">
        <v>555</v>
      </c>
      <c r="C331" s="164" t="s">
        <v>556</v>
      </c>
      <c r="D331" s="165">
        <v>5</v>
      </c>
      <c r="E331" s="386">
        <v>2</v>
      </c>
    </row>
    <row r="332" spans="1:5" ht="15.75" x14ac:dyDescent="0.25">
      <c r="A332" s="379"/>
      <c r="B332" s="382"/>
      <c r="C332" s="166" t="s">
        <v>557</v>
      </c>
      <c r="D332" s="167">
        <v>4</v>
      </c>
      <c r="E332" s="384"/>
    </row>
    <row r="333" spans="1:5" ht="15.75" x14ac:dyDescent="0.25">
      <c r="A333" s="379"/>
      <c r="B333" s="382"/>
      <c r="C333" s="166" t="s">
        <v>558</v>
      </c>
      <c r="D333" s="167">
        <v>3</v>
      </c>
      <c r="E333" s="384"/>
    </row>
    <row r="334" spans="1:5" ht="15.75" x14ac:dyDescent="0.25">
      <c r="A334" s="379"/>
      <c r="B334" s="382"/>
      <c r="C334" s="166" t="s">
        <v>559</v>
      </c>
      <c r="D334" s="167">
        <v>2</v>
      </c>
      <c r="E334" s="384"/>
    </row>
    <row r="335" spans="1:5" ht="16.5" thickBot="1" x14ac:dyDescent="0.3">
      <c r="A335" s="379"/>
      <c r="B335" s="382"/>
      <c r="C335" s="168" t="s">
        <v>560</v>
      </c>
      <c r="D335" s="169">
        <v>1</v>
      </c>
      <c r="E335" s="384"/>
    </row>
    <row r="336" spans="1:5" ht="31.5" x14ac:dyDescent="0.25">
      <c r="A336" s="379"/>
      <c r="B336" s="381" t="s">
        <v>561</v>
      </c>
      <c r="C336" s="164" t="s">
        <v>562</v>
      </c>
      <c r="D336" s="165">
        <v>5</v>
      </c>
      <c r="E336" s="386">
        <v>3</v>
      </c>
    </row>
    <row r="337" spans="1:5" ht="15.75" x14ac:dyDescent="0.25">
      <c r="A337" s="379"/>
      <c r="B337" s="382"/>
      <c r="C337" s="166" t="s">
        <v>563</v>
      </c>
      <c r="D337" s="167">
        <v>4</v>
      </c>
      <c r="E337" s="384"/>
    </row>
    <row r="338" spans="1:5" ht="15.75" x14ac:dyDescent="0.25">
      <c r="A338" s="379"/>
      <c r="B338" s="382"/>
      <c r="C338" s="166" t="s">
        <v>564</v>
      </c>
      <c r="D338" s="167">
        <v>3</v>
      </c>
      <c r="E338" s="384"/>
    </row>
    <row r="339" spans="1:5" ht="15.75" x14ac:dyDescent="0.25">
      <c r="A339" s="379"/>
      <c r="B339" s="382"/>
      <c r="C339" s="166" t="s">
        <v>565</v>
      </c>
      <c r="D339" s="167">
        <v>2</v>
      </c>
      <c r="E339" s="384"/>
    </row>
    <row r="340" spans="1:5" ht="16.5" thickBot="1" x14ac:dyDescent="0.3">
      <c r="A340" s="379"/>
      <c r="B340" s="387"/>
      <c r="C340" s="170" t="s">
        <v>566</v>
      </c>
      <c r="D340" s="171">
        <v>1</v>
      </c>
      <c r="E340" s="388"/>
    </row>
    <row r="341" spans="1:5" ht="15.75" x14ac:dyDescent="0.25">
      <c r="A341" s="379"/>
      <c r="B341" s="389" t="s">
        <v>567</v>
      </c>
      <c r="C341" s="172" t="s">
        <v>568</v>
      </c>
      <c r="D341" s="173">
        <v>5</v>
      </c>
      <c r="E341" s="392">
        <v>3</v>
      </c>
    </row>
    <row r="342" spans="1:5" ht="15.75" x14ac:dyDescent="0.25">
      <c r="A342" s="379"/>
      <c r="B342" s="390"/>
      <c r="C342" s="174" t="s">
        <v>569</v>
      </c>
      <c r="D342" s="175">
        <v>4</v>
      </c>
      <c r="E342" s="393"/>
    </row>
    <row r="343" spans="1:5" ht="15.75" x14ac:dyDescent="0.25">
      <c r="A343" s="379"/>
      <c r="B343" s="390"/>
      <c r="C343" s="174" t="s">
        <v>570</v>
      </c>
      <c r="D343" s="175">
        <v>3</v>
      </c>
      <c r="E343" s="393"/>
    </row>
    <row r="344" spans="1:5" ht="15.75" x14ac:dyDescent="0.25">
      <c r="A344" s="379"/>
      <c r="B344" s="390"/>
      <c r="C344" s="174" t="s">
        <v>571</v>
      </c>
      <c r="D344" s="175">
        <v>2</v>
      </c>
      <c r="E344" s="393"/>
    </row>
    <row r="345" spans="1:5" ht="16.5" thickBot="1" x14ac:dyDescent="0.3">
      <c r="A345" s="379"/>
      <c r="B345" s="391"/>
      <c r="C345" s="176" t="s">
        <v>572</v>
      </c>
      <c r="D345" s="177">
        <v>1</v>
      </c>
      <c r="E345" s="394"/>
    </row>
    <row r="346" spans="1:5" ht="15.75" x14ac:dyDescent="0.25">
      <c r="A346" s="379"/>
      <c r="B346" s="395" t="s">
        <v>159</v>
      </c>
      <c r="C346" s="178" t="s">
        <v>160</v>
      </c>
      <c r="D346" s="179">
        <v>1</v>
      </c>
      <c r="E346" s="383">
        <v>2</v>
      </c>
    </row>
    <row r="347" spans="1:5" ht="15.75" x14ac:dyDescent="0.25">
      <c r="A347" s="379"/>
      <c r="B347" s="396"/>
      <c r="C347" s="180" t="s">
        <v>161</v>
      </c>
      <c r="D347" s="157">
        <v>2</v>
      </c>
      <c r="E347" s="384"/>
    </row>
    <row r="348" spans="1:5" ht="15.75" x14ac:dyDescent="0.25">
      <c r="A348" s="379"/>
      <c r="B348" s="396"/>
      <c r="C348" s="180" t="s">
        <v>162</v>
      </c>
      <c r="D348" s="157">
        <v>3</v>
      </c>
      <c r="E348" s="384"/>
    </row>
    <row r="349" spans="1:5" ht="15.75" x14ac:dyDescent="0.25">
      <c r="A349" s="379"/>
      <c r="B349" s="396"/>
      <c r="C349" s="180" t="s">
        <v>163</v>
      </c>
      <c r="D349" s="157">
        <v>4</v>
      </c>
      <c r="E349" s="384"/>
    </row>
    <row r="350" spans="1:5" ht="16.5" thickBot="1" x14ac:dyDescent="0.3">
      <c r="A350" s="380"/>
      <c r="B350" s="397"/>
      <c r="C350" s="181" t="s">
        <v>164</v>
      </c>
      <c r="D350" s="158">
        <v>5</v>
      </c>
      <c r="E350" s="385"/>
    </row>
    <row r="351" spans="1:5" ht="16.5" thickBot="1" x14ac:dyDescent="0.3">
      <c r="A351" s="183"/>
      <c r="B351" s="156"/>
      <c r="C351" s="376" t="s">
        <v>165</v>
      </c>
      <c r="D351" s="377"/>
      <c r="E351" s="159">
        <v>12</v>
      </c>
    </row>
    <row r="352" spans="1:5" ht="16.5" thickBot="1" x14ac:dyDescent="0.3">
      <c r="A352" s="183"/>
      <c r="B352" s="156"/>
      <c r="C352" s="376" t="s">
        <v>45</v>
      </c>
      <c r="D352" s="377"/>
      <c r="E352" s="182">
        <v>0.48</v>
      </c>
    </row>
    <row r="355" spans="1:5" ht="16.5" thickBot="1" x14ac:dyDescent="0.3">
      <c r="A355" s="160" t="s">
        <v>148</v>
      </c>
      <c r="B355" s="161" t="s">
        <v>128</v>
      </c>
      <c r="C355" s="162" t="s">
        <v>146</v>
      </c>
      <c r="D355" s="161" t="s">
        <v>114</v>
      </c>
      <c r="E355" s="163" t="s">
        <v>147</v>
      </c>
    </row>
    <row r="356" spans="1:5" ht="15.75" x14ac:dyDescent="0.25">
      <c r="A356" s="378" t="s">
        <v>320</v>
      </c>
      <c r="B356" s="381" t="s">
        <v>554</v>
      </c>
      <c r="C356" s="164" t="s">
        <v>108</v>
      </c>
      <c r="D356" s="165">
        <v>1</v>
      </c>
      <c r="E356" s="383">
        <v>2</v>
      </c>
    </row>
    <row r="357" spans="1:5" ht="15.75" x14ac:dyDescent="0.25">
      <c r="A357" s="379"/>
      <c r="B357" s="382"/>
      <c r="C357" s="166" t="s">
        <v>149</v>
      </c>
      <c r="D357" s="167">
        <v>2</v>
      </c>
      <c r="E357" s="384"/>
    </row>
    <row r="358" spans="1:5" ht="15.75" x14ac:dyDescent="0.25">
      <c r="A358" s="379"/>
      <c r="B358" s="382"/>
      <c r="C358" s="166" t="s">
        <v>110</v>
      </c>
      <c r="D358" s="167">
        <v>3</v>
      </c>
      <c r="E358" s="384"/>
    </row>
    <row r="359" spans="1:5" ht="15.75" x14ac:dyDescent="0.25">
      <c r="A359" s="379"/>
      <c r="B359" s="382"/>
      <c r="C359" s="166" t="s">
        <v>523</v>
      </c>
      <c r="D359" s="167">
        <v>4</v>
      </c>
      <c r="E359" s="384"/>
    </row>
    <row r="360" spans="1:5" ht="16.5" thickBot="1" x14ac:dyDescent="0.3">
      <c r="A360" s="379"/>
      <c r="B360" s="382"/>
      <c r="C360" s="168" t="s">
        <v>524</v>
      </c>
      <c r="D360" s="169">
        <v>5</v>
      </c>
      <c r="E360" s="385"/>
    </row>
    <row r="361" spans="1:5" ht="15.75" x14ac:dyDescent="0.25">
      <c r="A361" s="379"/>
      <c r="B361" s="381" t="s">
        <v>555</v>
      </c>
      <c r="C361" s="164" t="s">
        <v>556</v>
      </c>
      <c r="D361" s="165">
        <v>5</v>
      </c>
      <c r="E361" s="386">
        <v>2</v>
      </c>
    </row>
    <row r="362" spans="1:5" ht="15.75" x14ac:dyDescent="0.25">
      <c r="A362" s="379"/>
      <c r="B362" s="382"/>
      <c r="C362" s="166" t="s">
        <v>557</v>
      </c>
      <c r="D362" s="167">
        <v>4</v>
      </c>
      <c r="E362" s="384"/>
    </row>
    <row r="363" spans="1:5" ht="15.75" x14ac:dyDescent="0.25">
      <c r="A363" s="379"/>
      <c r="B363" s="382"/>
      <c r="C363" s="166" t="s">
        <v>558</v>
      </c>
      <c r="D363" s="167">
        <v>3</v>
      </c>
      <c r="E363" s="384"/>
    </row>
    <row r="364" spans="1:5" ht="15.75" x14ac:dyDescent="0.25">
      <c r="A364" s="379"/>
      <c r="B364" s="382"/>
      <c r="C364" s="166" t="s">
        <v>559</v>
      </c>
      <c r="D364" s="167">
        <v>2</v>
      </c>
      <c r="E364" s="384"/>
    </row>
    <row r="365" spans="1:5" ht="16.5" thickBot="1" x14ac:dyDescent="0.3">
      <c r="A365" s="379"/>
      <c r="B365" s="382"/>
      <c r="C365" s="168" t="s">
        <v>560</v>
      </c>
      <c r="D365" s="169">
        <v>1</v>
      </c>
      <c r="E365" s="384"/>
    </row>
    <row r="366" spans="1:5" ht="31.5" x14ac:dyDescent="0.25">
      <c r="A366" s="379"/>
      <c r="B366" s="381" t="s">
        <v>561</v>
      </c>
      <c r="C366" s="164" t="s">
        <v>562</v>
      </c>
      <c r="D366" s="165">
        <v>5</v>
      </c>
      <c r="E366" s="386">
        <v>3</v>
      </c>
    </row>
    <row r="367" spans="1:5" ht="15.75" x14ac:dyDescent="0.25">
      <c r="A367" s="379"/>
      <c r="B367" s="382"/>
      <c r="C367" s="166" t="s">
        <v>563</v>
      </c>
      <c r="D367" s="167">
        <v>4</v>
      </c>
      <c r="E367" s="384"/>
    </row>
    <row r="368" spans="1:5" ht="15.75" x14ac:dyDescent="0.25">
      <c r="A368" s="379"/>
      <c r="B368" s="382"/>
      <c r="C368" s="166" t="s">
        <v>564</v>
      </c>
      <c r="D368" s="167">
        <v>3</v>
      </c>
      <c r="E368" s="384"/>
    </row>
    <row r="369" spans="1:5" ht="15.75" x14ac:dyDescent="0.25">
      <c r="A369" s="379"/>
      <c r="B369" s="382"/>
      <c r="C369" s="166" t="s">
        <v>565</v>
      </c>
      <c r="D369" s="167">
        <v>2</v>
      </c>
      <c r="E369" s="384"/>
    </row>
    <row r="370" spans="1:5" ht="16.5" thickBot="1" x14ac:dyDescent="0.3">
      <c r="A370" s="379"/>
      <c r="B370" s="387"/>
      <c r="C370" s="170" t="s">
        <v>566</v>
      </c>
      <c r="D370" s="171">
        <v>1</v>
      </c>
      <c r="E370" s="388"/>
    </row>
    <row r="371" spans="1:5" ht="15.75" x14ac:dyDescent="0.25">
      <c r="A371" s="379"/>
      <c r="B371" s="389" t="s">
        <v>567</v>
      </c>
      <c r="C371" s="172" t="s">
        <v>568</v>
      </c>
      <c r="D371" s="173">
        <v>5</v>
      </c>
      <c r="E371" s="392">
        <v>3</v>
      </c>
    </row>
    <row r="372" spans="1:5" ht="15.75" x14ac:dyDescent="0.25">
      <c r="A372" s="379"/>
      <c r="B372" s="390"/>
      <c r="C372" s="174" t="s">
        <v>569</v>
      </c>
      <c r="D372" s="175">
        <v>4</v>
      </c>
      <c r="E372" s="393"/>
    </row>
    <row r="373" spans="1:5" ht="15.75" x14ac:dyDescent="0.25">
      <c r="A373" s="379"/>
      <c r="B373" s="390"/>
      <c r="C373" s="174" t="s">
        <v>570</v>
      </c>
      <c r="D373" s="175">
        <v>3</v>
      </c>
      <c r="E373" s="393"/>
    </row>
    <row r="374" spans="1:5" ht="15.75" x14ac:dyDescent="0.25">
      <c r="A374" s="379"/>
      <c r="B374" s="390"/>
      <c r="C374" s="174" t="s">
        <v>571</v>
      </c>
      <c r="D374" s="175">
        <v>2</v>
      </c>
      <c r="E374" s="393"/>
    </row>
    <row r="375" spans="1:5" ht="16.5" thickBot="1" x14ac:dyDescent="0.3">
      <c r="A375" s="379"/>
      <c r="B375" s="391"/>
      <c r="C375" s="176" t="s">
        <v>572</v>
      </c>
      <c r="D375" s="177">
        <v>1</v>
      </c>
      <c r="E375" s="394"/>
    </row>
    <row r="376" spans="1:5" ht="15.75" x14ac:dyDescent="0.25">
      <c r="A376" s="379"/>
      <c r="B376" s="395" t="s">
        <v>159</v>
      </c>
      <c r="C376" s="178" t="s">
        <v>160</v>
      </c>
      <c r="D376" s="179">
        <v>1</v>
      </c>
      <c r="E376" s="383">
        <v>2</v>
      </c>
    </row>
    <row r="377" spans="1:5" ht="15.75" x14ac:dyDescent="0.25">
      <c r="A377" s="379"/>
      <c r="B377" s="396"/>
      <c r="C377" s="180" t="s">
        <v>161</v>
      </c>
      <c r="D377" s="157">
        <v>2</v>
      </c>
      <c r="E377" s="384"/>
    </row>
    <row r="378" spans="1:5" ht="15.75" x14ac:dyDescent="0.25">
      <c r="A378" s="379"/>
      <c r="B378" s="396"/>
      <c r="C378" s="180" t="s">
        <v>162</v>
      </c>
      <c r="D378" s="157">
        <v>3</v>
      </c>
      <c r="E378" s="384"/>
    </row>
    <row r="379" spans="1:5" ht="15.75" x14ac:dyDescent="0.25">
      <c r="A379" s="379"/>
      <c r="B379" s="396"/>
      <c r="C379" s="180" t="s">
        <v>163</v>
      </c>
      <c r="D379" s="157">
        <v>4</v>
      </c>
      <c r="E379" s="384"/>
    </row>
    <row r="380" spans="1:5" ht="16.5" thickBot="1" x14ac:dyDescent="0.3">
      <c r="A380" s="380"/>
      <c r="B380" s="397"/>
      <c r="C380" s="181" t="s">
        <v>164</v>
      </c>
      <c r="D380" s="158">
        <v>5</v>
      </c>
      <c r="E380" s="385"/>
    </row>
    <row r="381" spans="1:5" ht="16.5" thickBot="1" x14ac:dyDescent="0.3">
      <c r="A381" s="183"/>
      <c r="B381" s="156"/>
      <c r="C381" s="376" t="s">
        <v>165</v>
      </c>
      <c r="D381" s="377"/>
      <c r="E381" s="159">
        <v>12</v>
      </c>
    </row>
    <row r="382" spans="1:5" ht="16.5" thickBot="1" x14ac:dyDescent="0.3">
      <c r="A382" s="183"/>
      <c r="B382" s="156"/>
      <c r="C382" s="376" t="s">
        <v>45</v>
      </c>
      <c r="D382" s="377"/>
      <c r="E382" s="182">
        <v>0.48</v>
      </c>
    </row>
    <row r="384" spans="1:5" ht="16.5" thickBot="1" x14ac:dyDescent="0.3">
      <c r="A384" s="191" t="s">
        <v>148</v>
      </c>
      <c r="B384" s="192" t="s">
        <v>128</v>
      </c>
      <c r="C384" s="193" t="s">
        <v>146</v>
      </c>
      <c r="D384" s="192" t="s">
        <v>114</v>
      </c>
      <c r="E384" s="194" t="s">
        <v>147</v>
      </c>
    </row>
    <row r="385" spans="1:5" ht="15.75" x14ac:dyDescent="0.25">
      <c r="A385" s="438" t="s">
        <v>321</v>
      </c>
      <c r="B385" s="406" t="s">
        <v>145</v>
      </c>
      <c r="C385" s="120" t="s">
        <v>108</v>
      </c>
      <c r="D385" s="121">
        <v>1</v>
      </c>
      <c r="E385" s="398">
        <v>2</v>
      </c>
    </row>
    <row r="386" spans="1:5" ht="15.75" x14ac:dyDescent="0.25">
      <c r="A386" s="435"/>
      <c r="B386" s="407"/>
      <c r="C386" s="122" t="s">
        <v>149</v>
      </c>
      <c r="D386" s="123">
        <v>2</v>
      </c>
      <c r="E386" s="399"/>
    </row>
    <row r="387" spans="1:5" ht="15.75" x14ac:dyDescent="0.25">
      <c r="A387" s="435"/>
      <c r="B387" s="407"/>
      <c r="C387" s="122" t="s">
        <v>110</v>
      </c>
      <c r="D387" s="123">
        <v>3</v>
      </c>
      <c r="E387" s="399"/>
    </row>
    <row r="388" spans="1:5" ht="15.75" x14ac:dyDescent="0.25">
      <c r="A388" s="435"/>
      <c r="B388" s="407"/>
      <c r="C388" s="122" t="s">
        <v>150</v>
      </c>
      <c r="D388" s="123">
        <v>4</v>
      </c>
      <c r="E388" s="399"/>
    </row>
    <row r="389" spans="1:5" ht="16.5" thickBot="1" x14ac:dyDescent="0.3">
      <c r="A389" s="435"/>
      <c r="B389" s="409"/>
      <c r="C389" s="124" t="s">
        <v>112</v>
      </c>
      <c r="D389" s="125">
        <v>5</v>
      </c>
      <c r="E389" s="400"/>
    </row>
    <row r="390" spans="1:5" ht="15.75" x14ac:dyDescent="0.25">
      <c r="A390" s="435"/>
      <c r="B390" s="411" t="s">
        <v>151</v>
      </c>
      <c r="C390" s="120" t="s">
        <v>108</v>
      </c>
      <c r="D390" s="121">
        <v>1</v>
      </c>
      <c r="E390" s="398">
        <v>2</v>
      </c>
    </row>
    <row r="391" spans="1:5" ht="15.75" x14ac:dyDescent="0.25">
      <c r="A391" s="435"/>
      <c r="B391" s="407"/>
      <c r="C391" s="122" t="s">
        <v>149</v>
      </c>
      <c r="D391" s="123">
        <v>2</v>
      </c>
      <c r="E391" s="399"/>
    </row>
    <row r="392" spans="1:5" ht="15.75" x14ac:dyDescent="0.25">
      <c r="A392" s="435"/>
      <c r="B392" s="407"/>
      <c r="C392" s="122" t="s">
        <v>110</v>
      </c>
      <c r="D392" s="123">
        <v>3</v>
      </c>
      <c r="E392" s="399"/>
    </row>
    <row r="393" spans="1:5" ht="15.75" x14ac:dyDescent="0.25">
      <c r="A393" s="435"/>
      <c r="B393" s="407"/>
      <c r="C393" s="122" t="s">
        <v>150</v>
      </c>
      <c r="D393" s="123">
        <v>4</v>
      </c>
      <c r="E393" s="399"/>
    </row>
    <row r="394" spans="1:5" ht="16.5" thickBot="1" x14ac:dyDescent="0.3">
      <c r="A394" s="435"/>
      <c r="B394" s="409"/>
      <c r="C394" s="124" t="s">
        <v>112</v>
      </c>
      <c r="D394" s="125">
        <v>5</v>
      </c>
      <c r="E394" s="400"/>
    </row>
    <row r="395" spans="1:5" ht="15.75" x14ac:dyDescent="0.25">
      <c r="A395" s="435"/>
      <c r="B395" s="406" t="s">
        <v>152</v>
      </c>
      <c r="C395" s="120" t="s">
        <v>157</v>
      </c>
      <c r="D395" s="121">
        <v>5</v>
      </c>
      <c r="E395" s="398">
        <v>3</v>
      </c>
    </row>
    <row r="396" spans="1:5" ht="15.75" x14ac:dyDescent="0.25">
      <c r="A396" s="435"/>
      <c r="B396" s="407"/>
      <c r="C396" s="122" t="s">
        <v>153</v>
      </c>
      <c r="D396" s="123">
        <v>4</v>
      </c>
      <c r="E396" s="399"/>
    </row>
    <row r="397" spans="1:5" ht="15.75" x14ac:dyDescent="0.25">
      <c r="A397" s="435"/>
      <c r="B397" s="407"/>
      <c r="C397" s="122" t="s">
        <v>154</v>
      </c>
      <c r="D397" s="123">
        <v>3</v>
      </c>
      <c r="E397" s="399"/>
    </row>
    <row r="398" spans="1:5" ht="15.75" x14ac:dyDescent="0.25">
      <c r="A398" s="435"/>
      <c r="B398" s="407"/>
      <c r="C398" s="122" t="s">
        <v>155</v>
      </c>
      <c r="D398" s="123">
        <v>2</v>
      </c>
      <c r="E398" s="399"/>
    </row>
    <row r="399" spans="1:5" ht="16.5" thickBot="1" x14ac:dyDescent="0.3">
      <c r="A399" s="435"/>
      <c r="B399" s="408"/>
      <c r="C399" s="126" t="s">
        <v>158</v>
      </c>
      <c r="D399" s="127">
        <v>1</v>
      </c>
      <c r="E399" s="410"/>
    </row>
    <row r="400" spans="1:5" ht="15.75" x14ac:dyDescent="0.25">
      <c r="A400" s="435"/>
      <c r="B400" s="456" t="s">
        <v>639</v>
      </c>
      <c r="C400" s="195" t="s">
        <v>108</v>
      </c>
      <c r="D400" s="196">
        <v>1</v>
      </c>
      <c r="E400" s="457">
        <v>3</v>
      </c>
    </row>
    <row r="401" spans="1:5" ht="15.75" x14ac:dyDescent="0.25">
      <c r="A401" s="435"/>
      <c r="B401" s="404"/>
      <c r="C401" s="197" t="s">
        <v>149</v>
      </c>
      <c r="D401" s="198">
        <v>2</v>
      </c>
      <c r="E401" s="399"/>
    </row>
    <row r="402" spans="1:5" ht="15.75" x14ac:dyDescent="0.25">
      <c r="A402" s="435"/>
      <c r="B402" s="404"/>
      <c r="C402" s="197" t="s">
        <v>110</v>
      </c>
      <c r="D402" s="198">
        <v>3</v>
      </c>
      <c r="E402" s="399"/>
    </row>
    <row r="403" spans="1:5" ht="15.75" x14ac:dyDescent="0.25">
      <c r="A403" s="435"/>
      <c r="B403" s="404"/>
      <c r="C403" s="197" t="s">
        <v>150</v>
      </c>
      <c r="D403" s="198">
        <v>4</v>
      </c>
      <c r="E403" s="399"/>
    </row>
    <row r="404" spans="1:5" ht="16.5" thickBot="1" x14ac:dyDescent="0.3">
      <c r="A404" s="435"/>
      <c r="B404" s="405"/>
      <c r="C404" s="199" t="s">
        <v>112</v>
      </c>
      <c r="D404" s="200">
        <v>5</v>
      </c>
      <c r="E404" s="410"/>
    </row>
    <row r="405" spans="1:5" ht="15.75" x14ac:dyDescent="0.25">
      <c r="A405" s="435"/>
      <c r="B405" s="403" t="s">
        <v>640</v>
      </c>
      <c r="C405" s="120" t="s">
        <v>641</v>
      </c>
      <c r="D405" s="121">
        <v>1</v>
      </c>
      <c r="E405" s="398">
        <v>2</v>
      </c>
    </row>
    <row r="406" spans="1:5" ht="15.75" x14ac:dyDescent="0.25">
      <c r="A406" s="435"/>
      <c r="B406" s="404"/>
      <c r="C406" s="122" t="s">
        <v>642</v>
      </c>
      <c r="D406" s="123">
        <v>2</v>
      </c>
      <c r="E406" s="399"/>
    </row>
    <row r="407" spans="1:5" ht="15.75" x14ac:dyDescent="0.25">
      <c r="A407" s="435"/>
      <c r="B407" s="404"/>
      <c r="C407" s="122" t="s">
        <v>643</v>
      </c>
      <c r="D407" s="123">
        <v>3</v>
      </c>
      <c r="E407" s="399"/>
    </row>
    <row r="408" spans="1:5" ht="15.75" x14ac:dyDescent="0.25">
      <c r="A408" s="435"/>
      <c r="B408" s="404"/>
      <c r="C408" s="122" t="s">
        <v>644</v>
      </c>
      <c r="D408" s="123">
        <v>4</v>
      </c>
      <c r="E408" s="399"/>
    </row>
    <row r="409" spans="1:5" ht="16.5" thickBot="1" x14ac:dyDescent="0.3">
      <c r="A409" s="436"/>
      <c r="B409" s="405"/>
      <c r="C409" s="124" t="s">
        <v>645</v>
      </c>
      <c r="D409" s="125">
        <v>5</v>
      </c>
      <c r="E409" s="400"/>
    </row>
    <row r="410" spans="1:5" ht="16.5" thickBot="1" x14ac:dyDescent="0.3">
      <c r="A410" s="128"/>
      <c r="B410" s="129"/>
      <c r="C410" s="401" t="s">
        <v>165</v>
      </c>
      <c r="D410" s="402"/>
      <c r="E410" s="130">
        <f>SUM(E385:E409)</f>
        <v>12</v>
      </c>
    </row>
    <row r="411" spans="1:5" ht="16.5" thickBot="1" x14ac:dyDescent="0.3">
      <c r="A411" s="128"/>
      <c r="B411" s="129"/>
      <c r="C411" s="401" t="s">
        <v>45</v>
      </c>
      <c r="D411" s="402"/>
      <c r="E411" s="131">
        <f>E410/25</f>
        <v>0.48</v>
      </c>
    </row>
    <row r="413" spans="1:5" ht="16.5" thickBot="1" x14ac:dyDescent="0.3">
      <c r="A413" s="191" t="s">
        <v>148</v>
      </c>
      <c r="B413" s="192" t="s">
        <v>128</v>
      </c>
      <c r="C413" s="193" t="s">
        <v>146</v>
      </c>
      <c r="D413" s="192" t="s">
        <v>114</v>
      </c>
      <c r="E413" s="194" t="s">
        <v>147</v>
      </c>
    </row>
    <row r="414" spans="1:5" ht="15.75" x14ac:dyDescent="0.25">
      <c r="A414" s="438" t="s">
        <v>322</v>
      </c>
      <c r="B414" s="437" t="s">
        <v>145</v>
      </c>
      <c r="C414" s="120" t="s">
        <v>108</v>
      </c>
      <c r="D414" s="121">
        <v>1</v>
      </c>
      <c r="E414" s="398">
        <v>3</v>
      </c>
    </row>
    <row r="415" spans="1:5" ht="15.75" x14ac:dyDescent="0.25">
      <c r="A415" s="463"/>
      <c r="B415" s="468"/>
      <c r="C415" s="122" t="s">
        <v>149</v>
      </c>
      <c r="D415" s="123">
        <v>2</v>
      </c>
      <c r="E415" s="460"/>
    </row>
    <row r="416" spans="1:5" ht="15.75" x14ac:dyDescent="0.25">
      <c r="A416" s="463"/>
      <c r="B416" s="468"/>
      <c r="C416" s="122" t="s">
        <v>110</v>
      </c>
      <c r="D416" s="123">
        <v>3</v>
      </c>
      <c r="E416" s="460"/>
    </row>
    <row r="417" spans="1:5" ht="15.75" x14ac:dyDescent="0.25">
      <c r="A417" s="463"/>
      <c r="B417" s="468"/>
      <c r="C417" s="122" t="s">
        <v>150</v>
      </c>
      <c r="D417" s="123">
        <v>4</v>
      </c>
      <c r="E417" s="460"/>
    </row>
    <row r="418" spans="1:5" ht="16.5" thickBot="1" x14ac:dyDescent="0.3">
      <c r="A418" s="463"/>
      <c r="B418" s="469"/>
      <c r="C418" s="124" t="s">
        <v>112</v>
      </c>
      <c r="D418" s="125">
        <v>5</v>
      </c>
      <c r="E418" s="461"/>
    </row>
    <row r="419" spans="1:5" ht="15.75" x14ac:dyDescent="0.25">
      <c r="A419" s="463"/>
      <c r="B419" s="403" t="s">
        <v>651</v>
      </c>
      <c r="C419" s="120" t="s">
        <v>108</v>
      </c>
      <c r="D419" s="121">
        <v>1</v>
      </c>
      <c r="E419" s="398">
        <v>4</v>
      </c>
    </row>
    <row r="420" spans="1:5" ht="15.75" x14ac:dyDescent="0.25">
      <c r="A420" s="463"/>
      <c r="B420" s="472"/>
      <c r="C420" s="122" t="s">
        <v>149</v>
      </c>
      <c r="D420" s="123">
        <v>2</v>
      </c>
      <c r="E420" s="460"/>
    </row>
    <row r="421" spans="1:5" ht="15.75" x14ac:dyDescent="0.25">
      <c r="A421" s="463"/>
      <c r="B421" s="472"/>
      <c r="C421" s="122" t="s">
        <v>110</v>
      </c>
      <c r="D421" s="123">
        <v>3</v>
      </c>
      <c r="E421" s="460"/>
    </row>
    <row r="422" spans="1:5" ht="15.75" x14ac:dyDescent="0.25">
      <c r="A422" s="463"/>
      <c r="B422" s="472"/>
      <c r="C422" s="122" t="s">
        <v>150</v>
      </c>
      <c r="D422" s="123">
        <v>4</v>
      </c>
      <c r="E422" s="460"/>
    </row>
    <row r="423" spans="1:5" ht="16.5" thickBot="1" x14ac:dyDescent="0.3">
      <c r="A423" s="463"/>
      <c r="B423" s="473"/>
      <c r="C423" s="124" t="s">
        <v>112</v>
      </c>
      <c r="D423" s="125">
        <v>5</v>
      </c>
      <c r="E423" s="461"/>
    </row>
    <row r="424" spans="1:5" ht="15.75" x14ac:dyDescent="0.25">
      <c r="A424" s="463"/>
      <c r="B424" s="456" t="s">
        <v>152</v>
      </c>
      <c r="C424" s="195" t="s">
        <v>157</v>
      </c>
      <c r="D424" s="196">
        <v>5</v>
      </c>
      <c r="E424" s="457">
        <v>1</v>
      </c>
    </row>
    <row r="425" spans="1:5" ht="15.75" x14ac:dyDescent="0.25">
      <c r="A425" s="463"/>
      <c r="B425" s="470"/>
      <c r="C425" s="197" t="s">
        <v>153</v>
      </c>
      <c r="D425" s="198">
        <v>4</v>
      </c>
      <c r="E425" s="458"/>
    </row>
    <row r="426" spans="1:5" ht="15.75" x14ac:dyDescent="0.25">
      <c r="A426" s="463"/>
      <c r="B426" s="470"/>
      <c r="C426" s="197" t="s">
        <v>154</v>
      </c>
      <c r="D426" s="198">
        <v>3</v>
      </c>
      <c r="E426" s="458"/>
    </row>
    <row r="427" spans="1:5" ht="15.75" x14ac:dyDescent="0.25">
      <c r="A427" s="463"/>
      <c r="B427" s="470"/>
      <c r="C427" s="197" t="s">
        <v>155</v>
      </c>
      <c r="D427" s="198">
        <v>2</v>
      </c>
      <c r="E427" s="458"/>
    </row>
    <row r="428" spans="1:5" ht="16.5" thickBot="1" x14ac:dyDescent="0.3">
      <c r="A428" s="463"/>
      <c r="B428" s="471"/>
      <c r="C428" s="199" t="s">
        <v>158</v>
      </c>
      <c r="D428" s="200">
        <v>1</v>
      </c>
      <c r="E428" s="462"/>
    </row>
    <row r="429" spans="1:5" ht="15.75" x14ac:dyDescent="0.25">
      <c r="A429" s="463"/>
      <c r="B429" s="437" t="s">
        <v>652</v>
      </c>
      <c r="C429" s="120" t="s">
        <v>108</v>
      </c>
      <c r="D429" s="121">
        <v>1</v>
      </c>
      <c r="E429" s="398">
        <v>4</v>
      </c>
    </row>
    <row r="430" spans="1:5" ht="15.75" x14ac:dyDescent="0.25">
      <c r="A430" s="463"/>
      <c r="B430" s="468"/>
      <c r="C430" s="122" t="s">
        <v>149</v>
      </c>
      <c r="D430" s="123">
        <v>2</v>
      </c>
      <c r="E430" s="460"/>
    </row>
    <row r="431" spans="1:5" ht="15.75" x14ac:dyDescent="0.25">
      <c r="A431" s="463"/>
      <c r="B431" s="468"/>
      <c r="C431" s="122" t="s">
        <v>110</v>
      </c>
      <c r="D431" s="123">
        <v>3</v>
      </c>
      <c r="E431" s="460"/>
    </row>
    <row r="432" spans="1:5" ht="15.75" x14ac:dyDescent="0.25">
      <c r="A432" s="463"/>
      <c r="B432" s="468"/>
      <c r="C432" s="122" t="s">
        <v>150</v>
      </c>
      <c r="D432" s="123">
        <v>4</v>
      </c>
      <c r="E432" s="460"/>
    </row>
    <row r="433" spans="1:5" ht="16.5" thickBot="1" x14ac:dyDescent="0.3">
      <c r="A433" s="463"/>
      <c r="B433" s="469"/>
      <c r="C433" s="126" t="s">
        <v>112</v>
      </c>
      <c r="D433" s="127">
        <v>5</v>
      </c>
      <c r="E433" s="461"/>
    </row>
    <row r="434" spans="1:5" ht="15.75" x14ac:dyDescent="0.25">
      <c r="A434" s="463"/>
      <c r="B434" s="465" t="s">
        <v>653</v>
      </c>
      <c r="C434" s="195" t="s">
        <v>654</v>
      </c>
      <c r="D434" s="196">
        <v>5</v>
      </c>
      <c r="E434" s="457">
        <v>2</v>
      </c>
    </row>
    <row r="435" spans="1:5" ht="15.75" x14ac:dyDescent="0.25">
      <c r="A435" s="463"/>
      <c r="B435" s="466"/>
      <c r="C435" s="197" t="s">
        <v>655</v>
      </c>
      <c r="D435" s="198">
        <v>4</v>
      </c>
      <c r="E435" s="458"/>
    </row>
    <row r="436" spans="1:5" ht="15.75" x14ac:dyDescent="0.25">
      <c r="A436" s="463"/>
      <c r="B436" s="466"/>
      <c r="C436" s="197" t="s">
        <v>656</v>
      </c>
      <c r="D436" s="198">
        <v>3</v>
      </c>
      <c r="E436" s="458"/>
    </row>
    <row r="437" spans="1:5" ht="15.75" x14ac:dyDescent="0.25">
      <c r="A437" s="463"/>
      <c r="B437" s="466"/>
      <c r="C437" s="197" t="s">
        <v>657</v>
      </c>
      <c r="D437" s="198">
        <v>2</v>
      </c>
      <c r="E437" s="458"/>
    </row>
    <row r="438" spans="1:5" ht="16.5" thickBot="1" x14ac:dyDescent="0.3">
      <c r="A438" s="464"/>
      <c r="B438" s="467"/>
      <c r="C438" s="199" t="s">
        <v>658</v>
      </c>
      <c r="D438" s="202">
        <v>1</v>
      </c>
      <c r="E438" s="459"/>
    </row>
    <row r="439" spans="1:5" ht="16.5" thickBot="1" x14ac:dyDescent="0.3">
      <c r="A439" s="128"/>
      <c r="B439" s="129"/>
      <c r="C439" s="154" t="s">
        <v>165</v>
      </c>
      <c r="D439" s="155"/>
      <c r="E439" s="130">
        <f>SUM(E414:E438)</f>
        <v>14</v>
      </c>
    </row>
    <row r="440" spans="1:5" ht="16.5" thickBot="1" x14ac:dyDescent="0.3">
      <c r="A440" s="128"/>
      <c r="B440" s="129"/>
      <c r="C440" s="154" t="s">
        <v>45</v>
      </c>
      <c r="D440" s="155"/>
      <c r="E440" s="131">
        <f>E439/25</f>
        <v>0.56000000000000005</v>
      </c>
    </row>
    <row r="443" spans="1:5" ht="16.5" thickBot="1" x14ac:dyDescent="0.3">
      <c r="A443" s="191" t="s">
        <v>148</v>
      </c>
      <c r="B443" s="192" t="s">
        <v>128</v>
      </c>
      <c r="C443" s="193" t="s">
        <v>146</v>
      </c>
      <c r="D443" s="192" t="s">
        <v>114</v>
      </c>
      <c r="E443" s="194" t="s">
        <v>147</v>
      </c>
    </row>
    <row r="444" spans="1:5" ht="15.75" x14ac:dyDescent="0.25">
      <c r="A444" s="438" t="s">
        <v>323</v>
      </c>
      <c r="B444" s="474" t="s">
        <v>526</v>
      </c>
      <c r="C444" s="195" t="s">
        <v>670</v>
      </c>
      <c r="D444" s="196">
        <v>5</v>
      </c>
      <c r="E444" s="457">
        <v>3</v>
      </c>
    </row>
    <row r="445" spans="1:5" ht="15.75" x14ac:dyDescent="0.25">
      <c r="A445" s="435"/>
      <c r="B445" s="407"/>
      <c r="C445" s="197" t="s">
        <v>671</v>
      </c>
      <c r="D445" s="198">
        <v>4</v>
      </c>
      <c r="E445" s="399"/>
    </row>
    <row r="446" spans="1:5" ht="15.75" x14ac:dyDescent="0.25">
      <c r="A446" s="435"/>
      <c r="B446" s="407"/>
      <c r="C446" s="197" t="s">
        <v>672</v>
      </c>
      <c r="D446" s="198">
        <v>3</v>
      </c>
      <c r="E446" s="399"/>
    </row>
    <row r="447" spans="1:5" ht="15.75" x14ac:dyDescent="0.25">
      <c r="A447" s="435"/>
      <c r="B447" s="407"/>
      <c r="C447" s="197" t="s">
        <v>673</v>
      </c>
      <c r="D447" s="198">
        <v>2</v>
      </c>
      <c r="E447" s="399"/>
    </row>
    <row r="448" spans="1:5" ht="16.5" thickBot="1" x14ac:dyDescent="0.3">
      <c r="A448" s="435"/>
      <c r="B448" s="407"/>
      <c r="C448" s="204" t="s">
        <v>674</v>
      </c>
      <c r="D448" s="202">
        <v>1</v>
      </c>
      <c r="E448" s="399"/>
    </row>
    <row r="449" spans="1:5" ht="15.75" x14ac:dyDescent="0.25">
      <c r="A449" s="435"/>
      <c r="B449" s="474" t="s">
        <v>675</v>
      </c>
      <c r="C449" s="195" t="s">
        <v>556</v>
      </c>
      <c r="D449" s="196">
        <v>5</v>
      </c>
      <c r="E449" s="457">
        <v>4</v>
      </c>
    </row>
    <row r="450" spans="1:5" ht="15.75" x14ac:dyDescent="0.25">
      <c r="A450" s="435"/>
      <c r="B450" s="407"/>
      <c r="C450" s="197" t="s">
        <v>557</v>
      </c>
      <c r="D450" s="198">
        <v>4</v>
      </c>
      <c r="E450" s="399"/>
    </row>
    <row r="451" spans="1:5" ht="15.75" x14ac:dyDescent="0.25">
      <c r="A451" s="435"/>
      <c r="B451" s="407"/>
      <c r="C451" s="197" t="s">
        <v>558</v>
      </c>
      <c r="D451" s="198">
        <v>3</v>
      </c>
      <c r="E451" s="399"/>
    </row>
    <row r="452" spans="1:5" ht="15.75" x14ac:dyDescent="0.25">
      <c r="A452" s="435"/>
      <c r="B452" s="407"/>
      <c r="C452" s="197" t="s">
        <v>559</v>
      </c>
      <c r="D452" s="198">
        <v>2</v>
      </c>
      <c r="E452" s="399"/>
    </row>
    <row r="453" spans="1:5" ht="16.5" thickBot="1" x14ac:dyDescent="0.3">
      <c r="A453" s="435"/>
      <c r="B453" s="407"/>
      <c r="C453" s="204" t="s">
        <v>560</v>
      </c>
      <c r="D453" s="202">
        <v>1</v>
      </c>
      <c r="E453" s="399"/>
    </row>
    <row r="454" spans="1:5" ht="15.75" x14ac:dyDescent="0.25">
      <c r="A454" s="435"/>
      <c r="B454" s="475" t="s">
        <v>676</v>
      </c>
      <c r="C454" s="195" t="s">
        <v>108</v>
      </c>
      <c r="D454" s="196">
        <v>1</v>
      </c>
      <c r="E454" s="457">
        <v>2</v>
      </c>
    </row>
    <row r="455" spans="1:5" ht="15.75" x14ac:dyDescent="0.25">
      <c r="A455" s="435"/>
      <c r="B455" s="407"/>
      <c r="C455" s="197" t="s">
        <v>149</v>
      </c>
      <c r="D455" s="198">
        <v>2</v>
      </c>
      <c r="E455" s="399"/>
    </row>
    <row r="456" spans="1:5" ht="15.75" x14ac:dyDescent="0.25">
      <c r="A456" s="435"/>
      <c r="B456" s="407"/>
      <c r="C456" s="197" t="s">
        <v>110</v>
      </c>
      <c r="D456" s="198">
        <v>3</v>
      </c>
      <c r="E456" s="399"/>
    </row>
    <row r="457" spans="1:5" ht="15.75" x14ac:dyDescent="0.25">
      <c r="A457" s="435"/>
      <c r="B457" s="407"/>
      <c r="C457" s="197" t="s">
        <v>523</v>
      </c>
      <c r="D457" s="198">
        <v>4</v>
      </c>
      <c r="E457" s="399"/>
    </row>
    <row r="458" spans="1:5" ht="16.5" thickBot="1" x14ac:dyDescent="0.3">
      <c r="A458" s="435"/>
      <c r="B458" s="408"/>
      <c r="C458" s="204" t="s">
        <v>524</v>
      </c>
      <c r="D458" s="200">
        <v>5</v>
      </c>
      <c r="E458" s="410"/>
    </row>
    <row r="459" spans="1:5" ht="15.75" x14ac:dyDescent="0.25">
      <c r="A459" s="435"/>
      <c r="B459" s="456" t="s">
        <v>144</v>
      </c>
      <c r="C459" s="195" t="s">
        <v>166</v>
      </c>
      <c r="D459" s="196">
        <v>5</v>
      </c>
      <c r="E459" s="457">
        <v>1</v>
      </c>
    </row>
    <row r="460" spans="1:5" ht="15.75" x14ac:dyDescent="0.25">
      <c r="A460" s="435"/>
      <c r="B460" s="404"/>
      <c r="C460" s="197" t="s">
        <v>51</v>
      </c>
      <c r="D460" s="198">
        <v>4</v>
      </c>
      <c r="E460" s="399"/>
    </row>
    <row r="461" spans="1:5" ht="15.75" x14ac:dyDescent="0.25">
      <c r="A461" s="435"/>
      <c r="B461" s="404"/>
      <c r="C461" s="197" t="s">
        <v>52</v>
      </c>
      <c r="D461" s="198">
        <v>3</v>
      </c>
      <c r="E461" s="399"/>
    </row>
    <row r="462" spans="1:5" ht="15.75" x14ac:dyDescent="0.25">
      <c r="A462" s="435"/>
      <c r="B462" s="404"/>
      <c r="C462" s="197" t="s">
        <v>167</v>
      </c>
      <c r="D462" s="198">
        <v>2</v>
      </c>
      <c r="E462" s="399"/>
    </row>
    <row r="463" spans="1:5" ht="16.5" thickBot="1" x14ac:dyDescent="0.3">
      <c r="A463" s="435"/>
      <c r="B463" s="405"/>
      <c r="C463" s="204" t="s">
        <v>168</v>
      </c>
      <c r="D463" s="200">
        <v>1</v>
      </c>
      <c r="E463" s="410"/>
    </row>
    <row r="464" spans="1:5" ht="31.5" x14ac:dyDescent="0.25">
      <c r="A464" s="435"/>
      <c r="B464" s="465" t="s">
        <v>677</v>
      </c>
      <c r="C464" s="195" t="s">
        <v>562</v>
      </c>
      <c r="D464" s="196">
        <v>5</v>
      </c>
      <c r="E464" s="457">
        <v>1</v>
      </c>
    </row>
    <row r="465" spans="1:5" ht="15.75" x14ac:dyDescent="0.25">
      <c r="A465" s="435"/>
      <c r="B465" s="404"/>
      <c r="C465" s="197" t="s">
        <v>563</v>
      </c>
      <c r="D465" s="198">
        <v>4</v>
      </c>
      <c r="E465" s="399"/>
    </row>
    <row r="466" spans="1:5" ht="15.75" x14ac:dyDescent="0.25">
      <c r="A466" s="435"/>
      <c r="B466" s="404"/>
      <c r="C466" s="197" t="s">
        <v>564</v>
      </c>
      <c r="D466" s="198">
        <v>3</v>
      </c>
      <c r="E466" s="399"/>
    </row>
    <row r="467" spans="1:5" ht="15.75" x14ac:dyDescent="0.25">
      <c r="A467" s="435"/>
      <c r="B467" s="404"/>
      <c r="C467" s="197" t="s">
        <v>565</v>
      </c>
      <c r="D467" s="198">
        <v>2</v>
      </c>
      <c r="E467" s="399"/>
    </row>
    <row r="468" spans="1:5" ht="16.5" thickBot="1" x14ac:dyDescent="0.3">
      <c r="A468" s="436"/>
      <c r="B468" s="405"/>
      <c r="C468" s="199" t="s">
        <v>566</v>
      </c>
      <c r="D468" s="202">
        <v>1</v>
      </c>
      <c r="E468" s="399"/>
    </row>
    <row r="469" spans="1:5" ht="16.5" thickBot="1" x14ac:dyDescent="0.3">
      <c r="A469" s="128"/>
      <c r="B469" s="129"/>
      <c r="C469" s="401" t="s">
        <v>165</v>
      </c>
      <c r="D469" s="402"/>
      <c r="E469" s="130">
        <f>SUM(E444:E468)</f>
        <v>11</v>
      </c>
    </row>
    <row r="470" spans="1:5" ht="16.5" thickBot="1" x14ac:dyDescent="0.3">
      <c r="A470" s="128"/>
      <c r="B470" s="129"/>
      <c r="C470" s="401" t="s">
        <v>45</v>
      </c>
      <c r="D470" s="402"/>
      <c r="E470" s="131">
        <f>E469/25</f>
        <v>0.44</v>
      </c>
    </row>
    <row r="471" spans="1:5" ht="15.75" thickBot="1" x14ac:dyDescent="0.3"/>
    <row r="472" spans="1:5" ht="16.5" thickBot="1" x14ac:dyDescent="0.3">
      <c r="A472" s="116" t="s">
        <v>148</v>
      </c>
      <c r="B472" s="117" t="s">
        <v>128</v>
      </c>
      <c r="C472" s="118" t="s">
        <v>146</v>
      </c>
      <c r="D472" s="117" t="s">
        <v>114</v>
      </c>
      <c r="E472" s="119" t="s">
        <v>147</v>
      </c>
    </row>
    <row r="473" spans="1:5" ht="15.75" x14ac:dyDescent="0.25">
      <c r="A473" s="438" t="s">
        <v>324</v>
      </c>
      <c r="B473" s="406" t="s">
        <v>145</v>
      </c>
      <c r="C473" s="120" t="s">
        <v>108</v>
      </c>
      <c r="D473" s="121">
        <v>1</v>
      </c>
      <c r="E473" s="398">
        <v>3</v>
      </c>
    </row>
    <row r="474" spans="1:5" ht="15.75" x14ac:dyDescent="0.25">
      <c r="A474" s="435"/>
      <c r="B474" s="407"/>
      <c r="C474" s="122" t="s">
        <v>149</v>
      </c>
      <c r="D474" s="123">
        <v>2</v>
      </c>
      <c r="E474" s="399"/>
    </row>
    <row r="475" spans="1:5" ht="15.75" x14ac:dyDescent="0.25">
      <c r="A475" s="435"/>
      <c r="B475" s="407"/>
      <c r="C475" s="122" t="s">
        <v>110</v>
      </c>
      <c r="D475" s="123">
        <v>3</v>
      </c>
      <c r="E475" s="399"/>
    </row>
    <row r="476" spans="1:5" ht="15.75" x14ac:dyDescent="0.25">
      <c r="A476" s="435"/>
      <c r="B476" s="407"/>
      <c r="C476" s="122" t="s">
        <v>150</v>
      </c>
      <c r="D476" s="123">
        <v>4</v>
      </c>
      <c r="E476" s="399"/>
    </row>
    <row r="477" spans="1:5" ht="16.5" thickBot="1" x14ac:dyDescent="0.3">
      <c r="A477" s="435"/>
      <c r="B477" s="409"/>
      <c r="C477" s="124" t="s">
        <v>112</v>
      </c>
      <c r="D477" s="125">
        <v>5</v>
      </c>
      <c r="E477" s="400"/>
    </row>
    <row r="478" spans="1:5" ht="15.75" x14ac:dyDescent="0.25">
      <c r="A478" s="435"/>
      <c r="B478" s="411" t="s">
        <v>686</v>
      </c>
      <c r="C478" s="120" t="s">
        <v>503</v>
      </c>
      <c r="D478" s="121">
        <v>5</v>
      </c>
      <c r="E478" s="398">
        <v>5</v>
      </c>
    </row>
    <row r="479" spans="1:5" ht="15.75" x14ac:dyDescent="0.25">
      <c r="A479" s="435"/>
      <c r="B479" s="407"/>
      <c r="C479" s="122" t="s">
        <v>504</v>
      </c>
      <c r="D479" s="123">
        <v>4</v>
      </c>
      <c r="E479" s="399"/>
    </row>
    <row r="480" spans="1:5" ht="15.75" x14ac:dyDescent="0.25">
      <c r="A480" s="435"/>
      <c r="B480" s="407"/>
      <c r="C480" s="122" t="s">
        <v>505</v>
      </c>
      <c r="D480" s="123">
        <v>3</v>
      </c>
      <c r="E480" s="399"/>
    </row>
    <row r="481" spans="1:5" ht="15.75" x14ac:dyDescent="0.25">
      <c r="A481" s="435"/>
      <c r="B481" s="407"/>
      <c r="C481" s="122" t="s">
        <v>506</v>
      </c>
      <c r="D481" s="123">
        <v>2</v>
      </c>
      <c r="E481" s="399"/>
    </row>
    <row r="482" spans="1:5" ht="16.5" thickBot="1" x14ac:dyDescent="0.3">
      <c r="A482" s="435"/>
      <c r="B482" s="409"/>
      <c r="C482" s="124" t="s">
        <v>529</v>
      </c>
      <c r="D482" s="125">
        <v>1</v>
      </c>
      <c r="E482" s="400"/>
    </row>
    <row r="483" spans="1:5" ht="15.75" x14ac:dyDescent="0.25">
      <c r="A483" s="435"/>
      <c r="B483" s="406" t="s">
        <v>687</v>
      </c>
      <c r="C483" s="120" t="s">
        <v>503</v>
      </c>
      <c r="D483" s="121">
        <v>5</v>
      </c>
      <c r="E483" s="398">
        <v>4</v>
      </c>
    </row>
    <row r="484" spans="1:5" ht="15.75" x14ac:dyDescent="0.25">
      <c r="A484" s="435"/>
      <c r="B484" s="407"/>
      <c r="C484" s="122" t="s">
        <v>504</v>
      </c>
      <c r="D484" s="123">
        <v>4</v>
      </c>
      <c r="E484" s="399"/>
    </row>
    <row r="485" spans="1:5" ht="15.75" x14ac:dyDescent="0.25">
      <c r="A485" s="435"/>
      <c r="B485" s="407"/>
      <c r="C485" s="122" t="s">
        <v>505</v>
      </c>
      <c r="D485" s="123">
        <v>3</v>
      </c>
      <c r="E485" s="399"/>
    </row>
    <row r="486" spans="1:5" ht="15.75" x14ac:dyDescent="0.25">
      <c r="A486" s="435"/>
      <c r="B486" s="407"/>
      <c r="C486" s="122" t="s">
        <v>506</v>
      </c>
      <c r="D486" s="123">
        <v>2</v>
      </c>
      <c r="E486" s="399"/>
    </row>
    <row r="487" spans="1:5" ht="16.5" thickBot="1" x14ac:dyDescent="0.3">
      <c r="A487" s="435"/>
      <c r="B487" s="408"/>
      <c r="C487" s="126" t="s">
        <v>529</v>
      </c>
      <c r="D487" s="127">
        <v>1</v>
      </c>
      <c r="E487" s="410"/>
    </row>
    <row r="488" spans="1:5" ht="15.75" x14ac:dyDescent="0.25">
      <c r="A488" s="435"/>
      <c r="B488" s="437" t="s">
        <v>688</v>
      </c>
      <c r="C488" s="120" t="s">
        <v>108</v>
      </c>
      <c r="D488" s="121">
        <v>1</v>
      </c>
      <c r="E488" s="398">
        <v>3</v>
      </c>
    </row>
    <row r="489" spans="1:5" ht="15.75" x14ac:dyDescent="0.25">
      <c r="A489" s="435"/>
      <c r="B489" s="404"/>
      <c r="C489" s="122" t="s">
        <v>149</v>
      </c>
      <c r="D489" s="123">
        <v>2</v>
      </c>
      <c r="E489" s="399"/>
    </row>
    <row r="490" spans="1:5" ht="15.75" x14ac:dyDescent="0.25">
      <c r="A490" s="435"/>
      <c r="B490" s="404"/>
      <c r="C490" s="122" t="s">
        <v>110</v>
      </c>
      <c r="D490" s="123">
        <v>3</v>
      </c>
      <c r="E490" s="399"/>
    </row>
    <row r="491" spans="1:5" ht="15.75" x14ac:dyDescent="0.25">
      <c r="A491" s="435"/>
      <c r="B491" s="404"/>
      <c r="C491" s="122" t="s">
        <v>150</v>
      </c>
      <c r="D491" s="123">
        <v>4</v>
      </c>
      <c r="E491" s="399"/>
    </row>
    <row r="492" spans="1:5" ht="16.5" thickBot="1" x14ac:dyDescent="0.3">
      <c r="A492" s="435"/>
      <c r="B492" s="405"/>
      <c r="C492" s="126" t="s">
        <v>112</v>
      </c>
      <c r="D492" s="127">
        <v>5</v>
      </c>
      <c r="E492" s="410"/>
    </row>
    <row r="493" spans="1:5" ht="15.75" x14ac:dyDescent="0.25">
      <c r="A493" s="435"/>
      <c r="B493" s="403" t="s">
        <v>689</v>
      </c>
      <c r="C493" s="120" t="s">
        <v>157</v>
      </c>
      <c r="D493" s="121">
        <v>5</v>
      </c>
      <c r="E493" s="398">
        <v>2</v>
      </c>
    </row>
    <row r="494" spans="1:5" ht="15.75" x14ac:dyDescent="0.25">
      <c r="A494" s="435"/>
      <c r="B494" s="404"/>
      <c r="C494" s="122" t="s">
        <v>153</v>
      </c>
      <c r="D494" s="123">
        <v>4</v>
      </c>
      <c r="E494" s="399"/>
    </row>
    <row r="495" spans="1:5" ht="15.75" x14ac:dyDescent="0.25">
      <c r="A495" s="435"/>
      <c r="B495" s="404"/>
      <c r="C495" s="122" t="s">
        <v>154</v>
      </c>
      <c r="D495" s="123">
        <v>3</v>
      </c>
      <c r="E495" s="399"/>
    </row>
    <row r="496" spans="1:5" ht="15.75" x14ac:dyDescent="0.25">
      <c r="A496" s="435"/>
      <c r="B496" s="404"/>
      <c r="C496" s="122" t="s">
        <v>155</v>
      </c>
      <c r="D496" s="123">
        <v>2</v>
      </c>
      <c r="E496" s="399"/>
    </row>
    <row r="497" spans="1:5" ht="16.5" thickBot="1" x14ac:dyDescent="0.3">
      <c r="A497" s="436"/>
      <c r="B497" s="405"/>
      <c r="C497" s="124" t="s">
        <v>158</v>
      </c>
      <c r="D497" s="125">
        <v>1</v>
      </c>
      <c r="E497" s="400"/>
    </row>
    <row r="498" spans="1:5" ht="16.5" thickBot="1" x14ac:dyDescent="0.3">
      <c r="A498" s="128"/>
      <c r="B498" s="129"/>
      <c r="C498" s="401" t="s">
        <v>165</v>
      </c>
      <c r="D498" s="402"/>
      <c r="E498" s="130">
        <f>SUM(E473:E497)</f>
        <v>17</v>
      </c>
    </row>
    <row r="499" spans="1:5" ht="16.5" thickBot="1" x14ac:dyDescent="0.3">
      <c r="A499" s="128"/>
      <c r="B499" s="129"/>
      <c r="C499" s="401" t="s">
        <v>45</v>
      </c>
      <c r="D499" s="402"/>
      <c r="E499" s="131">
        <f>E498/25</f>
        <v>0.68</v>
      </c>
    </row>
    <row r="500" spans="1:5" ht="15.75" thickBot="1" x14ac:dyDescent="0.3"/>
    <row r="501" spans="1:5" ht="16.5" thickBot="1" x14ac:dyDescent="0.3">
      <c r="A501" s="116" t="s">
        <v>148</v>
      </c>
      <c r="B501" s="117" t="s">
        <v>128</v>
      </c>
      <c r="C501" s="118" t="s">
        <v>146</v>
      </c>
      <c r="D501" s="117" t="s">
        <v>114</v>
      </c>
      <c r="E501" s="119" t="s">
        <v>147</v>
      </c>
    </row>
    <row r="502" spans="1:5" ht="15.75" x14ac:dyDescent="0.25">
      <c r="A502" s="438" t="s">
        <v>325</v>
      </c>
      <c r="B502" s="406" t="s">
        <v>519</v>
      </c>
      <c r="C502" s="120" t="s">
        <v>520</v>
      </c>
      <c r="D502" s="121">
        <v>1</v>
      </c>
      <c r="E502" s="398">
        <v>5</v>
      </c>
    </row>
    <row r="503" spans="1:5" ht="15.75" x14ac:dyDescent="0.25">
      <c r="A503" s="435"/>
      <c r="B503" s="407"/>
      <c r="C503" s="122" t="s">
        <v>521</v>
      </c>
      <c r="D503" s="123">
        <v>2</v>
      </c>
      <c r="E503" s="399"/>
    </row>
    <row r="504" spans="1:5" ht="15.75" x14ac:dyDescent="0.25">
      <c r="A504" s="435"/>
      <c r="B504" s="407"/>
      <c r="C504" s="122" t="s">
        <v>522</v>
      </c>
      <c r="D504" s="123">
        <v>3</v>
      </c>
      <c r="E504" s="399"/>
    </row>
    <row r="505" spans="1:5" ht="15.75" x14ac:dyDescent="0.25">
      <c r="A505" s="435"/>
      <c r="B505" s="407"/>
      <c r="C505" s="122" t="s">
        <v>523</v>
      </c>
      <c r="D505" s="123">
        <v>4</v>
      </c>
      <c r="E505" s="399"/>
    </row>
    <row r="506" spans="1:5" ht="16.5" thickBot="1" x14ac:dyDescent="0.3">
      <c r="A506" s="435"/>
      <c r="B506" s="409"/>
      <c r="C506" s="124" t="s">
        <v>524</v>
      </c>
      <c r="D506" s="125">
        <v>5</v>
      </c>
      <c r="E506" s="400"/>
    </row>
    <row r="507" spans="1:5" ht="15.75" x14ac:dyDescent="0.25">
      <c r="A507" s="435"/>
      <c r="B507" s="411" t="s">
        <v>699</v>
      </c>
      <c r="C507" s="120" t="s">
        <v>503</v>
      </c>
      <c r="D507" s="121">
        <v>1</v>
      </c>
      <c r="E507" s="398">
        <v>3</v>
      </c>
    </row>
    <row r="508" spans="1:5" ht="15.75" x14ac:dyDescent="0.25">
      <c r="A508" s="435"/>
      <c r="B508" s="407"/>
      <c r="C508" s="122" t="s">
        <v>504</v>
      </c>
      <c r="D508" s="123">
        <v>2</v>
      </c>
      <c r="E508" s="399"/>
    </row>
    <row r="509" spans="1:5" ht="15.75" x14ac:dyDescent="0.25">
      <c r="A509" s="435"/>
      <c r="B509" s="407"/>
      <c r="C509" s="122" t="s">
        <v>527</v>
      </c>
      <c r="D509" s="123">
        <v>3</v>
      </c>
      <c r="E509" s="399"/>
    </row>
    <row r="510" spans="1:5" ht="15.75" x14ac:dyDescent="0.25">
      <c r="A510" s="435"/>
      <c r="B510" s="407"/>
      <c r="C510" s="122" t="s">
        <v>528</v>
      </c>
      <c r="D510" s="123">
        <v>4</v>
      </c>
      <c r="E510" s="399"/>
    </row>
    <row r="511" spans="1:5" ht="16.5" thickBot="1" x14ac:dyDescent="0.3">
      <c r="A511" s="435"/>
      <c r="B511" s="409"/>
      <c r="C511" s="124" t="s">
        <v>529</v>
      </c>
      <c r="D511" s="125">
        <v>5</v>
      </c>
      <c r="E511" s="400"/>
    </row>
    <row r="512" spans="1:5" ht="15.75" x14ac:dyDescent="0.25">
      <c r="A512" s="435"/>
      <c r="B512" s="406" t="s">
        <v>700</v>
      </c>
      <c r="C512" s="120" t="s">
        <v>701</v>
      </c>
      <c r="D512" s="121">
        <v>5</v>
      </c>
      <c r="E512" s="398">
        <v>4</v>
      </c>
    </row>
    <row r="513" spans="1:5" ht="15.75" x14ac:dyDescent="0.25">
      <c r="A513" s="435"/>
      <c r="B513" s="407"/>
      <c r="C513" s="122" t="s">
        <v>557</v>
      </c>
      <c r="D513" s="123">
        <v>4</v>
      </c>
      <c r="E513" s="399"/>
    </row>
    <row r="514" spans="1:5" ht="15.75" x14ac:dyDescent="0.25">
      <c r="A514" s="435"/>
      <c r="B514" s="407"/>
      <c r="C514" s="122" t="s">
        <v>558</v>
      </c>
      <c r="D514" s="123">
        <v>3</v>
      </c>
      <c r="E514" s="399"/>
    </row>
    <row r="515" spans="1:5" ht="15.75" x14ac:dyDescent="0.25">
      <c r="A515" s="435"/>
      <c r="B515" s="407"/>
      <c r="C515" s="122" t="s">
        <v>702</v>
      </c>
      <c r="D515" s="123">
        <v>2</v>
      </c>
      <c r="E515" s="399"/>
    </row>
    <row r="516" spans="1:5" ht="16.5" thickBot="1" x14ac:dyDescent="0.3">
      <c r="A516" s="435"/>
      <c r="B516" s="408"/>
      <c r="C516" s="126" t="s">
        <v>703</v>
      </c>
      <c r="D516" s="127">
        <v>1</v>
      </c>
      <c r="E516" s="410"/>
    </row>
    <row r="517" spans="1:5" ht="15.75" x14ac:dyDescent="0.25">
      <c r="A517" s="435"/>
      <c r="B517" s="403" t="s">
        <v>530</v>
      </c>
      <c r="C517" s="120" t="s">
        <v>503</v>
      </c>
      <c r="D517" s="121">
        <v>1</v>
      </c>
      <c r="E517" s="398">
        <v>4</v>
      </c>
    </row>
    <row r="518" spans="1:5" ht="15.75" x14ac:dyDescent="0.25">
      <c r="A518" s="435"/>
      <c r="B518" s="404"/>
      <c r="C518" s="122" t="s">
        <v>504</v>
      </c>
      <c r="D518" s="123">
        <v>2</v>
      </c>
      <c r="E518" s="399"/>
    </row>
    <row r="519" spans="1:5" ht="15.75" x14ac:dyDescent="0.25">
      <c r="A519" s="435"/>
      <c r="B519" s="404"/>
      <c r="C519" s="122" t="s">
        <v>527</v>
      </c>
      <c r="D519" s="123">
        <v>3</v>
      </c>
      <c r="E519" s="399"/>
    </row>
    <row r="520" spans="1:5" ht="15.75" x14ac:dyDescent="0.25">
      <c r="A520" s="435"/>
      <c r="B520" s="404"/>
      <c r="C520" s="122" t="s">
        <v>528</v>
      </c>
      <c r="D520" s="123">
        <v>4</v>
      </c>
      <c r="E520" s="399"/>
    </row>
    <row r="521" spans="1:5" ht="16.5" thickBot="1" x14ac:dyDescent="0.3">
      <c r="A521" s="435"/>
      <c r="B521" s="405"/>
      <c r="C521" s="126" t="s">
        <v>529</v>
      </c>
      <c r="D521" s="127">
        <v>5</v>
      </c>
      <c r="E521" s="410"/>
    </row>
    <row r="522" spans="1:5" ht="15.75" x14ac:dyDescent="0.25">
      <c r="A522" s="435"/>
      <c r="B522" s="403" t="s">
        <v>704</v>
      </c>
      <c r="C522" s="120" t="s">
        <v>705</v>
      </c>
      <c r="D522" s="121">
        <v>1</v>
      </c>
      <c r="E522" s="398">
        <v>3</v>
      </c>
    </row>
    <row r="523" spans="1:5" ht="15.75" x14ac:dyDescent="0.25">
      <c r="A523" s="435"/>
      <c r="B523" s="404"/>
      <c r="C523" s="122" t="s">
        <v>706</v>
      </c>
      <c r="D523" s="123">
        <v>2</v>
      </c>
      <c r="E523" s="399"/>
    </row>
    <row r="524" spans="1:5" ht="15.75" x14ac:dyDescent="0.25">
      <c r="A524" s="435"/>
      <c r="B524" s="404"/>
      <c r="C524" s="122" t="s">
        <v>707</v>
      </c>
      <c r="D524" s="123">
        <v>3</v>
      </c>
      <c r="E524" s="399"/>
    </row>
    <row r="525" spans="1:5" ht="15.75" x14ac:dyDescent="0.25">
      <c r="A525" s="435"/>
      <c r="B525" s="404"/>
      <c r="C525" s="122" t="s">
        <v>708</v>
      </c>
      <c r="D525" s="123">
        <v>4</v>
      </c>
      <c r="E525" s="399"/>
    </row>
    <row r="526" spans="1:5" ht="16.5" thickBot="1" x14ac:dyDescent="0.3">
      <c r="A526" s="436"/>
      <c r="B526" s="405"/>
      <c r="C526" s="124" t="s">
        <v>709</v>
      </c>
      <c r="D526" s="125">
        <v>5</v>
      </c>
      <c r="E526" s="400"/>
    </row>
    <row r="527" spans="1:5" ht="16.5" thickBot="1" x14ac:dyDescent="0.3">
      <c r="A527" s="128"/>
      <c r="B527" s="129"/>
      <c r="C527" s="401" t="s">
        <v>165</v>
      </c>
      <c r="D527" s="402"/>
      <c r="E527" s="130">
        <f>SUM(E502:E526)</f>
        <v>19</v>
      </c>
    </row>
    <row r="528" spans="1:5" ht="16.5" thickBot="1" x14ac:dyDescent="0.3">
      <c r="A528" s="128"/>
      <c r="B528" s="129"/>
      <c r="C528" s="401" t="s">
        <v>45</v>
      </c>
      <c r="D528" s="402"/>
      <c r="E528" s="131">
        <f>E527/25</f>
        <v>0.76</v>
      </c>
    </row>
    <row r="529" spans="1:5" ht="15.75" thickBot="1" x14ac:dyDescent="0.3"/>
    <row r="530" spans="1:5" ht="16.5" thickBot="1" x14ac:dyDescent="0.3">
      <c r="A530" s="116" t="s">
        <v>148</v>
      </c>
      <c r="B530" s="117" t="s">
        <v>128</v>
      </c>
      <c r="C530" s="118" t="s">
        <v>146</v>
      </c>
      <c r="D530" s="117" t="s">
        <v>114</v>
      </c>
      <c r="E530" s="119" t="s">
        <v>147</v>
      </c>
    </row>
    <row r="531" spans="1:5" ht="15.75" x14ac:dyDescent="0.25">
      <c r="A531" s="438" t="s">
        <v>326</v>
      </c>
      <c r="B531" s="406" t="s">
        <v>519</v>
      </c>
      <c r="C531" s="120" t="s">
        <v>520</v>
      </c>
      <c r="D531" s="121">
        <v>1</v>
      </c>
      <c r="E531" s="398">
        <v>4</v>
      </c>
    </row>
    <row r="532" spans="1:5" ht="15.75" x14ac:dyDescent="0.25">
      <c r="A532" s="435"/>
      <c r="B532" s="407"/>
      <c r="C532" s="122" t="s">
        <v>521</v>
      </c>
      <c r="D532" s="123">
        <v>2</v>
      </c>
      <c r="E532" s="399"/>
    </row>
    <row r="533" spans="1:5" ht="15.75" x14ac:dyDescent="0.25">
      <c r="A533" s="435"/>
      <c r="B533" s="407"/>
      <c r="C533" s="122" t="s">
        <v>522</v>
      </c>
      <c r="D533" s="123">
        <v>3</v>
      </c>
      <c r="E533" s="399"/>
    </row>
    <row r="534" spans="1:5" ht="15.75" x14ac:dyDescent="0.25">
      <c r="A534" s="435"/>
      <c r="B534" s="407"/>
      <c r="C534" s="122" t="s">
        <v>523</v>
      </c>
      <c r="D534" s="123">
        <v>4</v>
      </c>
      <c r="E534" s="399"/>
    </row>
    <row r="535" spans="1:5" ht="16.5" thickBot="1" x14ac:dyDescent="0.3">
      <c r="A535" s="435"/>
      <c r="B535" s="409"/>
      <c r="C535" s="124" t="s">
        <v>524</v>
      </c>
      <c r="D535" s="125">
        <v>5</v>
      </c>
      <c r="E535" s="400"/>
    </row>
    <row r="536" spans="1:5" ht="15.75" x14ac:dyDescent="0.25">
      <c r="A536" s="435"/>
      <c r="B536" s="411" t="s">
        <v>700</v>
      </c>
      <c r="C536" s="120" t="s">
        <v>701</v>
      </c>
      <c r="D536" s="121">
        <v>5</v>
      </c>
      <c r="E536" s="398">
        <v>3</v>
      </c>
    </row>
    <row r="537" spans="1:5" ht="15.75" x14ac:dyDescent="0.25">
      <c r="A537" s="435"/>
      <c r="B537" s="407"/>
      <c r="C537" s="122" t="s">
        <v>557</v>
      </c>
      <c r="D537" s="123">
        <v>4</v>
      </c>
      <c r="E537" s="399"/>
    </row>
    <row r="538" spans="1:5" ht="15.75" x14ac:dyDescent="0.25">
      <c r="A538" s="435"/>
      <c r="B538" s="407"/>
      <c r="C538" s="122" t="s">
        <v>558</v>
      </c>
      <c r="D538" s="123">
        <v>3</v>
      </c>
      <c r="E538" s="399"/>
    </row>
    <row r="539" spans="1:5" ht="15.75" x14ac:dyDescent="0.25">
      <c r="A539" s="435"/>
      <c r="B539" s="407"/>
      <c r="C539" s="122" t="s">
        <v>702</v>
      </c>
      <c r="D539" s="123">
        <v>2</v>
      </c>
      <c r="E539" s="399"/>
    </row>
    <row r="540" spans="1:5" ht="16.5" thickBot="1" x14ac:dyDescent="0.3">
      <c r="A540" s="435"/>
      <c r="B540" s="409"/>
      <c r="C540" s="124" t="s">
        <v>703</v>
      </c>
      <c r="D540" s="125">
        <v>1</v>
      </c>
      <c r="E540" s="400"/>
    </row>
    <row r="541" spans="1:5" ht="31.5" x14ac:dyDescent="0.25">
      <c r="A541" s="435"/>
      <c r="B541" s="406" t="s">
        <v>717</v>
      </c>
      <c r="C541" s="120" t="s">
        <v>718</v>
      </c>
      <c r="D541" s="121">
        <v>5</v>
      </c>
      <c r="E541" s="398">
        <v>3</v>
      </c>
    </row>
    <row r="542" spans="1:5" ht="15.75" x14ac:dyDescent="0.25">
      <c r="A542" s="435"/>
      <c r="B542" s="407"/>
      <c r="C542" s="122" t="s">
        <v>504</v>
      </c>
      <c r="D542" s="123">
        <v>4</v>
      </c>
      <c r="E542" s="399"/>
    </row>
    <row r="543" spans="1:5" ht="15.75" x14ac:dyDescent="0.25">
      <c r="A543" s="435"/>
      <c r="B543" s="407"/>
      <c r="C543" s="122" t="s">
        <v>527</v>
      </c>
      <c r="D543" s="123">
        <v>3</v>
      </c>
      <c r="E543" s="399"/>
    </row>
    <row r="544" spans="1:5" ht="15.75" x14ac:dyDescent="0.25">
      <c r="A544" s="435"/>
      <c r="B544" s="407"/>
      <c r="C544" s="122" t="s">
        <v>528</v>
      </c>
      <c r="D544" s="123">
        <v>2</v>
      </c>
      <c r="E544" s="399"/>
    </row>
    <row r="545" spans="1:5" ht="16.5" thickBot="1" x14ac:dyDescent="0.3">
      <c r="A545" s="435"/>
      <c r="B545" s="408"/>
      <c r="C545" s="126" t="s">
        <v>529</v>
      </c>
      <c r="D545" s="127">
        <v>1</v>
      </c>
      <c r="E545" s="410"/>
    </row>
    <row r="546" spans="1:5" ht="15.75" x14ac:dyDescent="0.25">
      <c r="A546" s="435"/>
      <c r="B546" s="437" t="s">
        <v>525</v>
      </c>
      <c r="C546" s="120" t="s">
        <v>108</v>
      </c>
      <c r="D546" s="121">
        <v>1</v>
      </c>
      <c r="E546" s="398">
        <v>3</v>
      </c>
    </row>
    <row r="547" spans="1:5" ht="15.75" x14ac:dyDescent="0.25">
      <c r="A547" s="435"/>
      <c r="B547" s="404"/>
      <c r="C547" s="122" t="s">
        <v>149</v>
      </c>
      <c r="D547" s="123">
        <v>2</v>
      </c>
      <c r="E547" s="399"/>
    </row>
    <row r="548" spans="1:5" ht="15.75" x14ac:dyDescent="0.25">
      <c r="A548" s="435"/>
      <c r="B548" s="404"/>
      <c r="C548" s="122" t="s">
        <v>110</v>
      </c>
      <c r="D548" s="123">
        <v>3</v>
      </c>
      <c r="E548" s="399"/>
    </row>
    <row r="549" spans="1:5" ht="15.75" x14ac:dyDescent="0.25">
      <c r="A549" s="435"/>
      <c r="B549" s="404"/>
      <c r="C549" s="122" t="s">
        <v>150</v>
      </c>
      <c r="D549" s="123">
        <v>4</v>
      </c>
      <c r="E549" s="399"/>
    </row>
    <row r="550" spans="1:5" ht="16.5" thickBot="1" x14ac:dyDescent="0.3">
      <c r="A550" s="435"/>
      <c r="B550" s="405"/>
      <c r="C550" s="126" t="s">
        <v>112</v>
      </c>
      <c r="D550" s="127">
        <v>5</v>
      </c>
      <c r="E550" s="410"/>
    </row>
    <row r="551" spans="1:5" ht="15.75" x14ac:dyDescent="0.25">
      <c r="A551" s="435"/>
      <c r="B551" s="403" t="s">
        <v>704</v>
      </c>
      <c r="C551" s="120" t="s">
        <v>705</v>
      </c>
      <c r="D551" s="121">
        <v>1</v>
      </c>
      <c r="E551" s="398">
        <v>3</v>
      </c>
    </row>
    <row r="552" spans="1:5" ht="15.75" x14ac:dyDescent="0.25">
      <c r="A552" s="435"/>
      <c r="B552" s="404"/>
      <c r="C552" s="122" t="s">
        <v>706</v>
      </c>
      <c r="D552" s="123">
        <v>2</v>
      </c>
      <c r="E552" s="399"/>
    </row>
    <row r="553" spans="1:5" ht="15.75" x14ac:dyDescent="0.25">
      <c r="A553" s="435"/>
      <c r="B553" s="404"/>
      <c r="C553" s="122" t="s">
        <v>707</v>
      </c>
      <c r="D553" s="123">
        <v>3</v>
      </c>
      <c r="E553" s="399"/>
    </row>
    <row r="554" spans="1:5" ht="15.75" x14ac:dyDescent="0.25">
      <c r="A554" s="435"/>
      <c r="B554" s="404"/>
      <c r="C554" s="122" t="s">
        <v>708</v>
      </c>
      <c r="D554" s="123">
        <v>4</v>
      </c>
      <c r="E554" s="399"/>
    </row>
    <row r="555" spans="1:5" ht="16.5" thickBot="1" x14ac:dyDescent="0.3">
      <c r="A555" s="436"/>
      <c r="B555" s="405"/>
      <c r="C555" s="124" t="s">
        <v>709</v>
      </c>
      <c r="D555" s="125">
        <v>5</v>
      </c>
      <c r="E555" s="400"/>
    </row>
    <row r="556" spans="1:5" ht="16.5" thickBot="1" x14ac:dyDescent="0.3">
      <c r="A556" s="128"/>
      <c r="B556" s="129"/>
      <c r="C556" s="401" t="s">
        <v>165</v>
      </c>
      <c r="D556" s="402"/>
      <c r="E556" s="130">
        <f>SUM(E531:E555)</f>
        <v>16</v>
      </c>
    </row>
    <row r="557" spans="1:5" ht="16.5" thickBot="1" x14ac:dyDescent="0.3">
      <c r="A557" s="128"/>
      <c r="B557" s="129"/>
      <c r="C557" s="401" t="s">
        <v>45</v>
      </c>
      <c r="D557" s="402"/>
      <c r="E557" s="131">
        <f>E556/25</f>
        <v>0.64</v>
      </c>
    </row>
    <row r="559" spans="1:5" ht="15.75" thickBot="1" x14ac:dyDescent="0.3"/>
    <row r="560" spans="1:5" ht="16.5" thickBot="1" x14ac:dyDescent="0.3">
      <c r="A560" s="116" t="s">
        <v>148</v>
      </c>
      <c r="B560" s="117" t="s">
        <v>128</v>
      </c>
      <c r="C560" s="118" t="s">
        <v>146</v>
      </c>
      <c r="D560" s="117" t="s">
        <v>114</v>
      </c>
      <c r="E560" s="119" t="s">
        <v>147</v>
      </c>
    </row>
    <row r="561" spans="1:5" ht="15.75" x14ac:dyDescent="0.25">
      <c r="A561" s="438" t="s">
        <v>327</v>
      </c>
      <c r="B561" s="406" t="s">
        <v>145</v>
      </c>
      <c r="C561" s="120" t="s">
        <v>108</v>
      </c>
      <c r="D561" s="121">
        <v>1</v>
      </c>
      <c r="E561" s="398">
        <v>2</v>
      </c>
    </row>
    <row r="562" spans="1:5" ht="15.75" x14ac:dyDescent="0.25">
      <c r="A562" s="435"/>
      <c r="B562" s="407"/>
      <c r="C562" s="122" t="s">
        <v>149</v>
      </c>
      <c r="D562" s="123">
        <v>2</v>
      </c>
      <c r="E562" s="399"/>
    </row>
    <row r="563" spans="1:5" ht="15.75" x14ac:dyDescent="0.25">
      <c r="A563" s="435"/>
      <c r="B563" s="407"/>
      <c r="C563" s="122" t="s">
        <v>110</v>
      </c>
      <c r="D563" s="123">
        <v>3</v>
      </c>
      <c r="E563" s="399"/>
    </row>
    <row r="564" spans="1:5" ht="15.75" x14ac:dyDescent="0.25">
      <c r="A564" s="435"/>
      <c r="B564" s="407"/>
      <c r="C564" s="122" t="s">
        <v>150</v>
      </c>
      <c r="D564" s="123">
        <v>4</v>
      </c>
      <c r="E564" s="399"/>
    </row>
    <row r="565" spans="1:5" ht="16.5" thickBot="1" x14ac:dyDescent="0.3">
      <c r="A565" s="435"/>
      <c r="B565" s="409"/>
      <c r="C565" s="124" t="s">
        <v>112</v>
      </c>
      <c r="D565" s="125">
        <v>5</v>
      </c>
      <c r="E565" s="400"/>
    </row>
    <row r="566" spans="1:5" ht="15.75" x14ac:dyDescent="0.25">
      <c r="A566" s="435"/>
      <c r="B566" s="411" t="s">
        <v>725</v>
      </c>
      <c r="C566" s="120" t="s">
        <v>701</v>
      </c>
      <c r="D566" s="121">
        <v>1</v>
      </c>
      <c r="E566" s="398">
        <v>2</v>
      </c>
    </row>
    <row r="567" spans="1:5" ht="15.75" x14ac:dyDescent="0.25">
      <c r="A567" s="435"/>
      <c r="B567" s="407"/>
      <c r="C567" s="122" t="s">
        <v>557</v>
      </c>
      <c r="D567" s="123">
        <v>2</v>
      </c>
      <c r="E567" s="399"/>
    </row>
    <row r="568" spans="1:5" ht="15.75" x14ac:dyDescent="0.25">
      <c r="A568" s="435"/>
      <c r="B568" s="407"/>
      <c r="C568" s="122" t="s">
        <v>558</v>
      </c>
      <c r="D568" s="123">
        <v>3</v>
      </c>
      <c r="E568" s="399"/>
    </row>
    <row r="569" spans="1:5" ht="15.75" x14ac:dyDescent="0.25">
      <c r="A569" s="435"/>
      <c r="B569" s="407"/>
      <c r="C569" s="122" t="s">
        <v>702</v>
      </c>
      <c r="D569" s="123">
        <v>4</v>
      </c>
      <c r="E569" s="399"/>
    </row>
    <row r="570" spans="1:5" ht="16.5" thickBot="1" x14ac:dyDescent="0.3">
      <c r="A570" s="435"/>
      <c r="B570" s="407"/>
      <c r="C570" s="124" t="s">
        <v>703</v>
      </c>
      <c r="D570" s="125">
        <v>5</v>
      </c>
      <c r="E570" s="399"/>
    </row>
    <row r="571" spans="1:5" ht="15.75" x14ac:dyDescent="0.25">
      <c r="A571" s="435"/>
      <c r="B571" s="406" t="s">
        <v>28</v>
      </c>
      <c r="C571" s="120" t="s">
        <v>726</v>
      </c>
      <c r="D571" s="121">
        <v>5</v>
      </c>
      <c r="E571" s="398">
        <v>2</v>
      </c>
    </row>
    <row r="572" spans="1:5" ht="15.75" x14ac:dyDescent="0.25">
      <c r="A572" s="435"/>
      <c r="B572" s="407"/>
      <c r="C572" s="122" t="s">
        <v>71</v>
      </c>
      <c r="D572" s="123">
        <v>4</v>
      </c>
      <c r="E572" s="399"/>
    </row>
    <row r="573" spans="1:5" ht="15.75" x14ac:dyDescent="0.25">
      <c r="A573" s="435"/>
      <c r="B573" s="407"/>
      <c r="C573" s="122" t="s">
        <v>727</v>
      </c>
      <c r="D573" s="123">
        <v>3</v>
      </c>
      <c r="E573" s="399"/>
    </row>
    <row r="574" spans="1:5" ht="15.75" x14ac:dyDescent="0.25">
      <c r="A574" s="435"/>
      <c r="B574" s="407"/>
      <c r="C574" s="122" t="s">
        <v>728</v>
      </c>
      <c r="D574" s="123">
        <v>2</v>
      </c>
      <c r="E574" s="399"/>
    </row>
    <row r="575" spans="1:5" ht="16.5" thickBot="1" x14ac:dyDescent="0.3">
      <c r="A575" s="435"/>
      <c r="B575" s="408"/>
      <c r="C575" s="126" t="s">
        <v>729</v>
      </c>
      <c r="D575" s="127">
        <v>1</v>
      </c>
      <c r="E575" s="410"/>
    </row>
    <row r="576" spans="1:5" ht="15.75" x14ac:dyDescent="0.25">
      <c r="A576" s="435"/>
      <c r="B576" s="437" t="s">
        <v>730</v>
      </c>
      <c r="C576" s="120" t="s">
        <v>503</v>
      </c>
      <c r="D576" s="121">
        <v>5</v>
      </c>
      <c r="E576" s="398">
        <v>3</v>
      </c>
    </row>
    <row r="577" spans="1:5" ht="15.75" x14ac:dyDescent="0.25">
      <c r="A577" s="435"/>
      <c r="B577" s="404"/>
      <c r="C577" s="122" t="s">
        <v>504</v>
      </c>
      <c r="D577" s="123">
        <v>4</v>
      </c>
      <c r="E577" s="399"/>
    </row>
    <row r="578" spans="1:5" ht="15.75" x14ac:dyDescent="0.25">
      <c r="A578" s="435"/>
      <c r="B578" s="404"/>
      <c r="C578" s="122" t="s">
        <v>527</v>
      </c>
      <c r="D578" s="123">
        <v>3</v>
      </c>
      <c r="E578" s="399"/>
    </row>
    <row r="579" spans="1:5" ht="15.75" x14ac:dyDescent="0.25">
      <c r="A579" s="435"/>
      <c r="B579" s="404"/>
      <c r="C579" s="122" t="s">
        <v>528</v>
      </c>
      <c r="D579" s="123">
        <v>2</v>
      </c>
      <c r="E579" s="399"/>
    </row>
    <row r="580" spans="1:5" ht="16.5" thickBot="1" x14ac:dyDescent="0.3">
      <c r="A580" s="435"/>
      <c r="B580" s="405"/>
      <c r="C580" s="126" t="s">
        <v>529</v>
      </c>
      <c r="D580" s="127">
        <v>1</v>
      </c>
      <c r="E580" s="410"/>
    </row>
    <row r="581" spans="1:5" ht="15.75" x14ac:dyDescent="0.25">
      <c r="A581" s="435"/>
      <c r="B581" s="403" t="s">
        <v>151</v>
      </c>
      <c r="C581" s="120" t="s">
        <v>108</v>
      </c>
      <c r="D581" s="121">
        <v>1</v>
      </c>
      <c r="E581" s="398">
        <v>2</v>
      </c>
    </row>
    <row r="582" spans="1:5" ht="15.75" x14ac:dyDescent="0.25">
      <c r="A582" s="435"/>
      <c r="B582" s="404"/>
      <c r="C582" s="122" t="s">
        <v>149</v>
      </c>
      <c r="D582" s="123">
        <v>2</v>
      </c>
      <c r="E582" s="399"/>
    </row>
    <row r="583" spans="1:5" ht="15.75" x14ac:dyDescent="0.25">
      <c r="A583" s="435"/>
      <c r="B583" s="404"/>
      <c r="C583" s="122" t="s">
        <v>110</v>
      </c>
      <c r="D583" s="123">
        <v>3</v>
      </c>
      <c r="E583" s="399"/>
    </row>
    <row r="584" spans="1:5" ht="15.75" x14ac:dyDescent="0.25">
      <c r="A584" s="435"/>
      <c r="B584" s="404"/>
      <c r="C584" s="122" t="s">
        <v>150</v>
      </c>
      <c r="D584" s="123">
        <v>4</v>
      </c>
      <c r="E584" s="399"/>
    </row>
    <row r="585" spans="1:5" ht="16.5" thickBot="1" x14ac:dyDescent="0.3">
      <c r="A585" s="436"/>
      <c r="B585" s="405"/>
      <c r="C585" s="124" t="s">
        <v>112</v>
      </c>
      <c r="D585" s="125">
        <v>5</v>
      </c>
      <c r="E585" s="400"/>
    </row>
    <row r="586" spans="1:5" ht="16.5" thickBot="1" x14ac:dyDescent="0.3">
      <c r="A586" s="128"/>
      <c r="B586" s="129"/>
      <c r="C586" s="401" t="s">
        <v>165</v>
      </c>
      <c r="D586" s="402"/>
      <c r="E586" s="130">
        <f>SUM(E561:E585)</f>
        <v>11</v>
      </c>
    </row>
    <row r="587" spans="1:5" ht="16.5" thickBot="1" x14ac:dyDescent="0.3">
      <c r="A587" s="128"/>
      <c r="B587" s="129"/>
      <c r="C587" s="401" t="s">
        <v>45</v>
      </c>
      <c r="D587" s="402"/>
      <c r="E587" s="131">
        <f>E586/25</f>
        <v>0.44</v>
      </c>
    </row>
    <row r="589" spans="1:5" ht="15.75" thickBot="1" x14ac:dyDescent="0.3"/>
    <row r="590" spans="1:5" ht="16.5" thickBot="1" x14ac:dyDescent="0.3">
      <c r="A590" s="116" t="s">
        <v>148</v>
      </c>
      <c r="B590" s="117" t="s">
        <v>128</v>
      </c>
      <c r="C590" s="118" t="s">
        <v>146</v>
      </c>
      <c r="D590" s="117" t="s">
        <v>114</v>
      </c>
      <c r="E590" s="119" t="s">
        <v>147</v>
      </c>
    </row>
    <row r="591" spans="1:5" ht="15.75" x14ac:dyDescent="0.25">
      <c r="A591" s="438" t="s">
        <v>328</v>
      </c>
      <c r="B591" s="406" t="s">
        <v>145</v>
      </c>
      <c r="C591" s="120" t="s">
        <v>108</v>
      </c>
      <c r="D591" s="121">
        <v>1</v>
      </c>
      <c r="E591" s="398">
        <v>2</v>
      </c>
    </row>
    <row r="592" spans="1:5" ht="15.75" x14ac:dyDescent="0.25">
      <c r="A592" s="435"/>
      <c r="B592" s="407"/>
      <c r="C592" s="122" t="s">
        <v>149</v>
      </c>
      <c r="D592" s="123">
        <v>2</v>
      </c>
      <c r="E592" s="399"/>
    </row>
    <row r="593" spans="1:5" ht="15.75" x14ac:dyDescent="0.25">
      <c r="A593" s="435"/>
      <c r="B593" s="407"/>
      <c r="C593" s="122" t="s">
        <v>110</v>
      </c>
      <c r="D593" s="123">
        <v>3</v>
      </c>
      <c r="E593" s="399"/>
    </row>
    <row r="594" spans="1:5" ht="15.75" x14ac:dyDescent="0.25">
      <c r="A594" s="435"/>
      <c r="B594" s="407"/>
      <c r="C594" s="122" t="s">
        <v>150</v>
      </c>
      <c r="D594" s="123">
        <v>4</v>
      </c>
      <c r="E594" s="399"/>
    </row>
    <row r="595" spans="1:5" ht="16.5" thickBot="1" x14ac:dyDescent="0.3">
      <c r="A595" s="435"/>
      <c r="B595" s="409"/>
      <c r="C595" s="124" t="s">
        <v>112</v>
      </c>
      <c r="D595" s="125">
        <v>5</v>
      </c>
      <c r="E595" s="400"/>
    </row>
    <row r="596" spans="1:5" ht="15.75" x14ac:dyDescent="0.25">
      <c r="A596" s="435"/>
      <c r="B596" s="411" t="s">
        <v>725</v>
      </c>
      <c r="C596" s="120" t="s">
        <v>701</v>
      </c>
      <c r="D596" s="121">
        <v>1</v>
      </c>
      <c r="E596" s="398">
        <v>2</v>
      </c>
    </row>
    <row r="597" spans="1:5" ht="15.75" x14ac:dyDescent="0.25">
      <c r="A597" s="435"/>
      <c r="B597" s="407"/>
      <c r="C597" s="122" t="s">
        <v>557</v>
      </c>
      <c r="D597" s="123">
        <v>2</v>
      </c>
      <c r="E597" s="399"/>
    </row>
    <row r="598" spans="1:5" ht="15.75" x14ac:dyDescent="0.25">
      <c r="A598" s="435"/>
      <c r="B598" s="407"/>
      <c r="C598" s="122" t="s">
        <v>558</v>
      </c>
      <c r="D598" s="123">
        <v>3</v>
      </c>
      <c r="E598" s="399"/>
    </row>
    <row r="599" spans="1:5" ht="15.75" x14ac:dyDescent="0.25">
      <c r="A599" s="435"/>
      <c r="B599" s="407"/>
      <c r="C599" s="122" t="s">
        <v>702</v>
      </c>
      <c r="D599" s="123">
        <v>4</v>
      </c>
      <c r="E599" s="399"/>
    </row>
    <row r="600" spans="1:5" ht="16.5" thickBot="1" x14ac:dyDescent="0.3">
      <c r="A600" s="435"/>
      <c r="B600" s="407"/>
      <c r="C600" s="124" t="s">
        <v>703</v>
      </c>
      <c r="D600" s="125">
        <v>5</v>
      </c>
      <c r="E600" s="399"/>
    </row>
    <row r="601" spans="1:5" ht="15.75" x14ac:dyDescent="0.25">
      <c r="A601" s="435"/>
      <c r="B601" s="406" t="s">
        <v>28</v>
      </c>
      <c r="C601" s="120" t="s">
        <v>726</v>
      </c>
      <c r="D601" s="121">
        <v>5</v>
      </c>
      <c r="E601" s="398">
        <v>2</v>
      </c>
    </row>
    <row r="602" spans="1:5" ht="15.75" x14ac:dyDescent="0.25">
      <c r="A602" s="435"/>
      <c r="B602" s="407"/>
      <c r="C602" s="122" t="s">
        <v>71</v>
      </c>
      <c r="D602" s="123">
        <v>4</v>
      </c>
      <c r="E602" s="399"/>
    </row>
    <row r="603" spans="1:5" ht="15.75" x14ac:dyDescent="0.25">
      <c r="A603" s="435"/>
      <c r="B603" s="407"/>
      <c r="C603" s="122" t="s">
        <v>727</v>
      </c>
      <c r="D603" s="123">
        <v>3</v>
      </c>
      <c r="E603" s="399"/>
    </row>
    <row r="604" spans="1:5" ht="15.75" x14ac:dyDescent="0.25">
      <c r="A604" s="435"/>
      <c r="B604" s="407"/>
      <c r="C604" s="122" t="s">
        <v>728</v>
      </c>
      <c r="D604" s="123">
        <v>2</v>
      </c>
      <c r="E604" s="399"/>
    </row>
    <row r="605" spans="1:5" ht="16.5" thickBot="1" x14ac:dyDescent="0.3">
      <c r="A605" s="435"/>
      <c r="B605" s="408"/>
      <c r="C605" s="126" t="s">
        <v>729</v>
      </c>
      <c r="D605" s="127">
        <v>1</v>
      </c>
      <c r="E605" s="410"/>
    </row>
    <row r="606" spans="1:5" ht="15.75" x14ac:dyDescent="0.25">
      <c r="A606" s="435"/>
      <c r="B606" s="437" t="s">
        <v>730</v>
      </c>
      <c r="C606" s="120" t="s">
        <v>503</v>
      </c>
      <c r="D606" s="121">
        <v>5</v>
      </c>
      <c r="E606" s="398">
        <v>3</v>
      </c>
    </row>
    <row r="607" spans="1:5" ht="15.75" x14ac:dyDescent="0.25">
      <c r="A607" s="435"/>
      <c r="B607" s="404"/>
      <c r="C607" s="122" t="s">
        <v>504</v>
      </c>
      <c r="D607" s="123">
        <v>4</v>
      </c>
      <c r="E607" s="399"/>
    </row>
    <row r="608" spans="1:5" ht="15.75" x14ac:dyDescent="0.25">
      <c r="A608" s="435"/>
      <c r="B608" s="404"/>
      <c r="C608" s="122" t="s">
        <v>527</v>
      </c>
      <c r="D608" s="123">
        <v>3</v>
      </c>
      <c r="E608" s="399"/>
    </row>
    <row r="609" spans="1:5" ht="15.75" x14ac:dyDescent="0.25">
      <c r="A609" s="435"/>
      <c r="B609" s="404"/>
      <c r="C609" s="122" t="s">
        <v>528</v>
      </c>
      <c r="D609" s="123">
        <v>2</v>
      </c>
      <c r="E609" s="399"/>
    </row>
    <row r="610" spans="1:5" ht="16.5" thickBot="1" x14ac:dyDescent="0.3">
      <c r="A610" s="435"/>
      <c r="B610" s="405"/>
      <c r="C610" s="126" t="s">
        <v>529</v>
      </c>
      <c r="D610" s="127">
        <v>1</v>
      </c>
      <c r="E610" s="410"/>
    </row>
    <row r="611" spans="1:5" ht="15.75" x14ac:dyDescent="0.25">
      <c r="A611" s="435"/>
      <c r="B611" s="403" t="s">
        <v>151</v>
      </c>
      <c r="C611" s="120" t="s">
        <v>108</v>
      </c>
      <c r="D611" s="121">
        <v>1</v>
      </c>
      <c r="E611" s="398">
        <v>2</v>
      </c>
    </row>
    <row r="612" spans="1:5" ht="15.75" x14ac:dyDescent="0.25">
      <c r="A612" s="435"/>
      <c r="B612" s="404"/>
      <c r="C612" s="122" t="s">
        <v>149</v>
      </c>
      <c r="D612" s="123">
        <v>2</v>
      </c>
      <c r="E612" s="399"/>
    </row>
    <row r="613" spans="1:5" ht="15.75" x14ac:dyDescent="0.25">
      <c r="A613" s="435"/>
      <c r="B613" s="404"/>
      <c r="C613" s="122" t="s">
        <v>110</v>
      </c>
      <c r="D613" s="123">
        <v>3</v>
      </c>
      <c r="E613" s="399"/>
    </row>
    <row r="614" spans="1:5" ht="15.75" x14ac:dyDescent="0.25">
      <c r="A614" s="435"/>
      <c r="B614" s="404"/>
      <c r="C614" s="122" t="s">
        <v>150</v>
      </c>
      <c r="D614" s="123">
        <v>4</v>
      </c>
      <c r="E614" s="399"/>
    </row>
    <row r="615" spans="1:5" ht="16.5" thickBot="1" x14ac:dyDescent="0.3">
      <c r="A615" s="436"/>
      <c r="B615" s="405"/>
      <c r="C615" s="124" t="s">
        <v>112</v>
      </c>
      <c r="D615" s="125">
        <v>5</v>
      </c>
      <c r="E615" s="400"/>
    </row>
    <row r="616" spans="1:5" ht="16.5" thickBot="1" x14ac:dyDescent="0.3">
      <c r="A616" s="128"/>
      <c r="B616" s="129"/>
      <c r="C616" s="401" t="s">
        <v>165</v>
      </c>
      <c r="D616" s="402"/>
      <c r="E616" s="130">
        <f>SUM(E591:E615)</f>
        <v>11</v>
      </c>
    </row>
    <row r="617" spans="1:5" ht="16.5" thickBot="1" x14ac:dyDescent="0.3">
      <c r="A617" s="128"/>
      <c r="B617" s="129"/>
      <c r="C617" s="401" t="s">
        <v>45</v>
      </c>
      <c r="D617" s="402"/>
      <c r="E617" s="131">
        <f>E616/25</f>
        <v>0.44</v>
      </c>
    </row>
  </sheetData>
  <mergeCells count="271">
    <mergeCell ref="C616:D616"/>
    <mergeCell ref="C617:D617"/>
    <mergeCell ref="C586:D586"/>
    <mergeCell ref="C587:D587"/>
    <mergeCell ref="A591:A615"/>
    <mergeCell ref="B591:B595"/>
    <mergeCell ref="E591:E595"/>
    <mergeCell ref="B596:B600"/>
    <mergeCell ref="E596:E600"/>
    <mergeCell ref="B601:B605"/>
    <mergeCell ref="E601:E605"/>
    <mergeCell ref="B606:B610"/>
    <mergeCell ref="E606:E610"/>
    <mergeCell ref="B611:B615"/>
    <mergeCell ref="E611:E615"/>
    <mergeCell ref="C556:D556"/>
    <mergeCell ref="C557:D557"/>
    <mergeCell ref="A561:A585"/>
    <mergeCell ref="B561:B565"/>
    <mergeCell ref="E561:E565"/>
    <mergeCell ref="B566:B570"/>
    <mergeCell ref="E566:E570"/>
    <mergeCell ref="B571:B575"/>
    <mergeCell ref="E571:E575"/>
    <mergeCell ref="B576:B580"/>
    <mergeCell ref="E576:E580"/>
    <mergeCell ref="B581:B585"/>
    <mergeCell ref="E581:E585"/>
    <mergeCell ref="C527:D527"/>
    <mergeCell ref="C528:D528"/>
    <mergeCell ref="A531:A555"/>
    <mergeCell ref="B531:B535"/>
    <mergeCell ref="E531:E535"/>
    <mergeCell ref="B536:B540"/>
    <mergeCell ref="E536:E540"/>
    <mergeCell ref="B541:B545"/>
    <mergeCell ref="E541:E545"/>
    <mergeCell ref="B546:B550"/>
    <mergeCell ref="E546:E550"/>
    <mergeCell ref="B551:B555"/>
    <mergeCell ref="E551:E555"/>
    <mergeCell ref="C498:D498"/>
    <mergeCell ref="C499:D499"/>
    <mergeCell ref="A502:A526"/>
    <mergeCell ref="B502:B506"/>
    <mergeCell ref="E502:E506"/>
    <mergeCell ref="B507:B511"/>
    <mergeCell ref="E507:E511"/>
    <mergeCell ref="B512:B516"/>
    <mergeCell ref="E512:E516"/>
    <mergeCell ref="B517:B521"/>
    <mergeCell ref="E517:E521"/>
    <mergeCell ref="B522:B526"/>
    <mergeCell ref="E522:E526"/>
    <mergeCell ref="C469:D469"/>
    <mergeCell ref="C470:D470"/>
    <mergeCell ref="A473:A497"/>
    <mergeCell ref="B473:B477"/>
    <mergeCell ref="E473:E477"/>
    <mergeCell ref="B478:B482"/>
    <mergeCell ref="E478:E482"/>
    <mergeCell ref="B483:B487"/>
    <mergeCell ref="E483:E487"/>
    <mergeCell ref="B488:B492"/>
    <mergeCell ref="E488:E492"/>
    <mergeCell ref="B493:B497"/>
    <mergeCell ref="E493:E497"/>
    <mergeCell ref="A444:A468"/>
    <mergeCell ref="B444:B448"/>
    <mergeCell ref="E444:E448"/>
    <mergeCell ref="B449:B453"/>
    <mergeCell ref="E449:E453"/>
    <mergeCell ref="B454:B458"/>
    <mergeCell ref="E454:E458"/>
    <mergeCell ref="B459:B463"/>
    <mergeCell ref="E459:E463"/>
    <mergeCell ref="B464:B468"/>
    <mergeCell ref="E464:E468"/>
    <mergeCell ref="C410:D410"/>
    <mergeCell ref="C411:D411"/>
    <mergeCell ref="E434:E438"/>
    <mergeCell ref="E429:E433"/>
    <mergeCell ref="E424:E428"/>
    <mergeCell ref="E419:E423"/>
    <mergeCell ref="A414:A438"/>
    <mergeCell ref="B434:B438"/>
    <mergeCell ref="B429:B433"/>
    <mergeCell ref="B424:B428"/>
    <mergeCell ref="B419:B423"/>
    <mergeCell ref="B414:B418"/>
    <mergeCell ref="E414:E418"/>
    <mergeCell ref="C381:D381"/>
    <mergeCell ref="C382:D382"/>
    <mergeCell ref="A385:A409"/>
    <mergeCell ref="B385:B389"/>
    <mergeCell ref="E385:E389"/>
    <mergeCell ref="B390:B394"/>
    <mergeCell ref="E390:E394"/>
    <mergeCell ref="B395:B399"/>
    <mergeCell ref="E395:E399"/>
    <mergeCell ref="B400:B404"/>
    <mergeCell ref="E400:E404"/>
    <mergeCell ref="B405:B409"/>
    <mergeCell ref="E405:E409"/>
    <mergeCell ref="A356:A380"/>
    <mergeCell ref="B356:B360"/>
    <mergeCell ref="E356:E360"/>
    <mergeCell ref="B361:B365"/>
    <mergeCell ref="E361:E365"/>
    <mergeCell ref="B366:B370"/>
    <mergeCell ref="E366:E370"/>
    <mergeCell ref="B371:B375"/>
    <mergeCell ref="E371:E375"/>
    <mergeCell ref="B376:B380"/>
    <mergeCell ref="E376:E380"/>
    <mergeCell ref="C292:D292"/>
    <mergeCell ref="C293:D293"/>
    <mergeCell ref="C262:D262"/>
    <mergeCell ref="C263:D263"/>
    <mergeCell ref="A267:A291"/>
    <mergeCell ref="B267:B271"/>
    <mergeCell ref="E267:E271"/>
    <mergeCell ref="B272:B276"/>
    <mergeCell ref="E272:E276"/>
    <mergeCell ref="B277:B281"/>
    <mergeCell ref="E277:E281"/>
    <mergeCell ref="B282:B286"/>
    <mergeCell ref="E282:E286"/>
    <mergeCell ref="B287:B291"/>
    <mergeCell ref="E287:E291"/>
    <mergeCell ref="C232:D232"/>
    <mergeCell ref="C233:D233"/>
    <mergeCell ref="A237:A261"/>
    <mergeCell ref="B237:B241"/>
    <mergeCell ref="E237:E241"/>
    <mergeCell ref="B242:B246"/>
    <mergeCell ref="E242:E246"/>
    <mergeCell ref="B247:B251"/>
    <mergeCell ref="E247:E251"/>
    <mergeCell ref="B252:B256"/>
    <mergeCell ref="E252:E256"/>
    <mergeCell ref="B257:B261"/>
    <mergeCell ref="E257:E261"/>
    <mergeCell ref="C202:D202"/>
    <mergeCell ref="C203:D203"/>
    <mergeCell ref="A207:A231"/>
    <mergeCell ref="B207:B211"/>
    <mergeCell ref="E207:E211"/>
    <mergeCell ref="B212:B216"/>
    <mergeCell ref="E212:E216"/>
    <mergeCell ref="B217:B221"/>
    <mergeCell ref="E217:E221"/>
    <mergeCell ref="B222:B226"/>
    <mergeCell ref="E222:E226"/>
    <mergeCell ref="B227:B231"/>
    <mergeCell ref="E227:E231"/>
    <mergeCell ref="A177:A201"/>
    <mergeCell ref="B177:B181"/>
    <mergeCell ref="E177:E181"/>
    <mergeCell ref="B182:B186"/>
    <mergeCell ref="E182:E186"/>
    <mergeCell ref="B187:B191"/>
    <mergeCell ref="E187:E191"/>
    <mergeCell ref="B192:B196"/>
    <mergeCell ref="E192:E196"/>
    <mergeCell ref="B197:B201"/>
    <mergeCell ref="E197:E201"/>
    <mergeCell ref="C143:D143"/>
    <mergeCell ref="C144:D144"/>
    <mergeCell ref="C114:D114"/>
    <mergeCell ref="C115:D115"/>
    <mergeCell ref="A118:A142"/>
    <mergeCell ref="B118:B122"/>
    <mergeCell ref="B133:B137"/>
    <mergeCell ref="E133:E137"/>
    <mergeCell ref="B138:B142"/>
    <mergeCell ref="E138:E142"/>
    <mergeCell ref="C85:D85"/>
    <mergeCell ref="C86:D86"/>
    <mergeCell ref="E118:E122"/>
    <mergeCell ref="B123:B127"/>
    <mergeCell ref="E123:E127"/>
    <mergeCell ref="B128:B132"/>
    <mergeCell ref="E128:E132"/>
    <mergeCell ref="A89:A113"/>
    <mergeCell ref="B89:B93"/>
    <mergeCell ref="E89:E93"/>
    <mergeCell ref="B94:B98"/>
    <mergeCell ref="E94:E98"/>
    <mergeCell ref="B99:B103"/>
    <mergeCell ref="E99:E103"/>
    <mergeCell ref="B104:B108"/>
    <mergeCell ref="E104:E108"/>
    <mergeCell ref="B109:B113"/>
    <mergeCell ref="E109:E113"/>
    <mergeCell ref="C56:D56"/>
    <mergeCell ref="C57:D57"/>
    <mergeCell ref="A60:A84"/>
    <mergeCell ref="B60:B64"/>
    <mergeCell ref="E60:E64"/>
    <mergeCell ref="B65:B69"/>
    <mergeCell ref="E65:E69"/>
    <mergeCell ref="B70:B74"/>
    <mergeCell ref="E70:E74"/>
    <mergeCell ref="B75:B79"/>
    <mergeCell ref="E75:E79"/>
    <mergeCell ref="B80:B84"/>
    <mergeCell ref="E80:E84"/>
    <mergeCell ref="A31:A55"/>
    <mergeCell ref="B31:B35"/>
    <mergeCell ref="E31:E35"/>
    <mergeCell ref="B36:B40"/>
    <mergeCell ref="E36:E40"/>
    <mergeCell ref="B41:B45"/>
    <mergeCell ref="E41:E45"/>
    <mergeCell ref="B46:B50"/>
    <mergeCell ref="E46:E50"/>
    <mergeCell ref="B51:B55"/>
    <mergeCell ref="E51:E55"/>
    <mergeCell ref="A2:A26"/>
    <mergeCell ref="C27:D27"/>
    <mergeCell ref="C28:D28"/>
    <mergeCell ref="E2:E6"/>
    <mergeCell ref="E7:E11"/>
    <mergeCell ref="E12:E16"/>
    <mergeCell ref="E17:E21"/>
    <mergeCell ref="E22:E26"/>
    <mergeCell ref="B2:B6"/>
    <mergeCell ref="B7:B11"/>
    <mergeCell ref="B12:B16"/>
    <mergeCell ref="B17:B21"/>
    <mergeCell ref="B22:B26"/>
    <mergeCell ref="C172:D172"/>
    <mergeCell ref="C173:D173"/>
    <mergeCell ref="A147:A171"/>
    <mergeCell ref="B147:B151"/>
    <mergeCell ref="E147:E151"/>
    <mergeCell ref="B152:B156"/>
    <mergeCell ref="E152:E156"/>
    <mergeCell ref="B157:B161"/>
    <mergeCell ref="E157:E161"/>
    <mergeCell ref="B162:B166"/>
    <mergeCell ref="E162:E166"/>
    <mergeCell ref="B167:B171"/>
    <mergeCell ref="E167:E171"/>
    <mergeCell ref="E316:E320"/>
    <mergeCell ref="C321:D321"/>
    <mergeCell ref="C322:D322"/>
    <mergeCell ref="B316:B320"/>
    <mergeCell ref="B306:B310"/>
    <mergeCell ref="B311:B315"/>
    <mergeCell ref="A296:A320"/>
    <mergeCell ref="B296:B300"/>
    <mergeCell ref="E296:E300"/>
    <mergeCell ref="E301:E305"/>
    <mergeCell ref="E306:E310"/>
    <mergeCell ref="E311:E315"/>
    <mergeCell ref="B301:B305"/>
    <mergeCell ref="C351:D351"/>
    <mergeCell ref="C352:D352"/>
    <mergeCell ref="A326:A350"/>
    <mergeCell ref="B326:B330"/>
    <mergeCell ref="E326:E330"/>
    <mergeCell ref="B331:B335"/>
    <mergeCell ref="E331:E335"/>
    <mergeCell ref="B336:B340"/>
    <mergeCell ref="E336:E340"/>
    <mergeCell ref="B341:B345"/>
    <mergeCell ref="E341:E345"/>
    <mergeCell ref="B346:B350"/>
    <mergeCell ref="E346:E350"/>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999"/>
  <sheetViews>
    <sheetView topLeftCell="C1" zoomScale="80" zoomScaleNormal="80" workbookViewId="0">
      <selection activeCell="C71" sqref="C71"/>
    </sheetView>
  </sheetViews>
  <sheetFormatPr baseColWidth="10" defaultRowHeight="15.75" x14ac:dyDescent="0.25"/>
  <cols>
    <col min="1" max="1" width="13.42578125" style="15" hidden="1" customWidth="1"/>
    <col min="2" max="2" width="23.7109375" style="15" hidden="1" customWidth="1"/>
  </cols>
  <sheetData>
    <row r="1" spans="1:2" x14ac:dyDescent="0.25">
      <c r="A1" s="14"/>
      <c r="B1" s="14"/>
    </row>
    <row r="2" spans="1:2" thickBot="1" x14ac:dyDescent="0.3">
      <c r="A2"/>
      <c r="B2"/>
    </row>
    <row r="3" spans="1:2" ht="15" customHeight="1" thickTop="1" x14ac:dyDescent="0.25">
      <c r="A3" s="476">
        <f>(IFERROR(VLOOKUP(#REF!,Criterios!$E$3:$F$8,2,FALSE),0)) * (IFERROR(VLOOKUP(#REF!,Criterios!$H$3:$I$8,2,FALSE),0))</f>
        <v>0</v>
      </c>
      <c r="B3" s="476">
        <f>IFERROR(INDEX(Colorimetría!$D$4:$H$8,MATCH(#REF!,Colorimetría!$C$4:$C$8,0),MATCH(#REF!,Colorimetría!$D$3:$H$3,0)),0)</f>
        <v>0</v>
      </c>
    </row>
    <row r="4" spans="1:2" ht="14.45" customHeight="1" x14ac:dyDescent="0.25">
      <c r="A4" s="477"/>
      <c r="B4" s="477"/>
    </row>
    <row r="5" spans="1:2" ht="14.45" customHeight="1" x14ac:dyDescent="0.25">
      <c r="A5" s="477"/>
      <c r="B5" s="477"/>
    </row>
    <row r="6" spans="1:2" ht="14.45" customHeight="1" x14ac:dyDescent="0.25">
      <c r="A6" s="477"/>
      <c r="B6" s="477"/>
    </row>
    <row r="7" spans="1:2" ht="14.45" customHeight="1" x14ac:dyDescent="0.25">
      <c r="A7" s="477"/>
      <c r="B7" s="477"/>
    </row>
    <row r="8" spans="1:2" ht="15" customHeight="1" thickBot="1" x14ac:dyDescent="0.3">
      <c r="A8" s="478"/>
      <c r="B8" s="478"/>
    </row>
    <row r="9" spans="1:2" ht="15" customHeight="1" thickTop="1" x14ac:dyDescent="0.25">
      <c r="A9" s="476">
        <f>(IFERROR(VLOOKUP(#REF!,Criterios!$E$3:$F$8,2,FALSE),0)) * (IFERROR(VLOOKUP(#REF!,Criterios!$H$3:$I$8,2,FALSE),0))</f>
        <v>0</v>
      </c>
      <c r="B9" s="476">
        <f>IFERROR(INDEX(Colorimetría!$D$4:$H$8,MATCH(#REF!,Colorimetría!$C$4:$C$8,0),MATCH(#REF!,Colorimetría!$D$3:$H$3,0)),0)</f>
        <v>0</v>
      </c>
    </row>
    <row r="10" spans="1:2" ht="14.45" customHeight="1" x14ac:dyDescent="0.25">
      <c r="A10" s="477"/>
      <c r="B10" s="477"/>
    </row>
    <row r="11" spans="1:2" ht="14.45" customHeight="1" x14ac:dyDescent="0.25">
      <c r="A11" s="477"/>
      <c r="B11" s="477"/>
    </row>
    <row r="12" spans="1:2" ht="14.45" customHeight="1" x14ac:dyDescent="0.25">
      <c r="A12" s="477"/>
      <c r="B12" s="477"/>
    </row>
    <row r="13" spans="1:2" ht="14.45" customHeight="1" x14ac:dyDescent="0.25">
      <c r="A13" s="477"/>
      <c r="B13" s="477"/>
    </row>
    <row r="14" spans="1:2" ht="15" customHeight="1" thickBot="1" x14ac:dyDescent="0.3">
      <c r="A14" s="478"/>
      <c r="B14" s="478"/>
    </row>
    <row r="15" spans="1:2" ht="15" customHeight="1" thickTop="1" x14ac:dyDescent="0.25">
      <c r="A15" s="476">
        <f>(IFERROR(VLOOKUP(#REF!,Criterios!$E$3:$F$8,2,FALSE),0)) * (IFERROR(VLOOKUP(#REF!,Criterios!$H$3:$I$8,2,FALSE),0))</f>
        <v>0</v>
      </c>
      <c r="B15" s="476">
        <f>IFERROR(INDEX(Colorimetría!$D$4:$H$8,MATCH(#REF!,Colorimetría!$C$4:$C$8,0),MATCH(#REF!,Colorimetría!$D$3:$H$3,0)),0)</f>
        <v>0</v>
      </c>
    </row>
    <row r="16" spans="1:2" ht="14.45" customHeight="1" x14ac:dyDescent="0.25">
      <c r="A16" s="477"/>
      <c r="B16" s="477"/>
    </row>
    <row r="17" spans="1:2" ht="14.45" customHeight="1" x14ac:dyDescent="0.25">
      <c r="A17" s="477"/>
      <c r="B17" s="477"/>
    </row>
    <row r="18" spans="1:2" ht="14.45" customHeight="1" x14ac:dyDescent="0.25">
      <c r="A18" s="477"/>
      <c r="B18" s="477"/>
    </row>
    <row r="19" spans="1:2" ht="14.45" customHeight="1" x14ac:dyDescent="0.25">
      <c r="A19" s="477"/>
      <c r="B19" s="477"/>
    </row>
    <row r="20" spans="1:2" ht="15" customHeight="1" thickBot="1" x14ac:dyDescent="0.3">
      <c r="A20" s="478"/>
      <c r="B20" s="478"/>
    </row>
    <row r="21" spans="1:2" ht="15" customHeight="1" thickTop="1" x14ac:dyDescent="0.25">
      <c r="A21" s="476">
        <f>(IFERROR(VLOOKUP(#REF!,Criterios!$E$3:$F$8,2,FALSE),0)) * (IFERROR(VLOOKUP(#REF!,Criterios!$H$3:$I$8,2,FALSE),0))</f>
        <v>0</v>
      </c>
      <c r="B21" s="476">
        <f>IFERROR(INDEX(Colorimetría!$D$4:$H$8,MATCH(#REF!,Colorimetría!$C$4:$C$8,0),MATCH(#REF!,Colorimetría!$D$3:$H$3,0)),0)</f>
        <v>0</v>
      </c>
    </row>
    <row r="22" spans="1:2" ht="14.45" customHeight="1" x14ac:dyDescent="0.25">
      <c r="A22" s="477"/>
      <c r="B22" s="477"/>
    </row>
    <row r="23" spans="1:2" ht="14.45" customHeight="1" x14ac:dyDescent="0.25">
      <c r="A23" s="477"/>
      <c r="B23" s="477"/>
    </row>
    <row r="24" spans="1:2" ht="14.45" customHeight="1" x14ac:dyDescent="0.25">
      <c r="A24" s="477"/>
      <c r="B24" s="477"/>
    </row>
    <row r="25" spans="1:2" ht="14.45" customHeight="1" x14ac:dyDescent="0.25">
      <c r="A25" s="477"/>
      <c r="B25" s="477"/>
    </row>
    <row r="26" spans="1:2" ht="15" customHeight="1" thickBot="1" x14ac:dyDescent="0.3">
      <c r="A26" s="478"/>
      <c r="B26" s="478"/>
    </row>
    <row r="27" spans="1:2" ht="15" customHeight="1" thickTop="1" x14ac:dyDescent="0.25">
      <c r="A27" s="476">
        <f>(IFERROR(VLOOKUP(#REF!,Criterios!$E$3:$F$8,2,FALSE),0)) * (IFERROR(VLOOKUP(#REF!,Criterios!$H$3:$I$8,2,FALSE),0))</f>
        <v>0</v>
      </c>
      <c r="B27" s="476">
        <f>IFERROR(INDEX(Colorimetría!$D$4:$H$8,MATCH(#REF!,Colorimetría!$C$4:$C$8,0),MATCH(#REF!,Colorimetría!$D$3:$H$3,0)),0)</f>
        <v>0</v>
      </c>
    </row>
    <row r="28" spans="1:2" ht="14.45" customHeight="1" x14ac:dyDescent="0.25">
      <c r="A28" s="477"/>
      <c r="B28" s="477"/>
    </row>
    <row r="29" spans="1:2" ht="14.45" customHeight="1" x14ac:dyDescent="0.25">
      <c r="A29" s="477"/>
      <c r="B29" s="477"/>
    </row>
    <row r="30" spans="1:2" ht="14.45" customHeight="1" x14ac:dyDescent="0.25">
      <c r="A30" s="477"/>
      <c r="B30" s="477"/>
    </row>
    <row r="31" spans="1:2" ht="14.45" customHeight="1" x14ac:dyDescent="0.25">
      <c r="A31" s="477"/>
      <c r="B31" s="477"/>
    </row>
    <row r="32" spans="1:2" ht="15" customHeight="1" thickBot="1" x14ac:dyDescent="0.3">
      <c r="A32" s="478"/>
      <c r="B32" s="478"/>
    </row>
    <row r="33" spans="1:2" ht="15" customHeight="1" thickTop="1" x14ac:dyDescent="0.25">
      <c r="A33" s="476">
        <f>(IFERROR(VLOOKUP(#REF!,Criterios!$E$3:$F$8,2,FALSE),0)) * (IFERROR(VLOOKUP(#REF!,Criterios!$H$3:$I$8,2,FALSE),0))</f>
        <v>0</v>
      </c>
      <c r="B33" s="476">
        <f>IFERROR(INDEX(Colorimetría!$D$4:$H$8,MATCH(#REF!,Colorimetría!$C$4:$C$8,0),MATCH(#REF!,Colorimetría!$D$3:$H$3,0)),0)</f>
        <v>0</v>
      </c>
    </row>
    <row r="34" spans="1:2" ht="14.45" customHeight="1" x14ac:dyDescent="0.25">
      <c r="A34" s="477"/>
      <c r="B34" s="477"/>
    </row>
    <row r="35" spans="1:2" ht="14.45" customHeight="1" x14ac:dyDescent="0.25">
      <c r="A35" s="477"/>
      <c r="B35" s="477"/>
    </row>
    <row r="36" spans="1:2" ht="14.45" customHeight="1" x14ac:dyDescent="0.25">
      <c r="A36" s="477"/>
      <c r="B36" s="477"/>
    </row>
    <row r="37" spans="1:2" ht="14.45" customHeight="1" x14ac:dyDescent="0.25">
      <c r="A37" s="477"/>
      <c r="B37" s="477"/>
    </row>
    <row r="38" spans="1:2" ht="15" customHeight="1" thickBot="1" x14ac:dyDescent="0.3">
      <c r="A38" s="478"/>
      <c r="B38" s="478"/>
    </row>
    <row r="39" spans="1:2" ht="15" customHeight="1" thickTop="1" x14ac:dyDescent="0.25">
      <c r="A39" s="476">
        <f>(IFERROR(VLOOKUP(#REF!,Criterios!$E$3:$F$8,2,FALSE),0)) * (IFERROR(VLOOKUP(#REF!,Criterios!$H$3:$I$8,2,FALSE),0))</f>
        <v>0</v>
      </c>
      <c r="B39" s="476">
        <f>IFERROR(INDEX(Colorimetría!$D$4:$H$8,MATCH(#REF!,Colorimetría!$C$4:$C$8,0),MATCH(#REF!,Colorimetría!$D$3:$H$3,0)),0)</f>
        <v>0</v>
      </c>
    </row>
    <row r="40" spans="1:2" ht="14.45" customHeight="1" x14ac:dyDescent="0.25">
      <c r="A40" s="477"/>
      <c r="B40" s="477"/>
    </row>
    <row r="41" spans="1:2" ht="14.45" customHeight="1" x14ac:dyDescent="0.25">
      <c r="A41" s="477"/>
      <c r="B41" s="477"/>
    </row>
    <row r="42" spans="1:2" ht="14.45" customHeight="1" x14ac:dyDescent="0.25">
      <c r="A42" s="477"/>
      <c r="B42" s="477"/>
    </row>
    <row r="43" spans="1:2" ht="14.45" customHeight="1" x14ac:dyDescent="0.25">
      <c r="A43" s="477"/>
      <c r="B43" s="477"/>
    </row>
    <row r="44" spans="1:2" ht="15" customHeight="1" thickBot="1" x14ac:dyDescent="0.3">
      <c r="A44" s="478"/>
      <c r="B44" s="478"/>
    </row>
    <row r="45" spans="1:2" ht="15" customHeight="1" thickTop="1" x14ac:dyDescent="0.25">
      <c r="A45" s="476">
        <f>(IFERROR(VLOOKUP(#REF!,Criterios!$E$3:$F$8,2,FALSE),0)) * (IFERROR(VLOOKUP(#REF!,Criterios!$H$3:$I$8,2,FALSE),0))</f>
        <v>0</v>
      </c>
      <c r="B45" s="476">
        <f>IFERROR(INDEX(Colorimetría!$D$4:$H$8,MATCH(#REF!,Colorimetría!$C$4:$C$8,0),MATCH(#REF!,Colorimetría!$D$3:$H$3,0)),0)</f>
        <v>0</v>
      </c>
    </row>
    <row r="46" spans="1:2" ht="14.45" customHeight="1" x14ac:dyDescent="0.25">
      <c r="A46" s="477"/>
      <c r="B46" s="477"/>
    </row>
    <row r="47" spans="1:2" ht="14.45" customHeight="1" x14ac:dyDescent="0.25">
      <c r="A47" s="477"/>
      <c r="B47" s="477"/>
    </row>
    <row r="48" spans="1:2" ht="14.45" customHeight="1" x14ac:dyDescent="0.25">
      <c r="A48" s="477"/>
      <c r="B48" s="477"/>
    </row>
    <row r="49" spans="1:2" ht="14.45" customHeight="1" x14ac:dyDescent="0.25">
      <c r="A49" s="477"/>
      <c r="B49" s="477"/>
    </row>
    <row r="50" spans="1:2" ht="15" customHeight="1" thickBot="1" x14ac:dyDescent="0.3">
      <c r="A50" s="478"/>
      <c r="B50" s="478"/>
    </row>
    <row r="51" spans="1:2" ht="15" customHeight="1" thickTop="1" x14ac:dyDescent="0.25">
      <c r="A51" s="476">
        <f>(IFERROR(VLOOKUP(#REF!,Criterios!$E$3:$F$8,2,FALSE),0)) * (IFERROR(VLOOKUP(#REF!,Criterios!$H$3:$I$8,2,FALSE),0))</f>
        <v>0</v>
      </c>
      <c r="B51" s="476">
        <f>IFERROR(INDEX(Colorimetría!$D$4:$H$8,MATCH(#REF!,Colorimetría!$C$4:$C$8,0),MATCH(#REF!,Colorimetría!$D$3:$H$3,0)),0)</f>
        <v>0</v>
      </c>
    </row>
    <row r="52" spans="1:2" ht="14.45" customHeight="1" x14ac:dyDescent="0.25">
      <c r="A52" s="477"/>
      <c r="B52" s="477"/>
    </row>
    <row r="53" spans="1:2" ht="14.45" customHeight="1" x14ac:dyDescent="0.25">
      <c r="A53" s="477"/>
      <c r="B53" s="477"/>
    </row>
    <row r="54" spans="1:2" ht="14.45" customHeight="1" x14ac:dyDescent="0.25">
      <c r="A54" s="477"/>
      <c r="B54" s="477"/>
    </row>
    <row r="55" spans="1:2" ht="14.45" customHeight="1" x14ac:dyDescent="0.25">
      <c r="A55" s="477"/>
      <c r="B55" s="477"/>
    </row>
    <row r="56" spans="1:2" ht="15" customHeight="1" thickBot="1" x14ac:dyDescent="0.3">
      <c r="A56" s="478"/>
      <c r="B56" s="478"/>
    </row>
    <row r="57" spans="1:2" ht="15" customHeight="1" thickTop="1" x14ac:dyDescent="0.25">
      <c r="A57" s="476">
        <f>(IFERROR(VLOOKUP(#REF!,Criterios!$E$3:$F$8,2,FALSE),0)) * (IFERROR(VLOOKUP(#REF!,Criterios!$H$3:$I$8,2,FALSE),0))</f>
        <v>0</v>
      </c>
      <c r="B57" s="476">
        <f>IFERROR(INDEX(Colorimetría!$D$4:$H$8,MATCH(#REF!,Colorimetría!$C$4:$C$8,0),MATCH(#REF!,Colorimetría!$D$3:$H$3,0)),0)</f>
        <v>0</v>
      </c>
    </row>
    <row r="58" spans="1:2" ht="14.45" customHeight="1" x14ac:dyDescent="0.25">
      <c r="A58" s="477"/>
      <c r="B58" s="477"/>
    </row>
    <row r="59" spans="1:2" ht="14.45" customHeight="1" x14ac:dyDescent="0.25">
      <c r="A59" s="477"/>
      <c r="B59" s="477"/>
    </row>
    <row r="60" spans="1:2" ht="14.45" customHeight="1" x14ac:dyDescent="0.25">
      <c r="A60" s="477"/>
      <c r="B60" s="477"/>
    </row>
    <row r="61" spans="1:2" ht="14.45" customHeight="1" x14ac:dyDescent="0.25">
      <c r="A61" s="477"/>
      <c r="B61" s="477"/>
    </row>
    <row r="62" spans="1:2" ht="15" customHeight="1" thickBot="1" x14ac:dyDescent="0.3">
      <c r="A62" s="478"/>
      <c r="B62" s="478"/>
    </row>
    <row r="63" spans="1:2" ht="15" customHeight="1" thickTop="1" x14ac:dyDescent="0.25">
      <c r="A63" s="476">
        <f>(IFERROR(VLOOKUP(#REF!,Criterios!$E$3:$F$8,2,FALSE),0)) * (IFERROR(VLOOKUP(#REF!,Criterios!$H$3:$I$8,2,FALSE),0))</f>
        <v>0</v>
      </c>
      <c r="B63" s="476">
        <f>IFERROR(INDEX(Colorimetría!$D$4:$H$8,MATCH(#REF!,Colorimetría!$C$4:$C$8,0),MATCH(#REF!,Colorimetría!$D$3:$H$3,0)),0)</f>
        <v>0</v>
      </c>
    </row>
    <row r="64" spans="1:2" ht="14.45" customHeight="1" x14ac:dyDescent="0.25">
      <c r="A64" s="477"/>
      <c r="B64" s="477"/>
    </row>
    <row r="65" spans="1:2" ht="14.45" customHeight="1" x14ac:dyDescent="0.25">
      <c r="A65" s="477"/>
      <c r="B65" s="477"/>
    </row>
    <row r="66" spans="1:2" ht="14.45" customHeight="1" x14ac:dyDescent="0.25">
      <c r="A66" s="477"/>
      <c r="B66" s="477"/>
    </row>
    <row r="67" spans="1:2" ht="14.45" customHeight="1" x14ac:dyDescent="0.25">
      <c r="A67" s="477"/>
      <c r="B67" s="477"/>
    </row>
    <row r="68" spans="1:2" ht="15" customHeight="1" thickBot="1" x14ac:dyDescent="0.3">
      <c r="A68" s="478"/>
      <c r="B68" s="478"/>
    </row>
    <row r="69" spans="1:2" ht="15" customHeight="1" thickTop="1" x14ac:dyDescent="0.25">
      <c r="A69" s="476">
        <f>(IFERROR(VLOOKUP(#REF!,Criterios!$E$3:$F$8,2,FALSE),0)) * (IFERROR(VLOOKUP(#REF!,Criterios!$H$3:$I$8,2,FALSE),0))</f>
        <v>0</v>
      </c>
      <c r="B69" s="476">
        <f>IFERROR(INDEX(Colorimetría!$D$4:$H$8,MATCH(#REF!,Colorimetría!$C$4:$C$8,0),MATCH(#REF!,Colorimetría!$D$3:$H$3,0)),0)</f>
        <v>0</v>
      </c>
    </row>
    <row r="70" spans="1:2" ht="14.45" customHeight="1" x14ac:dyDescent="0.25">
      <c r="A70" s="477"/>
      <c r="B70" s="477"/>
    </row>
    <row r="71" spans="1:2" ht="14.45" customHeight="1" x14ac:dyDescent="0.25">
      <c r="A71" s="477"/>
      <c r="B71" s="477"/>
    </row>
    <row r="72" spans="1:2" ht="14.45" customHeight="1" x14ac:dyDescent="0.25">
      <c r="A72" s="477"/>
      <c r="B72" s="477"/>
    </row>
    <row r="73" spans="1:2" ht="14.45" customHeight="1" x14ac:dyDescent="0.25">
      <c r="A73" s="477"/>
      <c r="B73" s="477"/>
    </row>
    <row r="74" spans="1:2" ht="15" customHeight="1" thickBot="1" x14ac:dyDescent="0.3">
      <c r="A74" s="478"/>
      <c r="B74" s="478"/>
    </row>
    <row r="75" spans="1:2" ht="15" customHeight="1" thickTop="1" x14ac:dyDescent="0.25">
      <c r="A75" s="476">
        <f>(IFERROR(VLOOKUP(#REF!,Criterios!$E$3:$F$8,2,FALSE),0)) * (IFERROR(VLOOKUP(#REF!,Criterios!$H$3:$I$8,2,FALSE),0))</f>
        <v>0</v>
      </c>
      <c r="B75" s="476">
        <f>IFERROR(INDEX(Colorimetría!$D$4:$H$8,MATCH(#REF!,Colorimetría!$C$4:$C$8,0),MATCH(#REF!,Colorimetría!$D$3:$H$3,0)),0)</f>
        <v>0</v>
      </c>
    </row>
    <row r="76" spans="1:2" ht="14.45" customHeight="1" x14ac:dyDescent="0.25">
      <c r="A76" s="477"/>
      <c r="B76" s="477"/>
    </row>
    <row r="77" spans="1:2" ht="14.45" customHeight="1" x14ac:dyDescent="0.25">
      <c r="A77" s="477"/>
      <c r="B77" s="477"/>
    </row>
    <row r="78" spans="1:2" ht="14.45" customHeight="1" x14ac:dyDescent="0.25">
      <c r="A78" s="477"/>
      <c r="B78" s="477"/>
    </row>
    <row r="79" spans="1:2" ht="14.45" customHeight="1" x14ac:dyDescent="0.25">
      <c r="A79" s="477"/>
      <c r="B79" s="477"/>
    </row>
    <row r="80" spans="1:2" ht="15" customHeight="1" thickBot="1" x14ac:dyDescent="0.3">
      <c r="A80" s="478"/>
      <c r="B80" s="478"/>
    </row>
    <row r="81" spans="1:2" ht="15" customHeight="1" thickTop="1" x14ac:dyDescent="0.25">
      <c r="A81" s="476">
        <f>(IFERROR(VLOOKUP(#REF!,Criterios!$E$3:$F$8,2,FALSE),0)) * (IFERROR(VLOOKUP(#REF!,Criterios!$H$3:$I$8,2,FALSE),0))</f>
        <v>0</v>
      </c>
      <c r="B81" s="476">
        <f>IFERROR(INDEX(Colorimetría!$D$4:$H$8,MATCH(#REF!,Colorimetría!$C$4:$C$8,0),MATCH(#REF!,Colorimetría!$D$3:$H$3,0)),0)</f>
        <v>0</v>
      </c>
    </row>
    <row r="82" spans="1:2" ht="14.45" customHeight="1" x14ac:dyDescent="0.25">
      <c r="A82" s="477"/>
      <c r="B82" s="477"/>
    </row>
    <row r="83" spans="1:2" ht="14.45" customHeight="1" x14ac:dyDescent="0.25">
      <c r="A83" s="477"/>
      <c r="B83" s="477"/>
    </row>
    <row r="84" spans="1:2" ht="14.45" customHeight="1" x14ac:dyDescent="0.25">
      <c r="A84" s="477"/>
      <c r="B84" s="477"/>
    </row>
    <row r="85" spans="1:2" ht="14.45" customHeight="1" x14ac:dyDescent="0.25">
      <c r="A85" s="477"/>
      <c r="B85" s="477"/>
    </row>
    <row r="86" spans="1:2" ht="15" customHeight="1" thickBot="1" x14ac:dyDescent="0.3">
      <c r="A86" s="478"/>
      <c r="B86" s="478"/>
    </row>
    <row r="87" spans="1:2" ht="15" customHeight="1" thickTop="1" x14ac:dyDescent="0.25">
      <c r="A87" s="476">
        <f>(IFERROR(VLOOKUP(#REF!,Criterios!$E$3:$F$8,2,FALSE),0)) * (IFERROR(VLOOKUP(#REF!,Criterios!$H$3:$I$8,2,FALSE),0))</f>
        <v>0</v>
      </c>
      <c r="B87" s="476">
        <f>IFERROR(INDEX(Colorimetría!$D$4:$H$8,MATCH(#REF!,Colorimetría!$C$4:$C$8,0),MATCH(#REF!,Colorimetría!$D$3:$H$3,0)),0)</f>
        <v>0</v>
      </c>
    </row>
    <row r="88" spans="1:2" ht="14.45" customHeight="1" x14ac:dyDescent="0.25">
      <c r="A88" s="477"/>
      <c r="B88" s="477"/>
    </row>
    <row r="89" spans="1:2" ht="14.45" customHeight="1" x14ac:dyDescent="0.25">
      <c r="A89" s="477"/>
      <c r="B89" s="477"/>
    </row>
    <row r="90" spans="1:2" ht="14.45" customHeight="1" x14ac:dyDescent="0.25">
      <c r="A90" s="477"/>
      <c r="B90" s="477"/>
    </row>
    <row r="91" spans="1:2" ht="14.45" customHeight="1" x14ac:dyDescent="0.25">
      <c r="A91" s="477"/>
      <c r="B91" s="477"/>
    </row>
    <row r="92" spans="1:2" ht="15" customHeight="1" thickBot="1" x14ac:dyDescent="0.3">
      <c r="A92" s="478"/>
      <c r="B92" s="478"/>
    </row>
    <row r="93" spans="1:2" ht="15" customHeight="1" thickTop="1" x14ac:dyDescent="0.25">
      <c r="A93" s="476">
        <f>(IFERROR(VLOOKUP(#REF!,Criterios!$E$3:$F$8,2,FALSE),0)) * (IFERROR(VLOOKUP(#REF!,Criterios!$H$3:$I$8,2,FALSE),0))</f>
        <v>0</v>
      </c>
      <c r="B93" s="476">
        <f>IFERROR(INDEX(Colorimetría!$D$4:$H$8,MATCH(#REF!,Colorimetría!$C$4:$C$8,0),MATCH(#REF!,Colorimetría!$D$3:$H$3,0)),0)</f>
        <v>0</v>
      </c>
    </row>
    <row r="94" spans="1:2" ht="14.45" customHeight="1" x14ac:dyDescent="0.25">
      <c r="A94" s="477"/>
      <c r="B94" s="477"/>
    </row>
    <row r="95" spans="1:2" ht="14.45" customHeight="1" x14ac:dyDescent="0.25">
      <c r="A95" s="477"/>
      <c r="B95" s="477"/>
    </row>
    <row r="96" spans="1:2" ht="14.45" customHeight="1" x14ac:dyDescent="0.25">
      <c r="A96" s="477"/>
      <c r="B96" s="477"/>
    </row>
    <row r="97" spans="1:2" ht="14.45" customHeight="1" x14ac:dyDescent="0.25">
      <c r="A97" s="477"/>
      <c r="B97" s="477"/>
    </row>
    <row r="98" spans="1:2" ht="15" customHeight="1" thickBot="1" x14ac:dyDescent="0.3">
      <c r="A98" s="478"/>
      <c r="B98" s="478"/>
    </row>
    <row r="99" spans="1:2" ht="15" customHeight="1" thickTop="1" x14ac:dyDescent="0.25">
      <c r="A99" s="476">
        <f>(IFERROR(VLOOKUP(#REF!,Criterios!$E$3:$F$8,2,FALSE),0)) * (IFERROR(VLOOKUP(#REF!,Criterios!$H$3:$I$8,2,FALSE),0))</f>
        <v>0</v>
      </c>
      <c r="B99" s="476">
        <f>IFERROR(INDEX(Colorimetría!$D$4:$H$8,MATCH(#REF!,Colorimetría!$C$4:$C$8,0),MATCH(#REF!,Colorimetría!$D$3:$H$3,0)),0)</f>
        <v>0</v>
      </c>
    </row>
    <row r="100" spans="1:2" ht="14.45" customHeight="1" x14ac:dyDescent="0.25">
      <c r="A100" s="477"/>
      <c r="B100" s="477"/>
    </row>
    <row r="101" spans="1:2" ht="14.45" customHeight="1" x14ac:dyDescent="0.25">
      <c r="A101" s="477"/>
      <c r="B101" s="477"/>
    </row>
    <row r="102" spans="1:2" ht="14.45" customHeight="1" x14ac:dyDescent="0.25">
      <c r="A102" s="477"/>
      <c r="B102" s="477"/>
    </row>
    <row r="103" spans="1:2" ht="14.45" customHeight="1" x14ac:dyDescent="0.25">
      <c r="A103" s="477"/>
      <c r="B103" s="477"/>
    </row>
    <row r="104" spans="1:2" ht="15" customHeight="1" thickBot="1" x14ac:dyDescent="0.3">
      <c r="A104" s="478"/>
      <c r="B104" s="478"/>
    </row>
    <row r="105" spans="1:2" ht="15" customHeight="1" thickTop="1" x14ac:dyDescent="0.25">
      <c r="A105" s="476">
        <f>(IFERROR(VLOOKUP(#REF!,Criterios!$E$3:$F$8,2,FALSE),0)) * (IFERROR(VLOOKUP(#REF!,Criterios!$H$3:$I$8,2,FALSE),0))</f>
        <v>0</v>
      </c>
      <c r="B105" s="476">
        <f>IFERROR(INDEX(Colorimetría!$D$4:$H$8,MATCH(#REF!,Colorimetría!$C$4:$C$8,0),MATCH(#REF!,Colorimetría!$D$3:$H$3,0)),0)</f>
        <v>0</v>
      </c>
    </row>
    <row r="106" spans="1:2" ht="14.45" customHeight="1" x14ac:dyDescent="0.25">
      <c r="A106" s="477"/>
      <c r="B106" s="477"/>
    </row>
    <row r="107" spans="1:2" ht="14.45" customHeight="1" x14ac:dyDescent="0.25">
      <c r="A107" s="477"/>
      <c r="B107" s="477"/>
    </row>
    <row r="108" spans="1:2" ht="14.45" customHeight="1" x14ac:dyDescent="0.25">
      <c r="A108" s="477"/>
      <c r="B108" s="477"/>
    </row>
    <row r="109" spans="1:2" ht="14.45" customHeight="1" x14ac:dyDescent="0.25">
      <c r="A109" s="477"/>
      <c r="B109" s="477"/>
    </row>
    <row r="110" spans="1:2" ht="15" customHeight="1" thickBot="1" x14ac:dyDescent="0.3">
      <c r="A110" s="478"/>
      <c r="B110" s="478"/>
    </row>
    <row r="111" spans="1:2" ht="15" customHeight="1" thickTop="1" x14ac:dyDescent="0.25">
      <c r="A111" s="476">
        <f>(IFERROR(VLOOKUP(#REF!,Criterios!$E$3:$F$8,2,FALSE),0)) * (IFERROR(VLOOKUP(#REF!,Criterios!$H$3:$I$8,2,FALSE),0))</f>
        <v>0</v>
      </c>
      <c r="B111" s="476">
        <f>IFERROR(INDEX(Colorimetría!$D$4:$H$8,MATCH(#REF!,Colorimetría!$C$4:$C$8,0),MATCH(#REF!,Colorimetría!$D$3:$H$3,0)),0)</f>
        <v>0</v>
      </c>
    </row>
    <row r="112" spans="1:2" ht="14.45" customHeight="1" x14ac:dyDescent="0.25">
      <c r="A112" s="477"/>
      <c r="B112" s="477"/>
    </row>
    <row r="113" spans="1:2" ht="14.45" customHeight="1" x14ac:dyDescent="0.25">
      <c r="A113" s="477"/>
      <c r="B113" s="477"/>
    </row>
    <row r="114" spans="1:2" ht="14.45" customHeight="1" x14ac:dyDescent="0.25">
      <c r="A114" s="477"/>
      <c r="B114" s="477"/>
    </row>
    <row r="115" spans="1:2" ht="14.45" customHeight="1" x14ac:dyDescent="0.25">
      <c r="A115" s="477"/>
      <c r="B115" s="477"/>
    </row>
    <row r="116" spans="1:2" ht="15" customHeight="1" thickBot="1" x14ac:dyDescent="0.3">
      <c r="A116" s="478"/>
      <c r="B116" s="478"/>
    </row>
    <row r="117" spans="1:2" ht="15" customHeight="1" thickTop="1" x14ac:dyDescent="0.25">
      <c r="A117" s="476">
        <f>(IFERROR(VLOOKUP(#REF!,Criterios!$E$3:$F$8,2,FALSE),0)) * (IFERROR(VLOOKUP(#REF!,Criterios!$H$3:$I$8,2,FALSE),0))</f>
        <v>0</v>
      </c>
      <c r="B117" s="476">
        <f>IFERROR(INDEX(Colorimetría!$D$4:$H$8,MATCH(#REF!,Colorimetría!$C$4:$C$8,0),MATCH(#REF!,Colorimetría!$D$3:$H$3,0)),0)</f>
        <v>0</v>
      </c>
    </row>
    <row r="118" spans="1:2" ht="14.45" customHeight="1" x14ac:dyDescent="0.25">
      <c r="A118" s="477"/>
      <c r="B118" s="477"/>
    </row>
    <row r="119" spans="1:2" ht="14.45" customHeight="1" x14ac:dyDescent="0.25">
      <c r="A119" s="477"/>
      <c r="B119" s="477"/>
    </row>
    <row r="120" spans="1:2" ht="14.45" customHeight="1" x14ac:dyDescent="0.25">
      <c r="A120" s="477"/>
      <c r="B120" s="477"/>
    </row>
    <row r="121" spans="1:2" ht="14.45" customHeight="1" x14ac:dyDescent="0.25">
      <c r="A121" s="477"/>
      <c r="B121" s="477"/>
    </row>
    <row r="122" spans="1:2" ht="15" customHeight="1" thickBot="1" x14ac:dyDescent="0.3">
      <c r="A122" s="478"/>
      <c r="B122" s="478"/>
    </row>
    <row r="123" spans="1:2" ht="15" customHeight="1" thickTop="1" x14ac:dyDescent="0.25">
      <c r="A123" s="476">
        <f>(IFERROR(VLOOKUP(#REF!,Criterios!$E$3:$F$8,2,FALSE),0)) * (IFERROR(VLOOKUP(#REF!,Criterios!$H$3:$I$8,2,FALSE),0))</f>
        <v>0</v>
      </c>
      <c r="B123" s="476">
        <f>IFERROR(INDEX(Colorimetría!$D$4:$H$8,MATCH(#REF!,Colorimetría!$C$4:$C$8,0),MATCH(#REF!,Colorimetría!$D$3:$H$3,0)),0)</f>
        <v>0</v>
      </c>
    </row>
    <row r="124" spans="1:2" ht="14.45" customHeight="1" x14ac:dyDescent="0.25">
      <c r="A124" s="477"/>
      <c r="B124" s="477"/>
    </row>
    <row r="125" spans="1:2" ht="14.45" customHeight="1" x14ac:dyDescent="0.25">
      <c r="A125" s="477"/>
      <c r="B125" s="477"/>
    </row>
    <row r="126" spans="1:2" ht="14.45" customHeight="1" x14ac:dyDescent="0.25">
      <c r="A126" s="477"/>
      <c r="B126" s="477"/>
    </row>
    <row r="127" spans="1:2" ht="14.45" customHeight="1" x14ac:dyDescent="0.25">
      <c r="A127" s="477"/>
      <c r="B127" s="477"/>
    </row>
    <row r="128" spans="1:2" ht="15" customHeight="1" thickBot="1" x14ac:dyDescent="0.3">
      <c r="A128" s="478"/>
      <c r="B128" s="478"/>
    </row>
    <row r="129" spans="1:2" ht="15" customHeight="1" thickTop="1" x14ac:dyDescent="0.25">
      <c r="A129" s="476">
        <f>(IFERROR(VLOOKUP(#REF!,Criterios!$E$3:$F$8,2,FALSE),0)) * (IFERROR(VLOOKUP(#REF!,Criterios!$H$3:$I$8,2,FALSE),0))</f>
        <v>0</v>
      </c>
      <c r="B129" s="476">
        <f>IFERROR(INDEX(Colorimetría!$D$4:$H$8,MATCH(#REF!,Colorimetría!$C$4:$C$8,0),MATCH(#REF!,Colorimetría!$D$3:$H$3,0)),0)</f>
        <v>0</v>
      </c>
    </row>
    <row r="130" spans="1:2" ht="14.45" customHeight="1" x14ac:dyDescent="0.25">
      <c r="A130" s="477"/>
      <c r="B130" s="477"/>
    </row>
    <row r="131" spans="1:2" ht="14.45" customHeight="1" x14ac:dyDescent="0.25">
      <c r="A131" s="477"/>
      <c r="B131" s="477"/>
    </row>
    <row r="132" spans="1:2" ht="14.45" customHeight="1" x14ac:dyDescent="0.25">
      <c r="A132" s="477"/>
      <c r="B132" s="477"/>
    </row>
    <row r="133" spans="1:2" ht="14.45" customHeight="1" x14ac:dyDescent="0.25">
      <c r="A133" s="477"/>
      <c r="B133" s="477"/>
    </row>
    <row r="134" spans="1:2" ht="15" customHeight="1" thickBot="1" x14ac:dyDescent="0.3">
      <c r="A134" s="478"/>
      <c r="B134" s="478"/>
    </row>
    <row r="135" spans="1:2" ht="15" customHeight="1" thickTop="1" x14ac:dyDescent="0.25">
      <c r="A135" s="476">
        <f>(IFERROR(VLOOKUP(#REF!,Criterios!$E$3:$F$8,2,FALSE),0)) * (IFERROR(VLOOKUP(#REF!,Criterios!$H$3:$I$8,2,FALSE),0))</f>
        <v>0</v>
      </c>
      <c r="B135" s="476">
        <f>IFERROR(INDEX(Colorimetría!$D$4:$H$8,MATCH(#REF!,Colorimetría!$C$4:$C$8,0),MATCH(#REF!,Colorimetría!$D$3:$H$3,0)),0)</f>
        <v>0</v>
      </c>
    </row>
    <row r="136" spans="1:2" ht="14.45" customHeight="1" x14ac:dyDescent="0.25">
      <c r="A136" s="477"/>
      <c r="B136" s="477"/>
    </row>
    <row r="137" spans="1:2" ht="14.45" customHeight="1" x14ac:dyDescent="0.25">
      <c r="A137" s="477"/>
      <c r="B137" s="477"/>
    </row>
    <row r="138" spans="1:2" ht="14.45" customHeight="1" x14ac:dyDescent="0.25">
      <c r="A138" s="477"/>
      <c r="B138" s="477"/>
    </row>
    <row r="139" spans="1:2" ht="14.45" customHeight="1" x14ac:dyDescent="0.25">
      <c r="A139" s="477"/>
      <c r="B139" s="477"/>
    </row>
    <row r="140" spans="1:2" ht="15" customHeight="1" thickBot="1" x14ac:dyDescent="0.3">
      <c r="A140" s="478"/>
      <c r="B140" s="478"/>
    </row>
    <row r="141" spans="1:2" ht="15" customHeight="1" thickTop="1" x14ac:dyDescent="0.25">
      <c r="A141" s="476">
        <f>(IFERROR(VLOOKUP(#REF!,Criterios!$E$3:$F$8,2,FALSE),0)) * (IFERROR(VLOOKUP(#REF!,Criterios!$H$3:$I$8,2,FALSE),0))</f>
        <v>0</v>
      </c>
      <c r="B141" s="476">
        <f>IFERROR(INDEX(Colorimetría!$D$4:$H$8,MATCH(#REF!,Colorimetría!$C$4:$C$8,0),MATCH(#REF!,Colorimetría!$D$3:$H$3,0)),0)</f>
        <v>0</v>
      </c>
    </row>
    <row r="142" spans="1:2" ht="14.45" customHeight="1" x14ac:dyDescent="0.25">
      <c r="A142" s="477"/>
      <c r="B142" s="477"/>
    </row>
    <row r="143" spans="1:2" ht="14.45" customHeight="1" x14ac:dyDescent="0.25">
      <c r="A143" s="477"/>
      <c r="B143" s="477"/>
    </row>
    <row r="144" spans="1:2" ht="14.45" customHeight="1" x14ac:dyDescent="0.25">
      <c r="A144" s="477"/>
      <c r="B144" s="477"/>
    </row>
    <row r="145" spans="1:2" ht="14.45" customHeight="1" x14ac:dyDescent="0.25">
      <c r="A145" s="477"/>
      <c r="B145" s="477"/>
    </row>
    <row r="146" spans="1:2" ht="15" customHeight="1" thickBot="1" x14ac:dyDescent="0.3">
      <c r="A146" s="478"/>
      <c r="B146" s="478"/>
    </row>
    <row r="147" spans="1:2" ht="15" customHeight="1" thickTop="1" x14ac:dyDescent="0.25">
      <c r="A147" s="476">
        <f>(IFERROR(VLOOKUP(#REF!,Criterios!$E$3:$F$8,2,FALSE),0)) * (IFERROR(VLOOKUP(#REF!,Criterios!$H$3:$I$8,2,FALSE),0))</f>
        <v>0</v>
      </c>
      <c r="B147" s="476">
        <f>IFERROR(INDEX(Colorimetría!$D$4:$H$8,MATCH(#REF!,Colorimetría!$C$4:$C$8,0),MATCH(#REF!,Colorimetría!$D$3:$H$3,0)),0)</f>
        <v>0</v>
      </c>
    </row>
    <row r="148" spans="1:2" ht="14.45" customHeight="1" x14ac:dyDescent="0.25">
      <c r="A148" s="477"/>
      <c r="B148" s="477"/>
    </row>
    <row r="149" spans="1:2" ht="14.45" customHeight="1" x14ac:dyDescent="0.25">
      <c r="A149" s="477"/>
      <c r="B149" s="477"/>
    </row>
    <row r="150" spans="1:2" ht="14.45" customHeight="1" x14ac:dyDescent="0.25">
      <c r="A150" s="477"/>
      <c r="B150" s="477"/>
    </row>
    <row r="151" spans="1:2" ht="14.45" customHeight="1" x14ac:dyDescent="0.25">
      <c r="A151" s="477"/>
      <c r="B151" s="477"/>
    </row>
    <row r="152" spans="1:2" ht="15" customHeight="1" thickBot="1" x14ac:dyDescent="0.3">
      <c r="A152" s="478"/>
      <c r="B152" s="478"/>
    </row>
    <row r="153" spans="1:2" ht="15" customHeight="1" thickTop="1" x14ac:dyDescent="0.25">
      <c r="A153" s="476">
        <f>(IFERROR(VLOOKUP(#REF!,Criterios!$E$3:$F$8,2,FALSE),0)) * (IFERROR(VLOOKUP(#REF!,Criterios!$H$3:$I$8,2,FALSE),0))</f>
        <v>0</v>
      </c>
      <c r="B153" s="476">
        <f>IFERROR(INDEX(Colorimetría!$D$4:$H$8,MATCH(#REF!,Colorimetría!$C$4:$C$8,0),MATCH(#REF!,Colorimetría!$D$3:$H$3,0)),0)</f>
        <v>0</v>
      </c>
    </row>
    <row r="154" spans="1:2" ht="14.45" customHeight="1" x14ac:dyDescent="0.25">
      <c r="A154" s="477"/>
      <c r="B154" s="477"/>
    </row>
    <row r="155" spans="1:2" ht="14.45" customHeight="1" x14ac:dyDescent="0.25">
      <c r="A155" s="477"/>
      <c r="B155" s="477"/>
    </row>
    <row r="156" spans="1:2" ht="14.45" customHeight="1" x14ac:dyDescent="0.25">
      <c r="A156" s="477"/>
      <c r="B156" s="477"/>
    </row>
    <row r="157" spans="1:2" ht="14.45" customHeight="1" x14ac:dyDescent="0.25">
      <c r="A157" s="477"/>
      <c r="B157" s="477"/>
    </row>
    <row r="158" spans="1:2" ht="15" customHeight="1" thickBot="1" x14ac:dyDescent="0.3">
      <c r="A158" s="478"/>
      <c r="B158" s="478"/>
    </row>
    <row r="159" spans="1:2" ht="15" customHeight="1" thickTop="1" x14ac:dyDescent="0.25">
      <c r="A159" s="476">
        <f>(IFERROR(VLOOKUP(#REF!,Criterios!$E$3:$F$8,2,FALSE),0)) * (IFERROR(VLOOKUP(#REF!,Criterios!$H$3:$I$8,2,FALSE),0))</f>
        <v>0</v>
      </c>
      <c r="B159" s="476">
        <f>IFERROR(INDEX(Colorimetría!$D$4:$H$8,MATCH(#REF!,Colorimetría!$C$4:$C$8,0),MATCH(#REF!,Colorimetría!$D$3:$H$3,0)),0)</f>
        <v>0</v>
      </c>
    </row>
    <row r="160" spans="1:2" ht="14.45" customHeight="1" x14ac:dyDescent="0.25">
      <c r="A160" s="477"/>
      <c r="B160" s="477"/>
    </row>
    <row r="161" spans="1:2" ht="14.45" customHeight="1" x14ac:dyDescent="0.25">
      <c r="A161" s="477"/>
      <c r="B161" s="477"/>
    </row>
    <row r="162" spans="1:2" ht="14.45" customHeight="1" x14ac:dyDescent="0.25">
      <c r="A162" s="477"/>
      <c r="B162" s="477"/>
    </row>
    <row r="163" spans="1:2" ht="14.45" customHeight="1" x14ac:dyDescent="0.25">
      <c r="A163" s="477"/>
      <c r="B163" s="477"/>
    </row>
    <row r="164" spans="1:2" ht="15" customHeight="1" thickBot="1" x14ac:dyDescent="0.3">
      <c r="A164" s="478"/>
      <c r="B164" s="478"/>
    </row>
    <row r="165" spans="1:2" ht="15" customHeight="1" thickTop="1" x14ac:dyDescent="0.25">
      <c r="A165" s="476">
        <f>(IFERROR(VLOOKUP(#REF!,Criterios!$E$3:$F$8,2,FALSE),0)) * (IFERROR(VLOOKUP(#REF!,Criterios!$H$3:$I$8,2,FALSE),0))</f>
        <v>0</v>
      </c>
      <c r="B165" s="476">
        <f>IFERROR(INDEX(Colorimetría!$D$4:$H$8,MATCH(#REF!,Colorimetría!$C$4:$C$8,0),MATCH(#REF!,Colorimetría!$D$3:$H$3,0)),0)</f>
        <v>0</v>
      </c>
    </row>
    <row r="166" spans="1:2" ht="14.45" customHeight="1" x14ac:dyDescent="0.25">
      <c r="A166" s="477"/>
      <c r="B166" s="477"/>
    </row>
    <row r="167" spans="1:2" ht="14.45" customHeight="1" x14ac:dyDescent="0.25">
      <c r="A167" s="477"/>
      <c r="B167" s="477"/>
    </row>
    <row r="168" spans="1:2" ht="14.45" customHeight="1" x14ac:dyDescent="0.25">
      <c r="A168" s="477"/>
      <c r="B168" s="477"/>
    </row>
    <row r="169" spans="1:2" ht="14.45" customHeight="1" x14ac:dyDescent="0.25">
      <c r="A169" s="477"/>
      <c r="B169" s="477"/>
    </row>
    <row r="170" spans="1:2" ht="15" customHeight="1" thickBot="1" x14ac:dyDescent="0.3">
      <c r="A170" s="478"/>
      <c r="B170" s="478"/>
    </row>
    <row r="171" spans="1:2" ht="15" customHeight="1" thickTop="1" x14ac:dyDescent="0.25">
      <c r="A171" s="476">
        <f>(IFERROR(VLOOKUP(#REF!,Criterios!$E$3:$F$8,2,FALSE),0)) * (IFERROR(VLOOKUP(#REF!,Criterios!$H$3:$I$8,2,FALSE),0))</f>
        <v>0</v>
      </c>
      <c r="B171" s="476">
        <f>IFERROR(INDEX(Colorimetría!$D$4:$H$8,MATCH(#REF!,Colorimetría!$C$4:$C$8,0),MATCH(#REF!,Colorimetría!$D$3:$H$3,0)),0)</f>
        <v>0</v>
      </c>
    </row>
    <row r="172" spans="1:2" ht="14.45" customHeight="1" x14ac:dyDescent="0.25">
      <c r="A172" s="477"/>
      <c r="B172" s="477"/>
    </row>
    <row r="173" spans="1:2" ht="14.45" customHeight="1" x14ac:dyDescent="0.25">
      <c r="A173" s="477"/>
      <c r="B173" s="477"/>
    </row>
    <row r="174" spans="1:2" ht="14.45" customHeight="1" x14ac:dyDescent="0.25">
      <c r="A174" s="477"/>
      <c r="B174" s="477"/>
    </row>
    <row r="175" spans="1:2" ht="14.45" customHeight="1" x14ac:dyDescent="0.25">
      <c r="A175" s="477"/>
      <c r="B175" s="477"/>
    </row>
    <row r="176" spans="1:2" ht="15" customHeight="1" thickBot="1" x14ac:dyDescent="0.3">
      <c r="A176" s="478"/>
      <c r="B176" s="478"/>
    </row>
    <row r="177" spans="1:2" ht="15" customHeight="1" thickTop="1" x14ac:dyDescent="0.25">
      <c r="A177" s="476">
        <f>(IFERROR(VLOOKUP(#REF!,Criterios!$E$3:$F$8,2,FALSE),0)) * (IFERROR(VLOOKUP(#REF!,Criterios!$H$3:$I$8,2,FALSE),0))</f>
        <v>0</v>
      </c>
      <c r="B177" s="476">
        <f>IFERROR(INDEX(Colorimetría!$D$4:$H$8,MATCH(#REF!,Colorimetría!$C$4:$C$8,0),MATCH(#REF!,Colorimetría!$D$3:$H$3,0)),0)</f>
        <v>0</v>
      </c>
    </row>
    <row r="178" spans="1:2" ht="14.45" customHeight="1" x14ac:dyDescent="0.25">
      <c r="A178" s="477"/>
      <c r="B178" s="477"/>
    </row>
    <row r="179" spans="1:2" ht="14.45" customHeight="1" x14ac:dyDescent="0.25">
      <c r="A179" s="477"/>
      <c r="B179" s="477"/>
    </row>
    <row r="180" spans="1:2" ht="14.45" customHeight="1" x14ac:dyDescent="0.25">
      <c r="A180" s="477"/>
      <c r="B180" s="477"/>
    </row>
    <row r="181" spans="1:2" ht="14.45" customHeight="1" x14ac:dyDescent="0.25">
      <c r="A181" s="477"/>
      <c r="B181" s="477"/>
    </row>
    <row r="182" spans="1:2" ht="15" customHeight="1" thickBot="1" x14ac:dyDescent="0.3">
      <c r="A182" s="478"/>
      <c r="B182" s="478"/>
    </row>
    <row r="183" spans="1:2" ht="15" customHeight="1" thickTop="1" x14ac:dyDescent="0.25">
      <c r="A183" s="476">
        <f>(IFERROR(VLOOKUP(#REF!,Criterios!$E$3:$F$8,2,FALSE),0)) * (IFERROR(VLOOKUP(#REF!,Criterios!$H$3:$I$8,2,FALSE),0))</f>
        <v>0</v>
      </c>
      <c r="B183" s="476">
        <f>IFERROR(INDEX(Colorimetría!$D$4:$H$8,MATCH(#REF!,Colorimetría!$C$4:$C$8,0),MATCH(#REF!,Colorimetría!$D$3:$H$3,0)),0)</f>
        <v>0</v>
      </c>
    </row>
    <row r="184" spans="1:2" ht="14.45" customHeight="1" x14ac:dyDescent="0.25">
      <c r="A184" s="477"/>
      <c r="B184" s="477"/>
    </row>
    <row r="185" spans="1:2" ht="14.45" customHeight="1" x14ac:dyDescent="0.25">
      <c r="A185" s="477"/>
      <c r="B185" s="477"/>
    </row>
    <row r="186" spans="1:2" ht="14.45" customHeight="1" x14ac:dyDescent="0.25">
      <c r="A186" s="477"/>
      <c r="B186" s="477"/>
    </row>
    <row r="187" spans="1:2" ht="14.45" customHeight="1" x14ac:dyDescent="0.25">
      <c r="A187" s="477"/>
      <c r="B187" s="477"/>
    </row>
    <row r="188" spans="1:2" ht="15" customHeight="1" thickBot="1" x14ac:dyDescent="0.3">
      <c r="A188" s="478"/>
      <c r="B188" s="478"/>
    </row>
    <row r="189" spans="1:2" ht="15" customHeight="1" thickTop="1" x14ac:dyDescent="0.25">
      <c r="A189" s="476">
        <f>(IFERROR(VLOOKUP(#REF!,Criterios!$E$3:$F$8,2,FALSE),0)) * (IFERROR(VLOOKUP(#REF!,Criterios!$H$3:$I$8,2,FALSE),0))</f>
        <v>0</v>
      </c>
      <c r="B189" s="476">
        <f>IFERROR(INDEX(Colorimetría!$D$4:$H$8,MATCH(#REF!,Colorimetría!$C$4:$C$8,0),MATCH(#REF!,Colorimetría!$D$3:$H$3,0)),0)</f>
        <v>0</v>
      </c>
    </row>
    <row r="190" spans="1:2" ht="14.45" customHeight="1" x14ac:dyDescent="0.25">
      <c r="A190" s="477"/>
      <c r="B190" s="477"/>
    </row>
    <row r="191" spans="1:2" ht="14.45" customHeight="1" x14ac:dyDescent="0.25">
      <c r="A191" s="477"/>
      <c r="B191" s="477"/>
    </row>
    <row r="192" spans="1:2" ht="14.45" customHeight="1" x14ac:dyDescent="0.25">
      <c r="A192" s="477"/>
      <c r="B192" s="477"/>
    </row>
    <row r="193" spans="1:2" ht="14.45" customHeight="1" x14ac:dyDescent="0.25">
      <c r="A193" s="477"/>
      <c r="B193" s="477"/>
    </row>
    <row r="194" spans="1:2" ht="15" customHeight="1" thickBot="1" x14ac:dyDescent="0.3">
      <c r="A194" s="478"/>
      <c r="B194" s="478"/>
    </row>
    <row r="195" spans="1:2" ht="15" customHeight="1" thickTop="1" x14ac:dyDescent="0.25">
      <c r="A195" s="476">
        <f>(IFERROR(VLOOKUP(#REF!,Criterios!$E$3:$F$8,2,FALSE),0)) * (IFERROR(VLOOKUP(#REF!,Criterios!$H$3:$I$8,2,FALSE),0))</f>
        <v>0</v>
      </c>
      <c r="B195" s="476">
        <f>IFERROR(INDEX(Colorimetría!$D$4:$H$8,MATCH(#REF!,Colorimetría!$C$4:$C$8,0),MATCH(#REF!,Colorimetría!$D$3:$H$3,0)),0)</f>
        <v>0</v>
      </c>
    </row>
    <row r="196" spans="1:2" ht="14.45" customHeight="1" x14ac:dyDescent="0.25">
      <c r="A196" s="477"/>
      <c r="B196" s="477"/>
    </row>
    <row r="197" spans="1:2" ht="14.45" customHeight="1" x14ac:dyDescent="0.25">
      <c r="A197" s="477"/>
      <c r="B197" s="477"/>
    </row>
    <row r="198" spans="1:2" ht="14.45" customHeight="1" x14ac:dyDescent="0.25">
      <c r="A198" s="477"/>
      <c r="B198" s="477"/>
    </row>
    <row r="199" spans="1:2" ht="14.45" customHeight="1" x14ac:dyDescent="0.25">
      <c r="A199" s="477"/>
      <c r="B199" s="477"/>
    </row>
    <row r="200" spans="1:2" ht="15" customHeight="1" thickBot="1" x14ac:dyDescent="0.3">
      <c r="A200" s="478"/>
      <c r="B200" s="478"/>
    </row>
    <row r="201" spans="1:2" ht="15" customHeight="1" thickTop="1" x14ac:dyDescent="0.25">
      <c r="A201" s="476">
        <f>(IFERROR(VLOOKUP(#REF!,Criterios!$E$3:$F$8,2,FALSE),0)) * (IFERROR(VLOOKUP(#REF!,Criterios!$H$3:$I$8,2,FALSE),0))</f>
        <v>0</v>
      </c>
      <c r="B201" s="476">
        <f>IFERROR(INDEX(Colorimetría!$D$4:$H$8,MATCH(#REF!,Colorimetría!$C$4:$C$8,0),MATCH(#REF!,Colorimetría!$D$3:$H$3,0)),0)</f>
        <v>0</v>
      </c>
    </row>
    <row r="202" spans="1:2" ht="14.45" customHeight="1" x14ac:dyDescent="0.25">
      <c r="A202" s="477"/>
      <c r="B202" s="477"/>
    </row>
    <row r="203" spans="1:2" ht="14.45" customHeight="1" x14ac:dyDescent="0.25">
      <c r="A203" s="477"/>
      <c r="B203" s="477"/>
    </row>
    <row r="204" spans="1:2" ht="14.45" customHeight="1" x14ac:dyDescent="0.25">
      <c r="A204" s="477"/>
      <c r="B204" s="477"/>
    </row>
    <row r="205" spans="1:2" ht="14.45" customHeight="1" x14ac:dyDescent="0.25">
      <c r="A205" s="477"/>
      <c r="B205" s="477"/>
    </row>
    <row r="206" spans="1:2" ht="15" customHeight="1" thickBot="1" x14ac:dyDescent="0.3">
      <c r="A206" s="478"/>
      <c r="B206" s="478"/>
    </row>
    <row r="207" spans="1:2" ht="15" customHeight="1" thickTop="1" x14ac:dyDescent="0.25">
      <c r="A207" s="476">
        <f>(IFERROR(VLOOKUP(#REF!,Criterios!$E$3:$F$8,2,FALSE),0)) * (IFERROR(VLOOKUP(#REF!,Criterios!$H$3:$I$8,2,FALSE),0))</f>
        <v>0</v>
      </c>
      <c r="B207" s="476">
        <f>IFERROR(INDEX(Colorimetría!$D$4:$H$8,MATCH(#REF!,Colorimetría!$C$4:$C$8,0),MATCH(#REF!,Colorimetría!$D$3:$H$3,0)),0)</f>
        <v>0</v>
      </c>
    </row>
    <row r="208" spans="1:2" ht="14.45" customHeight="1" x14ac:dyDescent="0.25">
      <c r="A208" s="477"/>
      <c r="B208" s="477"/>
    </row>
    <row r="209" spans="1:2" ht="14.45" customHeight="1" x14ac:dyDescent="0.25">
      <c r="A209" s="477"/>
      <c r="B209" s="477"/>
    </row>
    <row r="210" spans="1:2" ht="14.45" customHeight="1" x14ac:dyDescent="0.25">
      <c r="A210" s="477"/>
      <c r="B210" s="477"/>
    </row>
    <row r="211" spans="1:2" ht="14.45" customHeight="1" x14ac:dyDescent="0.25">
      <c r="A211" s="477"/>
      <c r="B211" s="477"/>
    </row>
    <row r="212" spans="1:2" ht="15" customHeight="1" thickBot="1" x14ac:dyDescent="0.3">
      <c r="A212" s="478"/>
      <c r="B212" s="478"/>
    </row>
    <row r="213" spans="1:2" ht="15" customHeight="1" thickTop="1" x14ac:dyDescent="0.25">
      <c r="A213" s="476">
        <f>(IFERROR(VLOOKUP(#REF!,Criterios!$E$3:$F$8,2,FALSE),0)) * (IFERROR(VLOOKUP(#REF!,Criterios!$H$3:$I$8,2,FALSE),0))</f>
        <v>0</v>
      </c>
      <c r="B213" s="476">
        <f>IFERROR(INDEX(Colorimetría!$D$4:$H$8,MATCH(#REF!,Colorimetría!$C$4:$C$8,0),MATCH(#REF!,Colorimetría!$D$3:$H$3,0)),0)</f>
        <v>0</v>
      </c>
    </row>
    <row r="214" spans="1:2" ht="14.45" customHeight="1" x14ac:dyDescent="0.25">
      <c r="A214" s="477"/>
      <c r="B214" s="477"/>
    </row>
    <row r="215" spans="1:2" ht="14.45" customHeight="1" x14ac:dyDescent="0.25">
      <c r="A215" s="477"/>
      <c r="B215" s="477"/>
    </row>
    <row r="216" spans="1:2" ht="14.45" customHeight="1" x14ac:dyDescent="0.25">
      <c r="A216" s="477"/>
      <c r="B216" s="477"/>
    </row>
    <row r="217" spans="1:2" ht="14.45" customHeight="1" x14ac:dyDescent="0.25">
      <c r="A217" s="477"/>
      <c r="B217" s="477"/>
    </row>
    <row r="218" spans="1:2" ht="15" customHeight="1" thickBot="1" x14ac:dyDescent="0.3">
      <c r="A218" s="478"/>
      <c r="B218" s="478"/>
    </row>
    <row r="219" spans="1:2" ht="15" customHeight="1" thickTop="1" x14ac:dyDescent="0.25">
      <c r="A219" s="476">
        <f>(IFERROR(VLOOKUP(#REF!,Criterios!$E$3:$F$8,2,FALSE),0)) * (IFERROR(VLOOKUP(#REF!,Criterios!$H$3:$I$8,2,FALSE),0))</f>
        <v>0</v>
      </c>
      <c r="B219" s="476">
        <f>IFERROR(INDEX(Colorimetría!$D$4:$H$8,MATCH(#REF!,Colorimetría!$C$4:$C$8,0),MATCH(#REF!,Colorimetría!$D$3:$H$3,0)),0)</f>
        <v>0</v>
      </c>
    </row>
    <row r="220" spans="1:2" ht="14.45" customHeight="1" x14ac:dyDescent="0.25">
      <c r="A220" s="477"/>
      <c r="B220" s="477"/>
    </row>
    <row r="221" spans="1:2" ht="14.45" customHeight="1" x14ac:dyDescent="0.25">
      <c r="A221" s="477"/>
      <c r="B221" s="477"/>
    </row>
    <row r="222" spans="1:2" ht="14.45" customHeight="1" x14ac:dyDescent="0.25">
      <c r="A222" s="477"/>
      <c r="B222" s="477"/>
    </row>
    <row r="223" spans="1:2" ht="14.45" customHeight="1" x14ac:dyDescent="0.25">
      <c r="A223" s="477"/>
      <c r="B223" s="477"/>
    </row>
    <row r="224" spans="1:2" ht="15" customHeight="1" thickBot="1" x14ac:dyDescent="0.3">
      <c r="A224" s="478"/>
      <c r="B224" s="478"/>
    </row>
    <row r="225" spans="1:2" ht="15" customHeight="1" thickTop="1" x14ac:dyDescent="0.25">
      <c r="A225" s="476">
        <f>(IFERROR(VLOOKUP(#REF!,Criterios!$E$3:$F$8,2,FALSE),0)) * (IFERROR(VLOOKUP(#REF!,Criterios!$H$3:$I$8,2,FALSE),0))</f>
        <v>0</v>
      </c>
      <c r="B225" s="476">
        <f>IFERROR(INDEX(Colorimetría!$D$4:$H$8,MATCH(#REF!,Colorimetría!$C$4:$C$8,0),MATCH(#REF!,Colorimetría!$D$3:$H$3,0)),0)</f>
        <v>0</v>
      </c>
    </row>
    <row r="226" spans="1:2" ht="14.45" customHeight="1" x14ac:dyDescent="0.25">
      <c r="A226" s="477"/>
      <c r="B226" s="477"/>
    </row>
    <row r="227" spans="1:2" ht="14.45" customHeight="1" x14ac:dyDescent="0.25">
      <c r="A227" s="477"/>
      <c r="B227" s="477"/>
    </row>
    <row r="228" spans="1:2" ht="14.45" customHeight="1" x14ac:dyDescent="0.25">
      <c r="A228" s="477"/>
      <c r="B228" s="477"/>
    </row>
    <row r="229" spans="1:2" ht="14.45" customHeight="1" x14ac:dyDescent="0.25">
      <c r="A229" s="477"/>
      <c r="B229" s="477"/>
    </row>
    <row r="230" spans="1:2" ht="15" customHeight="1" thickBot="1" x14ac:dyDescent="0.3">
      <c r="A230" s="478"/>
      <c r="B230" s="478"/>
    </row>
    <row r="231" spans="1:2" ht="15" customHeight="1" thickTop="1" x14ac:dyDescent="0.25">
      <c r="A231" s="476">
        <f>(IFERROR(VLOOKUP(#REF!,Criterios!$E$3:$F$8,2,FALSE),0)) * (IFERROR(VLOOKUP(#REF!,Criterios!$H$3:$I$8,2,FALSE),0))</f>
        <v>0</v>
      </c>
      <c r="B231" s="476">
        <f>IFERROR(INDEX(Colorimetría!$D$4:$H$8,MATCH(#REF!,Colorimetría!$C$4:$C$8,0),MATCH(#REF!,Colorimetría!$D$3:$H$3,0)),0)</f>
        <v>0</v>
      </c>
    </row>
    <row r="232" spans="1:2" ht="14.45" customHeight="1" x14ac:dyDescent="0.25">
      <c r="A232" s="477"/>
      <c r="B232" s="477"/>
    </row>
    <row r="233" spans="1:2" ht="14.45" customHeight="1" x14ac:dyDescent="0.25">
      <c r="A233" s="477"/>
      <c r="B233" s="477"/>
    </row>
    <row r="234" spans="1:2" ht="14.45" customHeight="1" x14ac:dyDescent="0.25">
      <c r="A234" s="477"/>
      <c r="B234" s="477"/>
    </row>
    <row r="235" spans="1:2" ht="14.45" customHeight="1" x14ac:dyDescent="0.25">
      <c r="A235" s="477"/>
      <c r="B235" s="477"/>
    </row>
    <row r="236" spans="1:2" ht="15" customHeight="1" thickBot="1" x14ac:dyDescent="0.3">
      <c r="A236" s="478"/>
      <c r="B236" s="478"/>
    </row>
    <row r="237" spans="1:2" ht="15" customHeight="1" thickTop="1" x14ac:dyDescent="0.25">
      <c r="A237" s="476">
        <f>(IFERROR(VLOOKUP(#REF!,Criterios!$E$3:$F$8,2,FALSE),0)) * (IFERROR(VLOOKUP(#REF!,Criterios!$H$3:$I$8,2,FALSE),0))</f>
        <v>0</v>
      </c>
      <c r="B237" s="476">
        <f>IFERROR(INDEX(Colorimetría!$D$4:$H$8,MATCH(#REF!,Colorimetría!$C$4:$C$8,0),MATCH(#REF!,Colorimetría!$D$3:$H$3,0)),0)</f>
        <v>0</v>
      </c>
    </row>
    <row r="238" spans="1:2" ht="14.45" customHeight="1" x14ac:dyDescent="0.25">
      <c r="A238" s="477"/>
      <c r="B238" s="477"/>
    </row>
    <row r="239" spans="1:2" ht="14.45" customHeight="1" x14ac:dyDescent="0.25">
      <c r="A239" s="477"/>
      <c r="B239" s="477"/>
    </row>
    <row r="240" spans="1:2" ht="14.45" customHeight="1" x14ac:dyDescent="0.25">
      <c r="A240" s="477"/>
      <c r="B240" s="477"/>
    </row>
    <row r="241" spans="1:2" ht="14.45" customHeight="1" x14ac:dyDescent="0.25">
      <c r="A241" s="477"/>
      <c r="B241" s="477"/>
    </row>
    <row r="242" spans="1:2" ht="15" customHeight="1" thickBot="1" x14ac:dyDescent="0.3">
      <c r="A242" s="478"/>
      <c r="B242" s="478"/>
    </row>
    <row r="243" spans="1:2" ht="15" customHeight="1" thickTop="1" x14ac:dyDescent="0.25">
      <c r="A243" s="476">
        <f>(IFERROR(VLOOKUP(#REF!,Criterios!$E$3:$F$8,2,FALSE),0)) * (IFERROR(VLOOKUP(#REF!,Criterios!$H$3:$I$8,2,FALSE),0))</f>
        <v>0</v>
      </c>
      <c r="B243" s="476">
        <f>IFERROR(INDEX(Colorimetría!$D$4:$H$8,MATCH(#REF!,Colorimetría!$C$4:$C$8,0),MATCH(#REF!,Colorimetría!$D$3:$H$3,0)),0)</f>
        <v>0</v>
      </c>
    </row>
    <row r="244" spans="1:2" ht="14.45" customHeight="1" x14ac:dyDescent="0.25">
      <c r="A244" s="477"/>
      <c r="B244" s="477"/>
    </row>
    <row r="245" spans="1:2" ht="14.45" customHeight="1" x14ac:dyDescent="0.25">
      <c r="A245" s="477"/>
      <c r="B245" s="477"/>
    </row>
    <row r="246" spans="1:2" ht="14.45" customHeight="1" x14ac:dyDescent="0.25">
      <c r="A246" s="477"/>
      <c r="B246" s="477"/>
    </row>
    <row r="247" spans="1:2" ht="14.45" customHeight="1" x14ac:dyDescent="0.25">
      <c r="A247" s="477"/>
      <c r="B247" s="477"/>
    </row>
    <row r="248" spans="1:2" ht="15" customHeight="1" thickBot="1" x14ac:dyDescent="0.3">
      <c r="A248" s="478"/>
      <c r="B248" s="478"/>
    </row>
    <row r="249" spans="1:2" ht="15" customHeight="1" thickTop="1" x14ac:dyDescent="0.25">
      <c r="A249" s="476">
        <f>(IFERROR(VLOOKUP(#REF!,Criterios!$E$3:$F$8,2,FALSE),0)) * (IFERROR(VLOOKUP(#REF!,Criterios!$H$3:$I$8,2,FALSE),0))</f>
        <v>0</v>
      </c>
      <c r="B249" s="476">
        <f>IFERROR(INDEX(Colorimetría!$D$4:$H$8,MATCH(#REF!,Colorimetría!$C$4:$C$8,0),MATCH(#REF!,Colorimetría!$D$3:$H$3,0)),0)</f>
        <v>0</v>
      </c>
    </row>
    <row r="250" spans="1:2" ht="14.45" customHeight="1" x14ac:dyDescent="0.25">
      <c r="A250" s="477"/>
      <c r="B250" s="477"/>
    </row>
    <row r="251" spans="1:2" ht="14.45" customHeight="1" x14ac:dyDescent="0.25">
      <c r="A251" s="477"/>
      <c r="B251" s="477"/>
    </row>
    <row r="252" spans="1:2" ht="14.45" customHeight="1" x14ac:dyDescent="0.25">
      <c r="A252" s="477"/>
      <c r="B252" s="477"/>
    </row>
    <row r="253" spans="1:2" ht="14.45" customHeight="1" x14ac:dyDescent="0.25">
      <c r="A253" s="477"/>
      <c r="B253" s="477"/>
    </row>
    <row r="254" spans="1:2" ht="15" customHeight="1" thickBot="1" x14ac:dyDescent="0.3">
      <c r="A254" s="478"/>
      <c r="B254" s="478"/>
    </row>
    <row r="255" spans="1:2" ht="15" customHeight="1" thickTop="1" x14ac:dyDescent="0.25">
      <c r="A255" s="476">
        <f>(IFERROR(VLOOKUP(#REF!,Criterios!$E$3:$F$8,2,FALSE),0)) * (IFERROR(VLOOKUP(#REF!,Criterios!$H$3:$I$8,2,FALSE),0))</f>
        <v>0</v>
      </c>
      <c r="B255" s="476">
        <f>IFERROR(INDEX(Colorimetría!$D$4:$H$8,MATCH(#REF!,Colorimetría!$C$4:$C$8,0),MATCH(#REF!,Colorimetría!$D$3:$H$3,0)),0)</f>
        <v>0</v>
      </c>
    </row>
    <row r="256" spans="1:2" ht="14.45" customHeight="1" x14ac:dyDescent="0.25">
      <c r="A256" s="477"/>
      <c r="B256" s="477"/>
    </row>
    <row r="257" spans="1:2" ht="14.45" customHeight="1" x14ac:dyDescent="0.25">
      <c r="A257" s="477"/>
      <c r="B257" s="477"/>
    </row>
    <row r="258" spans="1:2" ht="14.45" customHeight="1" x14ac:dyDescent="0.25">
      <c r="A258" s="477"/>
      <c r="B258" s="477"/>
    </row>
    <row r="259" spans="1:2" ht="14.45" customHeight="1" x14ac:dyDescent="0.25">
      <c r="A259" s="477"/>
      <c r="B259" s="477"/>
    </row>
    <row r="260" spans="1:2" ht="15" customHeight="1" thickBot="1" x14ac:dyDescent="0.3">
      <c r="A260" s="478"/>
      <c r="B260" s="478"/>
    </row>
    <row r="261" spans="1:2" ht="15" customHeight="1" thickTop="1" x14ac:dyDescent="0.25">
      <c r="A261" s="476">
        <f>(IFERROR(VLOOKUP(#REF!,Criterios!$E$3:$F$8,2,FALSE),0)) * (IFERROR(VLOOKUP(#REF!,Criterios!$H$3:$I$8,2,FALSE),0))</f>
        <v>0</v>
      </c>
      <c r="B261" s="476">
        <f>IFERROR(INDEX(Colorimetría!$D$4:$H$8,MATCH(#REF!,Colorimetría!$C$4:$C$8,0),MATCH(#REF!,Colorimetría!$D$3:$H$3,0)),0)</f>
        <v>0</v>
      </c>
    </row>
    <row r="262" spans="1:2" ht="14.45" customHeight="1" x14ac:dyDescent="0.25">
      <c r="A262" s="477"/>
      <c r="B262" s="477"/>
    </row>
    <row r="263" spans="1:2" ht="14.45" customHeight="1" x14ac:dyDescent="0.25">
      <c r="A263" s="477"/>
      <c r="B263" s="477"/>
    </row>
    <row r="264" spans="1:2" ht="14.45" customHeight="1" x14ac:dyDescent="0.25">
      <c r="A264" s="477"/>
      <c r="B264" s="477"/>
    </row>
    <row r="265" spans="1:2" ht="14.45" customHeight="1" x14ac:dyDescent="0.25">
      <c r="A265" s="477"/>
      <c r="B265" s="477"/>
    </row>
    <row r="266" spans="1:2" ht="15" customHeight="1" thickBot="1" x14ac:dyDescent="0.3">
      <c r="A266" s="478"/>
      <c r="B266" s="478"/>
    </row>
    <row r="267" spans="1:2" ht="15" customHeight="1" thickTop="1" x14ac:dyDescent="0.25">
      <c r="A267" s="476">
        <f>(IFERROR(VLOOKUP(#REF!,Criterios!$E$3:$F$8,2,FALSE),0)) * (IFERROR(VLOOKUP(#REF!,Criterios!$H$3:$I$8,2,FALSE),0))</f>
        <v>0</v>
      </c>
      <c r="B267" s="476">
        <f>IFERROR(INDEX(Colorimetría!$D$4:$H$8,MATCH(#REF!,Colorimetría!$C$4:$C$8,0),MATCH(#REF!,Colorimetría!$D$3:$H$3,0)),0)</f>
        <v>0</v>
      </c>
    </row>
    <row r="268" spans="1:2" ht="14.45" customHeight="1" x14ac:dyDescent="0.25">
      <c r="A268" s="477"/>
      <c r="B268" s="477"/>
    </row>
    <row r="269" spans="1:2" ht="14.45" customHeight="1" x14ac:dyDescent="0.25">
      <c r="A269" s="477"/>
      <c r="B269" s="477"/>
    </row>
    <row r="270" spans="1:2" ht="14.45" customHeight="1" x14ac:dyDescent="0.25">
      <c r="A270" s="477"/>
      <c r="B270" s="477"/>
    </row>
    <row r="271" spans="1:2" ht="14.45" customHeight="1" x14ac:dyDescent="0.25">
      <c r="A271" s="477"/>
      <c r="B271" s="477"/>
    </row>
    <row r="272" spans="1:2" ht="15" customHeight="1" thickBot="1" x14ac:dyDescent="0.3">
      <c r="A272" s="478"/>
      <c r="B272" s="478"/>
    </row>
    <row r="273" spans="1:2" ht="15" customHeight="1" thickTop="1" x14ac:dyDescent="0.25">
      <c r="A273" s="476">
        <f>(IFERROR(VLOOKUP(#REF!,Criterios!$E$3:$F$8,2,FALSE),0)) * (IFERROR(VLOOKUP(#REF!,Criterios!$H$3:$I$8,2,FALSE),0))</f>
        <v>0</v>
      </c>
      <c r="B273" s="476">
        <f>IFERROR(INDEX(Colorimetría!$D$4:$H$8,MATCH(#REF!,Colorimetría!$C$4:$C$8,0),MATCH(#REF!,Colorimetría!$D$3:$H$3,0)),0)</f>
        <v>0</v>
      </c>
    </row>
    <row r="274" spans="1:2" ht="14.45" customHeight="1" x14ac:dyDescent="0.25">
      <c r="A274" s="477"/>
      <c r="B274" s="477"/>
    </row>
    <row r="275" spans="1:2" ht="14.45" customHeight="1" x14ac:dyDescent="0.25">
      <c r="A275" s="477"/>
      <c r="B275" s="477"/>
    </row>
    <row r="276" spans="1:2" ht="14.45" customHeight="1" x14ac:dyDescent="0.25">
      <c r="A276" s="477"/>
      <c r="B276" s="477"/>
    </row>
    <row r="277" spans="1:2" ht="14.45" customHeight="1" x14ac:dyDescent="0.25">
      <c r="A277" s="477"/>
      <c r="B277" s="477"/>
    </row>
    <row r="278" spans="1:2" ht="15" customHeight="1" thickBot="1" x14ac:dyDescent="0.3">
      <c r="A278" s="478"/>
      <c r="B278" s="478"/>
    </row>
    <row r="279" spans="1:2" ht="15" customHeight="1" thickTop="1" x14ac:dyDescent="0.25">
      <c r="A279" s="476">
        <f>(IFERROR(VLOOKUP(#REF!,Criterios!$E$3:$F$8,2,FALSE),0)) * (IFERROR(VLOOKUP(#REF!,Criterios!$H$3:$I$8,2,FALSE),0))</f>
        <v>0</v>
      </c>
      <c r="B279" s="476">
        <f>IFERROR(INDEX(Colorimetría!$D$4:$H$8,MATCH(#REF!,Colorimetría!$C$4:$C$8,0),MATCH(#REF!,Colorimetría!$D$3:$H$3,0)),0)</f>
        <v>0</v>
      </c>
    </row>
    <row r="280" spans="1:2" ht="14.45" customHeight="1" x14ac:dyDescent="0.25">
      <c r="A280" s="477"/>
      <c r="B280" s="477"/>
    </row>
    <row r="281" spans="1:2" ht="14.45" customHeight="1" x14ac:dyDescent="0.25">
      <c r="A281" s="477"/>
      <c r="B281" s="477"/>
    </row>
    <row r="282" spans="1:2" ht="14.45" customHeight="1" x14ac:dyDescent="0.25">
      <c r="A282" s="477"/>
      <c r="B282" s="477"/>
    </row>
    <row r="283" spans="1:2" ht="14.45" customHeight="1" x14ac:dyDescent="0.25">
      <c r="A283" s="477"/>
      <c r="B283" s="477"/>
    </row>
    <row r="284" spans="1:2" ht="15" customHeight="1" thickBot="1" x14ac:dyDescent="0.3">
      <c r="A284" s="478"/>
      <c r="B284" s="478"/>
    </row>
    <row r="285" spans="1:2" ht="15" customHeight="1" thickTop="1" x14ac:dyDescent="0.25">
      <c r="A285" s="476">
        <f>(IFERROR(VLOOKUP(#REF!,Criterios!$E$3:$F$8,2,FALSE),0)) * (IFERROR(VLOOKUP(#REF!,Criterios!$H$3:$I$8,2,FALSE),0))</f>
        <v>0</v>
      </c>
      <c r="B285" s="476">
        <f>IFERROR(INDEX(Colorimetría!$D$4:$H$8,MATCH(#REF!,Colorimetría!$C$4:$C$8,0),MATCH(#REF!,Colorimetría!$D$3:$H$3,0)),0)</f>
        <v>0</v>
      </c>
    </row>
    <row r="286" spans="1:2" ht="14.45" customHeight="1" x14ac:dyDescent="0.25">
      <c r="A286" s="477"/>
      <c r="B286" s="477"/>
    </row>
    <row r="287" spans="1:2" ht="14.45" customHeight="1" x14ac:dyDescent="0.25">
      <c r="A287" s="477"/>
      <c r="B287" s="477"/>
    </row>
    <row r="288" spans="1:2" ht="14.45" customHeight="1" x14ac:dyDescent="0.25">
      <c r="A288" s="477"/>
      <c r="B288" s="477"/>
    </row>
    <row r="289" spans="1:2" ht="14.45" customHeight="1" x14ac:dyDescent="0.25">
      <c r="A289" s="477"/>
      <c r="B289" s="477"/>
    </row>
    <row r="290" spans="1:2" ht="15" customHeight="1" thickBot="1" x14ac:dyDescent="0.3">
      <c r="A290" s="478"/>
      <c r="B290" s="478"/>
    </row>
    <row r="291" spans="1:2" ht="15" customHeight="1" thickTop="1" x14ac:dyDescent="0.25">
      <c r="A291" s="476">
        <f>(IFERROR(VLOOKUP(#REF!,Criterios!$E$3:$F$8,2,FALSE),0)) * (IFERROR(VLOOKUP(#REF!,Criterios!$H$3:$I$8,2,FALSE),0))</f>
        <v>0</v>
      </c>
      <c r="B291" s="476">
        <f>IFERROR(INDEX(Colorimetría!$D$4:$H$8,MATCH(#REF!,Colorimetría!$C$4:$C$8,0),MATCH(#REF!,Colorimetría!$D$3:$H$3,0)),0)</f>
        <v>0</v>
      </c>
    </row>
    <row r="292" spans="1:2" ht="14.45" customHeight="1" x14ac:dyDescent="0.25">
      <c r="A292" s="477"/>
      <c r="B292" s="477"/>
    </row>
    <row r="293" spans="1:2" ht="14.45" customHeight="1" x14ac:dyDescent="0.25">
      <c r="A293" s="477"/>
      <c r="B293" s="477"/>
    </row>
    <row r="294" spans="1:2" ht="14.45" customHeight="1" x14ac:dyDescent="0.25">
      <c r="A294" s="477"/>
      <c r="B294" s="477"/>
    </row>
    <row r="295" spans="1:2" ht="14.45" customHeight="1" x14ac:dyDescent="0.25">
      <c r="A295" s="477"/>
      <c r="B295" s="477"/>
    </row>
    <row r="296" spans="1:2" ht="15" customHeight="1" thickBot="1" x14ac:dyDescent="0.3">
      <c r="A296" s="478"/>
      <c r="B296" s="478"/>
    </row>
    <row r="297" spans="1:2" ht="15" customHeight="1" thickTop="1" x14ac:dyDescent="0.25">
      <c r="A297" s="476">
        <f>(IFERROR(VLOOKUP(#REF!,Criterios!$E$3:$F$8,2,FALSE),0)) * (IFERROR(VLOOKUP(#REF!,Criterios!$H$3:$I$8,2,FALSE),0))</f>
        <v>0</v>
      </c>
      <c r="B297" s="476">
        <f>IFERROR(INDEX(Colorimetría!$D$4:$H$8,MATCH(#REF!,Colorimetría!$C$4:$C$8,0),MATCH(#REF!,Colorimetría!$D$3:$H$3,0)),0)</f>
        <v>0</v>
      </c>
    </row>
    <row r="298" spans="1:2" ht="14.45" customHeight="1" x14ac:dyDescent="0.25">
      <c r="A298" s="477"/>
      <c r="B298" s="477"/>
    </row>
    <row r="299" spans="1:2" ht="14.45" customHeight="1" x14ac:dyDescent="0.25">
      <c r="A299" s="477"/>
      <c r="B299" s="477"/>
    </row>
    <row r="300" spans="1:2" ht="14.45" customHeight="1" x14ac:dyDescent="0.25">
      <c r="A300" s="477"/>
      <c r="B300" s="477"/>
    </row>
    <row r="301" spans="1:2" ht="14.45" customHeight="1" x14ac:dyDescent="0.25">
      <c r="A301" s="477"/>
      <c r="B301" s="477"/>
    </row>
    <row r="302" spans="1:2" ht="15" customHeight="1" thickBot="1" x14ac:dyDescent="0.3">
      <c r="A302" s="478"/>
      <c r="B302" s="478"/>
    </row>
    <row r="303" spans="1:2" ht="15" customHeight="1" thickTop="1" x14ac:dyDescent="0.25">
      <c r="A303" s="476">
        <f>(IFERROR(VLOOKUP(#REF!,Criterios!$E$3:$F$8,2,FALSE),0)) * (IFERROR(VLOOKUP(#REF!,Criterios!$H$3:$I$8,2,FALSE),0))</f>
        <v>0</v>
      </c>
      <c r="B303" s="476">
        <f>IFERROR(INDEX(Colorimetría!$D$4:$H$8,MATCH(#REF!,Colorimetría!$C$4:$C$8,0),MATCH(#REF!,Colorimetría!$D$3:$H$3,0)),0)</f>
        <v>0</v>
      </c>
    </row>
    <row r="304" spans="1:2" ht="14.45" customHeight="1" x14ac:dyDescent="0.25">
      <c r="A304" s="477"/>
      <c r="B304" s="477"/>
    </row>
    <row r="305" spans="1:2" ht="14.45" customHeight="1" x14ac:dyDescent="0.25">
      <c r="A305" s="477"/>
      <c r="B305" s="477"/>
    </row>
    <row r="306" spans="1:2" ht="14.45" customHeight="1" x14ac:dyDescent="0.25">
      <c r="A306" s="477"/>
      <c r="B306" s="477"/>
    </row>
    <row r="307" spans="1:2" ht="14.45" customHeight="1" x14ac:dyDescent="0.25">
      <c r="A307" s="477"/>
      <c r="B307" s="477"/>
    </row>
    <row r="308" spans="1:2" ht="15" customHeight="1" thickBot="1" x14ac:dyDescent="0.3">
      <c r="A308" s="478"/>
      <c r="B308" s="478"/>
    </row>
    <row r="309" spans="1:2" ht="15" customHeight="1" thickTop="1" x14ac:dyDescent="0.25">
      <c r="A309" s="476">
        <f>(IFERROR(VLOOKUP(#REF!,Criterios!$E$3:$F$8,2,FALSE),0)) * (IFERROR(VLOOKUP(#REF!,Criterios!$H$3:$I$8,2,FALSE),0))</f>
        <v>0</v>
      </c>
      <c r="B309" s="476">
        <f>IFERROR(INDEX(Colorimetría!$D$4:$H$8,MATCH(#REF!,Colorimetría!$C$4:$C$8,0),MATCH(#REF!,Colorimetría!$D$3:$H$3,0)),0)</f>
        <v>0</v>
      </c>
    </row>
    <row r="310" spans="1:2" ht="14.45" customHeight="1" x14ac:dyDescent="0.25">
      <c r="A310" s="477"/>
      <c r="B310" s="477"/>
    </row>
    <row r="311" spans="1:2" ht="14.45" customHeight="1" x14ac:dyDescent="0.25">
      <c r="A311" s="477"/>
      <c r="B311" s="477"/>
    </row>
    <row r="312" spans="1:2" ht="14.45" customHeight="1" x14ac:dyDescent="0.25">
      <c r="A312" s="477"/>
      <c r="B312" s="477"/>
    </row>
    <row r="313" spans="1:2" ht="14.45" customHeight="1" x14ac:dyDescent="0.25">
      <c r="A313" s="477"/>
      <c r="B313" s="477"/>
    </row>
    <row r="314" spans="1:2" ht="15" customHeight="1" thickBot="1" x14ac:dyDescent="0.3">
      <c r="A314" s="478"/>
      <c r="B314" s="478"/>
    </row>
    <row r="315" spans="1:2" ht="15" customHeight="1" thickTop="1" x14ac:dyDescent="0.25">
      <c r="A315" s="476">
        <f>(IFERROR(VLOOKUP(#REF!,Criterios!$E$3:$F$8,2,FALSE),0)) * (IFERROR(VLOOKUP(#REF!,Criterios!$H$3:$I$8,2,FALSE),0))</f>
        <v>0</v>
      </c>
      <c r="B315" s="476">
        <f>IFERROR(INDEX(Colorimetría!$D$4:$H$8,MATCH(#REF!,Colorimetría!$C$4:$C$8,0),MATCH(#REF!,Colorimetría!$D$3:$H$3,0)),0)</f>
        <v>0</v>
      </c>
    </row>
    <row r="316" spans="1:2" ht="14.45" customHeight="1" x14ac:dyDescent="0.25">
      <c r="A316" s="477"/>
      <c r="B316" s="477"/>
    </row>
    <row r="317" spans="1:2" ht="14.45" customHeight="1" x14ac:dyDescent="0.25">
      <c r="A317" s="477"/>
      <c r="B317" s="477"/>
    </row>
    <row r="318" spans="1:2" ht="14.45" customHeight="1" x14ac:dyDescent="0.25">
      <c r="A318" s="477"/>
      <c r="B318" s="477"/>
    </row>
    <row r="319" spans="1:2" ht="14.45" customHeight="1" x14ac:dyDescent="0.25">
      <c r="A319" s="477"/>
      <c r="B319" s="477"/>
    </row>
    <row r="320" spans="1:2" ht="15" customHeight="1" thickBot="1" x14ac:dyDescent="0.3">
      <c r="A320" s="478"/>
      <c r="B320" s="478"/>
    </row>
    <row r="321" spans="1:2" ht="15" customHeight="1" thickTop="1" x14ac:dyDescent="0.25">
      <c r="A321" s="476">
        <f>(IFERROR(VLOOKUP(#REF!,Criterios!$E$3:$F$8,2,FALSE),0)) * (IFERROR(VLOOKUP(#REF!,Criterios!$H$3:$I$8,2,FALSE),0))</f>
        <v>0</v>
      </c>
      <c r="B321" s="476">
        <f>IFERROR(INDEX(Colorimetría!$D$4:$H$8,MATCH(#REF!,Colorimetría!$C$4:$C$8,0),MATCH(#REF!,Colorimetría!$D$3:$H$3,0)),0)</f>
        <v>0</v>
      </c>
    </row>
    <row r="322" spans="1:2" ht="14.45" customHeight="1" x14ac:dyDescent="0.25">
      <c r="A322" s="477"/>
      <c r="B322" s="477"/>
    </row>
    <row r="323" spans="1:2" ht="14.45" customHeight="1" x14ac:dyDescent="0.25">
      <c r="A323" s="477"/>
      <c r="B323" s="477"/>
    </row>
    <row r="324" spans="1:2" ht="14.45" customHeight="1" x14ac:dyDescent="0.25">
      <c r="A324" s="477"/>
      <c r="B324" s="477"/>
    </row>
    <row r="325" spans="1:2" ht="14.45" customHeight="1" x14ac:dyDescent="0.25">
      <c r="A325" s="477"/>
      <c r="B325" s="477"/>
    </row>
    <row r="326" spans="1:2" ht="15" customHeight="1" thickBot="1" x14ac:dyDescent="0.3">
      <c r="A326" s="478"/>
      <c r="B326" s="478"/>
    </row>
    <row r="327" spans="1:2" ht="15" customHeight="1" thickTop="1" x14ac:dyDescent="0.25">
      <c r="A327" s="476">
        <f>(IFERROR(VLOOKUP(#REF!,Criterios!$E$3:$F$8,2,FALSE),0)) * (IFERROR(VLOOKUP(#REF!,Criterios!$H$3:$I$8,2,FALSE),0))</f>
        <v>0</v>
      </c>
      <c r="B327" s="476">
        <f>IFERROR(INDEX(Colorimetría!$D$4:$H$8,MATCH(#REF!,Colorimetría!$C$4:$C$8,0),MATCH(#REF!,Colorimetría!$D$3:$H$3,0)),0)</f>
        <v>0</v>
      </c>
    </row>
    <row r="328" spans="1:2" ht="14.45" customHeight="1" x14ac:dyDescent="0.25">
      <c r="A328" s="477"/>
      <c r="B328" s="477"/>
    </row>
    <row r="329" spans="1:2" ht="14.45" customHeight="1" x14ac:dyDescent="0.25">
      <c r="A329" s="477"/>
      <c r="B329" s="477"/>
    </row>
    <row r="330" spans="1:2" ht="14.45" customHeight="1" x14ac:dyDescent="0.25">
      <c r="A330" s="477"/>
      <c r="B330" s="477"/>
    </row>
    <row r="331" spans="1:2" ht="14.45" customHeight="1" x14ac:dyDescent="0.25">
      <c r="A331" s="477"/>
      <c r="B331" s="477"/>
    </row>
    <row r="332" spans="1:2" ht="15" customHeight="1" thickBot="1" x14ac:dyDescent="0.3">
      <c r="A332" s="478"/>
      <c r="B332" s="478"/>
    </row>
    <row r="333" spans="1:2" ht="15" customHeight="1" thickTop="1" x14ac:dyDescent="0.25">
      <c r="A333" s="476">
        <f>(IFERROR(VLOOKUP(#REF!,Criterios!$E$3:$F$8,2,FALSE),0)) * (IFERROR(VLOOKUP(#REF!,Criterios!$H$3:$I$8,2,FALSE),0))</f>
        <v>0</v>
      </c>
      <c r="B333" s="476">
        <f>IFERROR(INDEX(Colorimetría!$D$4:$H$8,MATCH(#REF!,Colorimetría!$C$4:$C$8,0),MATCH(#REF!,Colorimetría!$D$3:$H$3,0)),0)</f>
        <v>0</v>
      </c>
    </row>
    <row r="334" spans="1:2" ht="14.45" customHeight="1" x14ac:dyDescent="0.25">
      <c r="A334" s="477"/>
      <c r="B334" s="477"/>
    </row>
    <row r="335" spans="1:2" ht="14.45" customHeight="1" x14ac:dyDescent="0.25">
      <c r="A335" s="477"/>
      <c r="B335" s="477"/>
    </row>
    <row r="336" spans="1:2" ht="14.45" customHeight="1" x14ac:dyDescent="0.25">
      <c r="A336" s="477"/>
      <c r="B336" s="477"/>
    </row>
    <row r="337" spans="1:2" ht="14.45" customHeight="1" x14ac:dyDescent="0.25">
      <c r="A337" s="477"/>
      <c r="B337" s="477"/>
    </row>
    <row r="338" spans="1:2" ht="15" customHeight="1" thickBot="1" x14ac:dyDescent="0.3">
      <c r="A338" s="478"/>
      <c r="B338" s="478"/>
    </row>
    <row r="339" spans="1:2" ht="15" customHeight="1" thickTop="1" x14ac:dyDescent="0.25">
      <c r="A339" s="476">
        <f>(IFERROR(VLOOKUP(#REF!,Criterios!$E$3:$F$8,2,FALSE),0)) * (IFERROR(VLOOKUP(#REF!,Criterios!$H$3:$I$8,2,FALSE),0))</f>
        <v>0</v>
      </c>
      <c r="B339" s="476">
        <f>IFERROR(INDEX(Colorimetría!$D$4:$H$8,MATCH(#REF!,Colorimetría!$C$4:$C$8,0),MATCH(#REF!,Colorimetría!$D$3:$H$3,0)),0)</f>
        <v>0</v>
      </c>
    </row>
    <row r="340" spans="1:2" ht="14.45" customHeight="1" x14ac:dyDescent="0.25">
      <c r="A340" s="477"/>
      <c r="B340" s="477"/>
    </row>
    <row r="341" spans="1:2" ht="14.45" customHeight="1" x14ac:dyDescent="0.25">
      <c r="A341" s="477"/>
      <c r="B341" s="477"/>
    </row>
    <row r="342" spans="1:2" ht="14.45" customHeight="1" x14ac:dyDescent="0.25">
      <c r="A342" s="477"/>
      <c r="B342" s="477"/>
    </row>
    <row r="343" spans="1:2" ht="14.45" customHeight="1" x14ac:dyDescent="0.25">
      <c r="A343" s="477"/>
      <c r="B343" s="477"/>
    </row>
    <row r="344" spans="1:2" ht="15" customHeight="1" thickBot="1" x14ac:dyDescent="0.3">
      <c r="A344" s="478"/>
      <c r="B344" s="478"/>
    </row>
    <row r="345" spans="1:2" ht="15" customHeight="1" thickTop="1" x14ac:dyDescent="0.25">
      <c r="A345" s="476">
        <f>(IFERROR(VLOOKUP(#REF!,Criterios!$E$3:$F$8,2,FALSE),0)) * (IFERROR(VLOOKUP(#REF!,Criterios!$H$3:$I$8,2,FALSE),0))</f>
        <v>0</v>
      </c>
      <c r="B345" s="476">
        <f>IFERROR(INDEX(Colorimetría!$D$4:$H$8,MATCH(#REF!,Colorimetría!$C$4:$C$8,0),MATCH(#REF!,Colorimetría!$D$3:$H$3,0)),0)</f>
        <v>0</v>
      </c>
    </row>
    <row r="346" spans="1:2" ht="14.45" customHeight="1" x14ac:dyDescent="0.25">
      <c r="A346" s="477"/>
      <c r="B346" s="477"/>
    </row>
    <row r="347" spans="1:2" ht="14.45" customHeight="1" x14ac:dyDescent="0.25">
      <c r="A347" s="477"/>
      <c r="B347" s="477"/>
    </row>
    <row r="348" spans="1:2" ht="14.45" customHeight="1" x14ac:dyDescent="0.25">
      <c r="A348" s="477"/>
      <c r="B348" s="477"/>
    </row>
    <row r="349" spans="1:2" ht="14.45" customHeight="1" x14ac:dyDescent="0.25">
      <c r="A349" s="477"/>
      <c r="B349" s="477"/>
    </row>
    <row r="350" spans="1:2" ht="15" customHeight="1" thickBot="1" x14ac:dyDescent="0.3">
      <c r="A350" s="478"/>
      <c r="B350" s="478"/>
    </row>
    <row r="351" spans="1:2" ht="15" customHeight="1" thickTop="1" x14ac:dyDescent="0.25">
      <c r="A351" s="476">
        <f>(IFERROR(VLOOKUP(#REF!,Criterios!$E$3:$F$8,2,FALSE),0)) * (IFERROR(VLOOKUP(#REF!,Criterios!$H$3:$I$8,2,FALSE),0))</f>
        <v>0</v>
      </c>
      <c r="B351" s="476">
        <f>IFERROR(INDEX(Colorimetría!$D$4:$H$8,MATCH(#REF!,Colorimetría!$C$4:$C$8,0),MATCH(#REF!,Colorimetría!$D$3:$H$3,0)),0)</f>
        <v>0</v>
      </c>
    </row>
    <row r="352" spans="1:2" ht="14.45" customHeight="1" x14ac:dyDescent="0.25">
      <c r="A352" s="477"/>
      <c r="B352" s="477"/>
    </row>
    <row r="353" spans="1:2" ht="14.45" customHeight="1" x14ac:dyDescent="0.25">
      <c r="A353" s="477"/>
      <c r="B353" s="477"/>
    </row>
    <row r="354" spans="1:2" ht="14.45" customHeight="1" x14ac:dyDescent="0.25">
      <c r="A354" s="477"/>
      <c r="B354" s="477"/>
    </row>
    <row r="355" spans="1:2" ht="14.45" customHeight="1" x14ac:dyDescent="0.25">
      <c r="A355" s="477"/>
      <c r="B355" s="477"/>
    </row>
    <row r="356" spans="1:2" ht="15" customHeight="1" thickBot="1" x14ac:dyDescent="0.3">
      <c r="A356" s="478"/>
      <c r="B356" s="478"/>
    </row>
    <row r="357" spans="1:2" ht="15" customHeight="1" thickTop="1" x14ac:dyDescent="0.25">
      <c r="A357" s="476">
        <f>(IFERROR(VLOOKUP(#REF!,Criterios!$E$3:$F$8,2,FALSE),0)) * (IFERROR(VLOOKUP(#REF!,Criterios!$H$3:$I$8,2,FALSE),0))</f>
        <v>0</v>
      </c>
      <c r="B357" s="476">
        <f>IFERROR(INDEX(Colorimetría!$D$4:$H$8,MATCH(#REF!,Colorimetría!$C$4:$C$8,0),MATCH(#REF!,Colorimetría!$D$3:$H$3,0)),0)</f>
        <v>0</v>
      </c>
    </row>
    <row r="358" spans="1:2" ht="14.45" customHeight="1" x14ac:dyDescent="0.25">
      <c r="A358" s="477"/>
      <c r="B358" s="477"/>
    </row>
    <row r="359" spans="1:2" ht="14.45" customHeight="1" x14ac:dyDescent="0.25">
      <c r="A359" s="477"/>
      <c r="B359" s="477"/>
    </row>
    <row r="360" spans="1:2" ht="14.45" customHeight="1" x14ac:dyDescent="0.25">
      <c r="A360" s="477"/>
      <c r="B360" s="477"/>
    </row>
    <row r="361" spans="1:2" ht="14.45" customHeight="1" x14ac:dyDescent="0.25">
      <c r="A361" s="477"/>
      <c r="B361" s="477"/>
    </row>
    <row r="362" spans="1:2" ht="15" customHeight="1" thickBot="1" x14ac:dyDescent="0.3">
      <c r="A362" s="478"/>
      <c r="B362" s="478"/>
    </row>
    <row r="363" spans="1:2" ht="15" customHeight="1" thickTop="1" x14ac:dyDescent="0.25">
      <c r="A363" s="476">
        <f>(IFERROR(VLOOKUP(#REF!,Criterios!$E$3:$F$8,2,FALSE),0)) * (IFERROR(VLOOKUP(#REF!,Criterios!$H$3:$I$8,2,FALSE),0))</f>
        <v>0</v>
      </c>
      <c r="B363" s="476">
        <f>IFERROR(INDEX(Colorimetría!$D$4:$H$8,MATCH(#REF!,Colorimetría!$C$4:$C$8,0),MATCH(#REF!,Colorimetría!$D$3:$H$3,0)),0)</f>
        <v>0</v>
      </c>
    </row>
    <row r="364" spans="1:2" ht="14.45" customHeight="1" x14ac:dyDescent="0.25">
      <c r="A364" s="477"/>
      <c r="B364" s="477"/>
    </row>
    <row r="365" spans="1:2" ht="14.45" customHeight="1" x14ac:dyDescent="0.25">
      <c r="A365" s="477"/>
      <c r="B365" s="477"/>
    </row>
    <row r="366" spans="1:2" ht="14.45" customHeight="1" x14ac:dyDescent="0.25">
      <c r="A366" s="477"/>
      <c r="B366" s="477"/>
    </row>
    <row r="367" spans="1:2" ht="14.45" customHeight="1" x14ac:dyDescent="0.25">
      <c r="A367" s="477"/>
      <c r="B367" s="477"/>
    </row>
    <row r="368" spans="1:2" ht="15" customHeight="1" thickBot="1" x14ac:dyDescent="0.3">
      <c r="A368" s="478"/>
      <c r="B368" s="478"/>
    </row>
    <row r="369" spans="1:2" ht="15" customHeight="1" thickTop="1" x14ac:dyDescent="0.25">
      <c r="A369" s="476">
        <f>(IFERROR(VLOOKUP(#REF!,Criterios!$E$3:$F$8,2,FALSE),0)) * (IFERROR(VLOOKUP(#REF!,Criterios!$H$3:$I$8,2,FALSE),0))</f>
        <v>0</v>
      </c>
      <c r="B369" s="476">
        <f>IFERROR(INDEX(Colorimetría!$D$4:$H$8,MATCH(#REF!,Colorimetría!$C$4:$C$8,0),MATCH(#REF!,Colorimetría!$D$3:$H$3,0)),0)</f>
        <v>0</v>
      </c>
    </row>
    <row r="370" spans="1:2" ht="14.45" customHeight="1" x14ac:dyDescent="0.25">
      <c r="A370" s="477"/>
      <c r="B370" s="477"/>
    </row>
    <row r="371" spans="1:2" ht="14.45" customHeight="1" x14ac:dyDescent="0.25">
      <c r="A371" s="477"/>
      <c r="B371" s="477"/>
    </row>
    <row r="372" spans="1:2" ht="14.45" customHeight="1" x14ac:dyDescent="0.25">
      <c r="A372" s="477"/>
      <c r="B372" s="477"/>
    </row>
    <row r="373" spans="1:2" ht="14.45" customHeight="1" x14ac:dyDescent="0.25">
      <c r="A373" s="477"/>
      <c r="B373" s="477"/>
    </row>
    <row r="374" spans="1:2" ht="15" customHeight="1" thickBot="1" x14ac:dyDescent="0.3">
      <c r="A374" s="478"/>
      <c r="B374" s="478"/>
    </row>
    <row r="375" spans="1:2" ht="15" customHeight="1" thickTop="1" x14ac:dyDescent="0.25">
      <c r="A375" s="476">
        <f>(IFERROR(VLOOKUP(#REF!,Criterios!$E$3:$F$8,2,FALSE),0)) * (IFERROR(VLOOKUP(#REF!,Criterios!$H$3:$I$8,2,FALSE),0))</f>
        <v>0</v>
      </c>
      <c r="B375" s="476">
        <f>IFERROR(INDEX(Colorimetría!$D$4:$H$8,MATCH(#REF!,Colorimetría!$C$4:$C$8,0),MATCH(#REF!,Colorimetría!$D$3:$H$3,0)),0)</f>
        <v>0</v>
      </c>
    </row>
    <row r="376" spans="1:2" ht="14.45" customHeight="1" x14ac:dyDescent="0.25">
      <c r="A376" s="477"/>
      <c r="B376" s="477"/>
    </row>
    <row r="377" spans="1:2" ht="14.45" customHeight="1" x14ac:dyDescent="0.25">
      <c r="A377" s="477"/>
      <c r="B377" s="477"/>
    </row>
    <row r="378" spans="1:2" ht="14.45" customHeight="1" x14ac:dyDescent="0.25">
      <c r="A378" s="477"/>
      <c r="B378" s="477"/>
    </row>
    <row r="379" spans="1:2" ht="14.45" customHeight="1" x14ac:dyDescent="0.25">
      <c r="A379" s="477"/>
      <c r="B379" s="477"/>
    </row>
    <row r="380" spans="1:2" ht="15" customHeight="1" thickBot="1" x14ac:dyDescent="0.3">
      <c r="A380" s="478"/>
      <c r="B380" s="478"/>
    </row>
    <row r="381" spans="1:2" ht="15" customHeight="1" thickTop="1" x14ac:dyDescent="0.25">
      <c r="A381" s="476">
        <f>(IFERROR(VLOOKUP(#REF!,Criterios!$E$3:$F$8,2,FALSE),0)) * (IFERROR(VLOOKUP(#REF!,Criterios!$H$3:$I$8,2,FALSE),0))</f>
        <v>0</v>
      </c>
      <c r="B381" s="476">
        <f>IFERROR(INDEX(Colorimetría!$D$4:$H$8,MATCH(#REF!,Colorimetría!$C$4:$C$8,0),MATCH(#REF!,Colorimetría!$D$3:$H$3,0)),0)</f>
        <v>0</v>
      </c>
    </row>
    <row r="382" spans="1:2" ht="14.45" customHeight="1" x14ac:dyDescent="0.25">
      <c r="A382" s="477"/>
      <c r="B382" s="477"/>
    </row>
    <row r="383" spans="1:2" ht="14.45" customHeight="1" x14ac:dyDescent="0.25">
      <c r="A383" s="477"/>
      <c r="B383" s="477"/>
    </row>
    <row r="384" spans="1:2" ht="14.45" customHeight="1" x14ac:dyDescent="0.25">
      <c r="A384" s="477"/>
      <c r="B384" s="477"/>
    </row>
    <row r="385" spans="1:2" ht="14.45" customHeight="1" x14ac:dyDescent="0.25">
      <c r="A385" s="477"/>
      <c r="B385" s="477"/>
    </row>
    <row r="386" spans="1:2" ht="15" customHeight="1" thickBot="1" x14ac:dyDescent="0.3">
      <c r="A386" s="478"/>
      <c r="B386" s="478"/>
    </row>
    <row r="387" spans="1:2" ht="15" customHeight="1" thickTop="1" x14ac:dyDescent="0.25">
      <c r="A387" s="476">
        <f>(IFERROR(VLOOKUP(#REF!,Criterios!$E$3:$F$8,2,FALSE),0)) * (IFERROR(VLOOKUP(#REF!,Criterios!$H$3:$I$8,2,FALSE),0))</f>
        <v>0</v>
      </c>
      <c r="B387" s="476">
        <f>IFERROR(INDEX(Colorimetría!$D$4:$H$8,MATCH(#REF!,Colorimetría!$C$4:$C$8,0),MATCH(#REF!,Colorimetría!$D$3:$H$3,0)),0)</f>
        <v>0</v>
      </c>
    </row>
    <row r="388" spans="1:2" ht="14.45" customHeight="1" x14ac:dyDescent="0.25">
      <c r="A388" s="477"/>
      <c r="B388" s="477"/>
    </row>
    <row r="389" spans="1:2" ht="14.45" customHeight="1" x14ac:dyDescent="0.25">
      <c r="A389" s="477"/>
      <c r="B389" s="477"/>
    </row>
    <row r="390" spans="1:2" ht="14.45" customHeight="1" x14ac:dyDescent="0.25">
      <c r="A390" s="477"/>
      <c r="B390" s="477"/>
    </row>
    <row r="391" spans="1:2" ht="14.45" customHeight="1" x14ac:dyDescent="0.25">
      <c r="A391" s="477"/>
      <c r="B391" s="477"/>
    </row>
    <row r="392" spans="1:2" ht="15" customHeight="1" thickBot="1" x14ac:dyDescent="0.3">
      <c r="A392" s="478"/>
      <c r="B392" s="478"/>
    </row>
    <row r="393" spans="1:2" ht="15" customHeight="1" thickTop="1" x14ac:dyDescent="0.25">
      <c r="A393" s="476">
        <f>(IFERROR(VLOOKUP(#REF!,Criterios!$E$3:$F$8,2,FALSE),0)) * (IFERROR(VLOOKUP(#REF!,Criterios!$H$3:$I$8,2,FALSE),0))</f>
        <v>0</v>
      </c>
      <c r="B393" s="476">
        <f>IFERROR(INDEX(Colorimetría!$D$4:$H$8,MATCH(#REF!,Colorimetría!$C$4:$C$8,0),MATCH(#REF!,Colorimetría!$D$3:$H$3,0)),0)</f>
        <v>0</v>
      </c>
    </row>
    <row r="394" spans="1:2" ht="14.45" customHeight="1" x14ac:dyDescent="0.25">
      <c r="A394" s="477"/>
      <c r="B394" s="477"/>
    </row>
    <row r="395" spans="1:2" ht="14.45" customHeight="1" x14ac:dyDescent="0.25">
      <c r="A395" s="477"/>
      <c r="B395" s="477"/>
    </row>
    <row r="396" spans="1:2" ht="14.45" customHeight="1" x14ac:dyDescent="0.25">
      <c r="A396" s="477"/>
      <c r="B396" s="477"/>
    </row>
    <row r="397" spans="1:2" ht="14.45" customHeight="1" x14ac:dyDescent="0.25">
      <c r="A397" s="477"/>
      <c r="B397" s="477"/>
    </row>
    <row r="398" spans="1:2" ht="15" customHeight="1" thickBot="1" x14ac:dyDescent="0.3">
      <c r="A398" s="478"/>
      <c r="B398" s="478"/>
    </row>
    <row r="399" spans="1:2" ht="15" customHeight="1" thickTop="1" x14ac:dyDescent="0.25">
      <c r="A399" s="476">
        <f>(IFERROR(VLOOKUP(#REF!,Criterios!$E$3:$F$8,2,FALSE),0)) * (IFERROR(VLOOKUP(#REF!,Criterios!$H$3:$I$8,2,FALSE),0))</f>
        <v>0</v>
      </c>
      <c r="B399" s="476">
        <f>IFERROR(INDEX(Colorimetría!$D$4:$H$8,MATCH(#REF!,Colorimetría!$C$4:$C$8,0),MATCH(#REF!,Colorimetría!$D$3:$H$3,0)),0)</f>
        <v>0</v>
      </c>
    </row>
    <row r="400" spans="1:2" ht="14.45" customHeight="1" x14ac:dyDescent="0.25">
      <c r="A400" s="477"/>
      <c r="B400" s="477"/>
    </row>
    <row r="401" spans="1:2" ht="14.45" customHeight="1" x14ac:dyDescent="0.25">
      <c r="A401" s="477"/>
      <c r="B401" s="477"/>
    </row>
    <row r="402" spans="1:2" ht="14.45" customHeight="1" x14ac:dyDescent="0.25">
      <c r="A402" s="477"/>
      <c r="B402" s="477"/>
    </row>
    <row r="403" spans="1:2" ht="14.45" customHeight="1" x14ac:dyDescent="0.25">
      <c r="A403" s="477"/>
      <c r="B403" s="477"/>
    </row>
    <row r="404" spans="1:2" ht="15" customHeight="1" thickBot="1" x14ac:dyDescent="0.3">
      <c r="A404" s="478"/>
      <c r="B404" s="478"/>
    </row>
    <row r="405" spans="1:2" ht="15" customHeight="1" thickTop="1" x14ac:dyDescent="0.25">
      <c r="A405" s="476">
        <f>(IFERROR(VLOOKUP(#REF!,Criterios!$E$3:$F$8,2,FALSE),0)) * (IFERROR(VLOOKUP(#REF!,Criterios!$H$3:$I$8,2,FALSE),0))</f>
        <v>0</v>
      </c>
      <c r="B405" s="476">
        <f>IFERROR(INDEX(Colorimetría!$D$4:$H$8,MATCH(#REF!,Colorimetría!$C$4:$C$8,0),MATCH(#REF!,Colorimetría!$D$3:$H$3,0)),0)</f>
        <v>0</v>
      </c>
    </row>
    <row r="406" spans="1:2" ht="14.45" customHeight="1" x14ac:dyDescent="0.25">
      <c r="A406" s="477"/>
      <c r="B406" s="477"/>
    </row>
    <row r="407" spans="1:2" ht="14.45" customHeight="1" x14ac:dyDescent="0.25">
      <c r="A407" s="477"/>
      <c r="B407" s="477"/>
    </row>
    <row r="408" spans="1:2" ht="14.45" customHeight="1" x14ac:dyDescent="0.25">
      <c r="A408" s="477"/>
      <c r="B408" s="477"/>
    </row>
    <row r="409" spans="1:2" ht="14.45" customHeight="1" x14ac:dyDescent="0.25">
      <c r="A409" s="477"/>
      <c r="B409" s="477"/>
    </row>
    <row r="410" spans="1:2" ht="15" customHeight="1" thickBot="1" x14ac:dyDescent="0.3">
      <c r="A410" s="478"/>
      <c r="B410" s="478"/>
    </row>
    <row r="411" spans="1:2" ht="15" customHeight="1" thickTop="1" x14ac:dyDescent="0.25">
      <c r="A411" s="476">
        <f>(IFERROR(VLOOKUP(#REF!,Criterios!$E$3:$F$8,2,FALSE),0)) * (IFERROR(VLOOKUP(#REF!,Criterios!$H$3:$I$8,2,FALSE),0))</f>
        <v>0</v>
      </c>
      <c r="B411" s="476">
        <f>IFERROR(INDEX(Colorimetría!$D$4:$H$8,MATCH(#REF!,Colorimetría!$C$4:$C$8,0),MATCH(#REF!,Colorimetría!$D$3:$H$3,0)),0)</f>
        <v>0</v>
      </c>
    </row>
    <row r="412" spans="1:2" ht="14.45" customHeight="1" x14ac:dyDescent="0.25">
      <c r="A412" s="477"/>
      <c r="B412" s="477"/>
    </row>
    <row r="413" spans="1:2" ht="14.45" customHeight="1" x14ac:dyDescent="0.25">
      <c r="A413" s="477"/>
      <c r="B413" s="477"/>
    </row>
    <row r="414" spans="1:2" ht="14.45" customHeight="1" x14ac:dyDescent="0.25">
      <c r="A414" s="477"/>
      <c r="B414" s="477"/>
    </row>
    <row r="415" spans="1:2" ht="14.45" customHeight="1" x14ac:dyDescent="0.25">
      <c r="A415" s="477"/>
      <c r="B415" s="477"/>
    </row>
    <row r="416" spans="1:2" ht="15" customHeight="1" thickBot="1" x14ac:dyDescent="0.3">
      <c r="A416" s="478"/>
      <c r="B416" s="478"/>
    </row>
    <row r="417" spans="1:2" ht="15" customHeight="1" thickTop="1" x14ac:dyDescent="0.25">
      <c r="A417" s="476">
        <f>(IFERROR(VLOOKUP(#REF!,Criterios!$E$3:$F$8,2,FALSE),0)) * (IFERROR(VLOOKUP(#REF!,Criterios!$H$3:$I$8,2,FALSE),0))</f>
        <v>0</v>
      </c>
      <c r="B417" s="476">
        <f>IFERROR(INDEX(Colorimetría!$D$4:$H$8,MATCH(#REF!,Colorimetría!$C$4:$C$8,0),MATCH(#REF!,Colorimetría!$D$3:$H$3,0)),0)</f>
        <v>0</v>
      </c>
    </row>
    <row r="418" spans="1:2" ht="14.45" customHeight="1" x14ac:dyDescent="0.25">
      <c r="A418" s="477"/>
      <c r="B418" s="477"/>
    </row>
    <row r="419" spans="1:2" ht="14.45" customHeight="1" x14ac:dyDescent="0.25">
      <c r="A419" s="477"/>
      <c r="B419" s="477"/>
    </row>
    <row r="420" spans="1:2" ht="14.45" customHeight="1" x14ac:dyDescent="0.25">
      <c r="A420" s="477"/>
      <c r="B420" s="477"/>
    </row>
    <row r="421" spans="1:2" ht="14.45" customHeight="1" x14ac:dyDescent="0.25">
      <c r="A421" s="477"/>
      <c r="B421" s="477"/>
    </row>
    <row r="422" spans="1:2" ht="15" customHeight="1" thickBot="1" x14ac:dyDescent="0.3">
      <c r="A422" s="478"/>
      <c r="B422" s="478"/>
    </row>
    <row r="423" spans="1:2" ht="15" customHeight="1" thickTop="1" x14ac:dyDescent="0.25">
      <c r="A423" s="476">
        <f>(IFERROR(VLOOKUP(#REF!,Criterios!$E$3:$F$8,2,FALSE),0)) * (IFERROR(VLOOKUP(#REF!,Criterios!$H$3:$I$8,2,FALSE),0))</f>
        <v>0</v>
      </c>
      <c r="B423" s="476">
        <f>IFERROR(INDEX(Colorimetría!$D$4:$H$8,MATCH(#REF!,Colorimetría!$C$4:$C$8,0),MATCH(#REF!,Colorimetría!$D$3:$H$3,0)),0)</f>
        <v>0</v>
      </c>
    </row>
    <row r="424" spans="1:2" ht="14.45" customHeight="1" x14ac:dyDescent="0.25">
      <c r="A424" s="477"/>
      <c r="B424" s="477"/>
    </row>
    <row r="425" spans="1:2" ht="14.45" customHeight="1" x14ac:dyDescent="0.25">
      <c r="A425" s="477"/>
      <c r="B425" s="477"/>
    </row>
    <row r="426" spans="1:2" ht="14.45" customHeight="1" x14ac:dyDescent="0.25">
      <c r="A426" s="477"/>
      <c r="B426" s="477"/>
    </row>
    <row r="427" spans="1:2" ht="14.45" customHeight="1" x14ac:dyDescent="0.25">
      <c r="A427" s="477"/>
      <c r="B427" s="477"/>
    </row>
    <row r="428" spans="1:2" ht="15" customHeight="1" thickBot="1" x14ac:dyDescent="0.3">
      <c r="A428" s="478"/>
      <c r="B428" s="478"/>
    </row>
    <row r="429" spans="1:2" ht="15" customHeight="1" thickTop="1" x14ac:dyDescent="0.25">
      <c r="A429" s="476">
        <f>(IFERROR(VLOOKUP(#REF!,Criterios!$E$3:$F$8,2,FALSE),0)) * (IFERROR(VLOOKUP(#REF!,Criterios!$H$3:$I$8,2,FALSE),0))</f>
        <v>0</v>
      </c>
      <c r="B429" s="476">
        <f>IFERROR(INDEX(Colorimetría!$D$4:$H$8,MATCH(#REF!,Colorimetría!$C$4:$C$8,0),MATCH(#REF!,Colorimetría!$D$3:$H$3,0)),0)</f>
        <v>0</v>
      </c>
    </row>
    <row r="430" spans="1:2" ht="14.45" customHeight="1" x14ac:dyDescent="0.25">
      <c r="A430" s="477"/>
      <c r="B430" s="477"/>
    </row>
    <row r="431" spans="1:2" ht="14.45" customHeight="1" x14ac:dyDescent="0.25">
      <c r="A431" s="477"/>
      <c r="B431" s="477"/>
    </row>
    <row r="432" spans="1:2" ht="14.45" customHeight="1" x14ac:dyDescent="0.25">
      <c r="A432" s="477"/>
      <c r="B432" s="477"/>
    </row>
    <row r="433" spans="1:2" ht="14.45" customHeight="1" x14ac:dyDescent="0.25">
      <c r="A433" s="477"/>
      <c r="B433" s="477"/>
    </row>
    <row r="434" spans="1:2" ht="15" customHeight="1" thickBot="1" x14ac:dyDescent="0.3">
      <c r="A434" s="478"/>
      <c r="B434" s="478"/>
    </row>
    <row r="435" spans="1:2" ht="15" customHeight="1" thickTop="1" x14ac:dyDescent="0.25">
      <c r="A435" s="476">
        <f>(IFERROR(VLOOKUP(#REF!,Criterios!$E$3:$F$8,2,FALSE),0)) * (IFERROR(VLOOKUP(#REF!,Criterios!$H$3:$I$8,2,FALSE),0))</f>
        <v>0</v>
      </c>
      <c r="B435" s="476">
        <f>IFERROR(INDEX(Colorimetría!$D$4:$H$8,MATCH(#REF!,Colorimetría!$C$4:$C$8,0),MATCH(#REF!,Colorimetría!$D$3:$H$3,0)),0)</f>
        <v>0</v>
      </c>
    </row>
    <row r="436" spans="1:2" ht="14.45" customHeight="1" x14ac:dyDescent="0.25">
      <c r="A436" s="477"/>
      <c r="B436" s="477"/>
    </row>
    <row r="437" spans="1:2" ht="14.45" customHeight="1" x14ac:dyDescent="0.25">
      <c r="A437" s="477"/>
      <c r="B437" s="477"/>
    </row>
    <row r="438" spans="1:2" ht="14.45" customHeight="1" x14ac:dyDescent="0.25">
      <c r="A438" s="477"/>
      <c r="B438" s="477"/>
    </row>
    <row r="439" spans="1:2" ht="14.45" customHeight="1" x14ac:dyDescent="0.25">
      <c r="A439" s="477"/>
      <c r="B439" s="477"/>
    </row>
    <row r="440" spans="1:2" ht="15" customHeight="1" thickBot="1" x14ac:dyDescent="0.3">
      <c r="A440" s="478"/>
      <c r="B440" s="478"/>
    </row>
    <row r="441" spans="1:2" ht="15" customHeight="1" thickTop="1" x14ac:dyDescent="0.25">
      <c r="A441" s="476">
        <f>(IFERROR(VLOOKUP(#REF!,Criterios!$E$3:$F$8,2,FALSE),0)) * (IFERROR(VLOOKUP(#REF!,Criterios!$H$3:$I$8,2,FALSE),0))</f>
        <v>0</v>
      </c>
      <c r="B441" s="476">
        <f>IFERROR(INDEX(Colorimetría!$D$4:$H$8,MATCH(#REF!,Colorimetría!$C$4:$C$8,0),MATCH(#REF!,Colorimetría!$D$3:$H$3,0)),0)</f>
        <v>0</v>
      </c>
    </row>
    <row r="442" spans="1:2" ht="14.45" customHeight="1" x14ac:dyDescent="0.25">
      <c r="A442" s="477"/>
      <c r="B442" s="477"/>
    </row>
    <row r="443" spans="1:2" ht="14.45" customHeight="1" x14ac:dyDescent="0.25">
      <c r="A443" s="477"/>
      <c r="B443" s="477"/>
    </row>
    <row r="444" spans="1:2" ht="14.45" customHeight="1" x14ac:dyDescent="0.25">
      <c r="A444" s="477"/>
      <c r="B444" s="477"/>
    </row>
    <row r="445" spans="1:2" ht="14.45" customHeight="1" x14ac:dyDescent="0.25">
      <c r="A445" s="477"/>
      <c r="B445" s="477"/>
    </row>
    <row r="446" spans="1:2" ht="15" customHeight="1" thickBot="1" x14ac:dyDescent="0.3">
      <c r="A446" s="478"/>
      <c r="B446" s="478"/>
    </row>
    <row r="447" spans="1:2" ht="15" customHeight="1" thickTop="1" x14ac:dyDescent="0.25">
      <c r="A447" s="476">
        <f>(IFERROR(VLOOKUP(#REF!,Criterios!$E$3:$F$8,2,FALSE),0)) * (IFERROR(VLOOKUP(#REF!,Criterios!$H$3:$I$8,2,FALSE),0))</f>
        <v>0</v>
      </c>
      <c r="B447" s="476">
        <f>IFERROR(INDEX(Colorimetría!$D$4:$H$8,MATCH(#REF!,Colorimetría!$C$4:$C$8,0),MATCH(#REF!,Colorimetría!$D$3:$H$3,0)),0)</f>
        <v>0</v>
      </c>
    </row>
    <row r="448" spans="1:2" ht="14.45" customHeight="1" x14ac:dyDescent="0.25">
      <c r="A448" s="477"/>
      <c r="B448" s="477"/>
    </row>
    <row r="449" spans="1:2" ht="14.45" customHeight="1" x14ac:dyDescent="0.25">
      <c r="A449" s="477"/>
      <c r="B449" s="477"/>
    </row>
    <row r="450" spans="1:2" ht="14.45" customHeight="1" x14ac:dyDescent="0.25">
      <c r="A450" s="477"/>
      <c r="B450" s="477"/>
    </row>
    <row r="451" spans="1:2" ht="14.45" customHeight="1" x14ac:dyDescent="0.25">
      <c r="A451" s="477"/>
      <c r="B451" s="477"/>
    </row>
    <row r="452" spans="1:2" ht="15" customHeight="1" thickBot="1" x14ac:dyDescent="0.3">
      <c r="A452" s="478"/>
      <c r="B452" s="478"/>
    </row>
    <row r="453" spans="1:2" ht="15" customHeight="1" thickTop="1" x14ac:dyDescent="0.25">
      <c r="A453" s="476">
        <f>(IFERROR(VLOOKUP(#REF!,Criterios!$E$3:$F$8,2,FALSE),0)) * (IFERROR(VLOOKUP(#REF!,Criterios!$H$3:$I$8,2,FALSE),0))</f>
        <v>0</v>
      </c>
      <c r="B453" s="476">
        <f>IFERROR(INDEX(Colorimetría!$D$4:$H$8,MATCH(#REF!,Colorimetría!$C$4:$C$8,0),MATCH(#REF!,Colorimetría!$D$3:$H$3,0)),0)</f>
        <v>0</v>
      </c>
    </row>
    <row r="454" spans="1:2" ht="14.45" customHeight="1" x14ac:dyDescent="0.25">
      <c r="A454" s="477"/>
      <c r="B454" s="477"/>
    </row>
    <row r="455" spans="1:2" ht="14.45" customHeight="1" x14ac:dyDescent="0.25">
      <c r="A455" s="477"/>
      <c r="B455" s="477"/>
    </row>
    <row r="456" spans="1:2" ht="14.45" customHeight="1" x14ac:dyDescent="0.25">
      <c r="A456" s="477"/>
      <c r="B456" s="477"/>
    </row>
    <row r="457" spans="1:2" ht="14.45" customHeight="1" x14ac:dyDescent="0.25">
      <c r="A457" s="477"/>
      <c r="B457" s="477"/>
    </row>
    <row r="458" spans="1:2" ht="15" customHeight="1" thickBot="1" x14ac:dyDescent="0.3">
      <c r="A458" s="478"/>
      <c r="B458" s="478"/>
    </row>
    <row r="459" spans="1:2" ht="15" customHeight="1" thickTop="1" x14ac:dyDescent="0.25">
      <c r="A459" s="476">
        <f>(IFERROR(VLOOKUP(#REF!,Criterios!$E$3:$F$8,2,FALSE),0)) * (IFERROR(VLOOKUP(#REF!,Criterios!$H$3:$I$8,2,FALSE),0))</f>
        <v>0</v>
      </c>
      <c r="B459" s="476">
        <f>IFERROR(INDEX(Colorimetría!$D$4:$H$8,MATCH(#REF!,Colorimetría!$C$4:$C$8,0),MATCH(#REF!,Colorimetría!$D$3:$H$3,0)),0)</f>
        <v>0</v>
      </c>
    </row>
    <row r="460" spans="1:2" ht="14.45" customHeight="1" x14ac:dyDescent="0.25">
      <c r="A460" s="477"/>
      <c r="B460" s="477"/>
    </row>
    <row r="461" spans="1:2" ht="14.45" customHeight="1" x14ac:dyDescent="0.25">
      <c r="A461" s="477"/>
      <c r="B461" s="477"/>
    </row>
    <row r="462" spans="1:2" ht="14.45" customHeight="1" x14ac:dyDescent="0.25">
      <c r="A462" s="477"/>
      <c r="B462" s="477"/>
    </row>
    <row r="463" spans="1:2" ht="14.45" customHeight="1" x14ac:dyDescent="0.25">
      <c r="A463" s="477"/>
      <c r="B463" s="477"/>
    </row>
    <row r="464" spans="1:2" ht="15" customHeight="1" thickBot="1" x14ac:dyDescent="0.3">
      <c r="A464" s="478"/>
      <c r="B464" s="478"/>
    </row>
    <row r="465" spans="1:2" ht="15" customHeight="1" thickTop="1" x14ac:dyDescent="0.25">
      <c r="A465" s="476">
        <f>(IFERROR(VLOOKUP(#REF!,Criterios!$E$3:$F$8,2,FALSE),0)) * (IFERROR(VLOOKUP(#REF!,Criterios!$H$3:$I$8,2,FALSE),0))</f>
        <v>0</v>
      </c>
      <c r="B465" s="476">
        <f>IFERROR(INDEX(Colorimetría!$D$4:$H$8,MATCH(#REF!,Colorimetría!$C$4:$C$8,0),MATCH(#REF!,Colorimetría!$D$3:$H$3,0)),0)</f>
        <v>0</v>
      </c>
    </row>
    <row r="466" spans="1:2" ht="14.45" customHeight="1" x14ac:dyDescent="0.25">
      <c r="A466" s="477"/>
      <c r="B466" s="477"/>
    </row>
    <row r="467" spans="1:2" ht="14.45" customHeight="1" x14ac:dyDescent="0.25">
      <c r="A467" s="477"/>
      <c r="B467" s="477"/>
    </row>
    <row r="468" spans="1:2" ht="14.45" customHeight="1" x14ac:dyDescent="0.25">
      <c r="A468" s="477"/>
      <c r="B468" s="477"/>
    </row>
    <row r="469" spans="1:2" ht="14.45" customHeight="1" x14ac:dyDescent="0.25">
      <c r="A469" s="477"/>
      <c r="B469" s="477"/>
    </row>
    <row r="470" spans="1:2" ht="15" customHeight="1" thickBot="1" x14ac:dyDescent="0.3">
      <c r="A470" s="478"/>
      <c r="B470" s="478"/>
    </row>
    <row r="471" spans="1:2" ht="15" customHeight="1" thickTop="1" x14ac:dyDescent="0.25">
      <c r="A471" s="476">
        <f>(IFERROR(VLOOKUP(#REF!,Criterios!$E$3:$F$8,2,FALSE),0)) * (IFERROR(VLOOKUP(#REF!,Criterios!$H$3:$I$8,2,FALSE),0))</f>
        <v>0</v>
      </c>
      <c r="B471" s="476">
        <f>IFERROR(INDEX(Colorimetría!$D$4:$H$8,MATCH(#REF!,Colorimetría!$C$4:$C$8,0),MATCH(#REF!,Colorimetría!$D$3:$H$3,0)),0)</f>
        <v>0</v>
      </c>
    </row>
    <row r="472" spans="1:2" ht="14.45" customHeight="1" x14ac:dyDescent="0.25">
      <c r="A472" s="477"/>
      <c r="B472" s="477"/>
    </row>
    <row r="473" spans="1:2" ht="14.45" customHeight="1" x14ac:dyDescent="0.25">
      <c r="A473" s="477"/>
      <c r="B473" s="477"/>
    </row>
    <row r="474" spans="1:2" ht="14.45" customHeight="1" x14ac:dyDescent="0.25">
      <c r="A474" s="477"/>
      <c r="B474" s="477"/>
    </row>
    <row r="475" spans="1:2" ht="14.45" customHeight="1" x14ac:dyDescent="0.25">
      <c r="A475" s="477"/>
      <c r="B475" s="477"/>
    </row>
    <row r="476" spans="1:2" ht="15" customHeight="1" thickBot="1" x14ac:dyDescent="0.3">
      <c r="A476" s="478"/>
      <c r="B476" s="478"/>
    </row>
    <row r="477" spans="1:2" ht="15" customHeight="1" thickTop="1" x14ac:dyDescent="0.25">
      <c r="A477" s="476">
        <f>(IFERROR(VLOOKUP(#REF!,Criterios!$E$3:$F$8,2,FALSE),0)) * (IFERROR(VLOOKUP(#REF!,Criterios!$H$3:$I$8,2,FALSE),0))</f>
        <v>0</v>
      </c>
      <c r="B477" s="476">
        <f>IFERROR(INDEX(Colorimetría!$D$4:$H$8,MATCH(#REF!,Colorimetría!$C$4:$C$8,0),MATCH(#REF!,Colorimetría!$D$3:$H$3,0)),0)</f>
        <v>0</v>
      </c>
    </row>
    <row r="478" spans="1:2" ht="14.45" customHeight="1" x14ac:dyDescent="0.25">
      <c r="A478" s="477"/>
      <c r="B478" s="477"/>
    </row>
    <row r="479" spans="1:2" ht="14.45" customHeight="1" x14ac:dyDescent="0.25">
      <c r="A479" s="477"/>
      <c r="B479" s="477"/>
    </row>
    <row r="480" spans="1:2" ht="14.45" customHeight="1" x14ac:dyDescent="0.25">
      <c r="A480" s="477"/>
      <c r="B480" s="477"/>
    </row>
    <row r="481" spans="1:2" ht="14.45" customHeight="1" x14ac:dyDescent="0.25">
      <c r="A481" s="477"/>
      <c r="B481" s="477"/>
    </row>
    <row r="482" spans="1:2" ht="15" customHeight="1" thickBot="1" x14ac:dyDescent="0.3">
      <c r="A482" s="478"/>
      <c r="B482" s="478"/>
    </row>
    <row r="483" spans="1:2" ht="15" customHeight="1" thickTop="1" x14ac:dyDescent="0.25">
      <c r="A483" s="476">
        <f>(IFERROR(VLOOKUP(#REF!,Criterios!$E$3:$F$8,2,FALSE),0)) * (IFERROR(VLOOKUP(#REF!,Criterios!$H$3:$I$8,2,FALSE),0))</f>
        <v>0</v>
      </c>
      <c r="B483" s="476">
        <f>IFERROR(INDEX(Colorimetría!$D$4:$H$8,MATCH(#REF!,Colorimetría!$C$4:$C$8,0),MATCH(#REF!,Colorimetría!$D$3:$H$3,0)),0)</f>
        <v>0</v>
      </c>
    </row>
    <row r="484" spans="1:2" ht="14.45" customHeight="1" x14ac:dyDescent="0.25">
      <c r="A484" s="477"/>
      <c r="B484" s="477"/>
    </row>
    <row r="485" spans="1:2" ht="14.45" customHeight="1" x14ac:dyDescent="0.25">
      <c r="A485" s="477"/>
      <c r="B485" s="477"/>
    </row>
    <row r="486" spans="1:2" ht="14.45" customHeight="1" x14ac:dyDescent="0.25">
      <c r="A486" s="477"/>
      <c r="B486" s="477"/>
    </row>
    <row r="487" spans="1:2" ht="14.45" customHeight="1" x14ac:dyDescent="0.25">
      <c r="A487" s="477"/>
      <c r="B487" s="477"/>
    </row>
    <row r="488" spans="1:2" ht="15" customHeight="1" thickBot="1" x14ac:dyDescent="0.3">
      <c r="A488" s="478"/>
      <c r="B488" s="478"/>
    </row>
    <row r="489" spans="1:2" ht="15" customHeight="1" thickTop="1" x14ac:dyDescent="0.25">
      <c r="A489" s="476">
        <f>(IFERROR(VLOOKUP(#REF!,Criterios!$E$3:$F$8,2,FALSE),0)) * (IFERROR(VLOOKUP(#REF!,Criterios!$H$3:$I$8,2,FALSE),0))</f>
        <v>0</v>
      </c>
      <c r="B489" s="476">
        <f>IFERROR(INDEX(Colorimetría!$D$4:$H$8,MATCH(#REF!,Colorimetría!$C$4:$C$8,0),MATCH(#REF!,Colorimetría!$D$3:$H$3,0)),0)</f>
        <v>0</v>
      </c>
    </row>
    <row r="490" spans="1:2" ht="14.45" customHeight="1" x14ac:dyDescent="0.25">
      <c r="A490" s="477"/>
      <c r="B490" s="477"/>
    </row>
    <row r="491" spans="1:2" ht="14.45" customHeight="1" x14ac:dyDescent="0.25">
      <c r="A491" s="477"/>
      <c r="B491" s="477"/>
    </row>
    <row r="492" spans="1:2" ht="14.45" customHeight="1" x14ac:dyDescent="0.25">
      <c r="A492" s="477"/>
      <c r="B492" s="477"/>
    </row>
    <row r="493" spans="1:2" ht="14.45" customHeight="1" x14ac:dyDescent="0.25">
      <c r="A493" s="477"/>
      <c r="B493" s="477"/>
    </row>
    <row r="494" spans="1:2" ht="15" customHeight="1" thickBot="1" x14ac:dyDescent="0.3">
      <c r="A494" s="478"/>
      <c r="B494" s="478"/>
    </row>
    <row r="495" spans="1:2" ht="15" customHeight="1" thickTop="1" x14ac:dyDescent="0.25">
      <c r="A495" s="476">
        <f>(IFERROR(VLOOKUP(#REF!,Criterios!$E$3:$F$8,2,FALSE),0)) * (IFERROR(VLOOKUP(#REF!,Criterios!$H$3:$I$8,2,FALSE),0))</f>
        <v>0</v>
      </c>
      <c r="B495" s="476">
        <f>IFERROR(INDEX(Colorimetría!$D$4:$H$8,MATCH(#REF!,Colorimetría!$C$4:$C$8,0),MATCH(#REF!,Colorimetría!$D$3:$H$3,0)),0)</f>
        <v>0</v>
      </c>
    </row>
    <row r="496" spans="1:2" ht="14.45" customHeight="1" x14ac:dyDescent="0.25">
      <c r="A496" s="477"/>
      <c r="B496" s="477"/>
    </row>
    <row r="497" spans="1:2" ht="14.45" customHeight="1" x14ac:dyDescent="0.25">
      <c r="A497" s="477"/>
      <c r="B497" s="477"/>
    </row>
    <row r="498" spans="1:2" ht="14.45" customHeight="1" x14ac:dyDescent="0.25">
      <c r="A498" s="477"/>
      <c r="B498" s="477"/>
    </row>
    <row r="499" spans="1:2" ht="14.45" customHeight="1" x14ac:dyDescent="0.25">
      <c r="A499" s="477"/>
      <c r="B499" s="477"/>
    </row>
    <row r="500" spans="1:2" ht="15" customHeight="1" thickBot="1" x14ac:dyDescent="0.3">
      <c r="A500" s="478"/>
      <c r="B500" s="478"/>
    </row>
    <row r="501" spans="1:2" ht="15" customHeight="1" thickTop="1" x14ac:dyDescent="0.25">
      <c r="A501" s="476">
        <f>(IFERROR(VLOOKUP(#REF!,Criterios!$E$3:$F$8,2,FALSE),0)) * (IFERROR(VLOOKUP(#REF!,Criterios!$H$3:$I$8,2,FALSE),0))</f>
        <v>0</v>
      </c>
      <c r="B501" s="476">
        <f>IFERROR(INDEX(Colorimetría!$D$4:$H$8,MATCH(#REF!,Colorimetría!$C$4:$C$8,0),MATCH(#REF!,Colorimetría!$D$3:$H$3,0)),0)</f>
        <v>0</v>
      </c>
    </row>
    <row r="502" spans="1:2" ht="14.45" customHeight="1" x14ac:dyDescent="0.25">
      <c r="A502" s="477"/>
      <c r="B502" s="477"/>
    </row>
    <row r="503" spans="1:2" ht="14.45" customHeight="1" x14ac:dyDescent="0.25">
      <c r="A503" s="477"/>
      <c r="B503" s="477"/>
    </row>
    <row r="504" spans="1:2" ht="14.45" customHeight="1" x14ac:dyDescent="0.25">
      <c r="A504" s="477"/>
      <c r="B504" s="477"/>
    </row>
    <row r="505" spans="1:2" ht="14.45" customHeight="1" x14ac:dyDescent="0.25">
      <c r="A505" s="477"/>
      <c r="B505" s="477"/>
    </row>
    <row r="506" spans="1:2" ht="15" customHeight="1" thickBot="1" x14ac:dyDescent="0.3">
      <c r="A506" s="478"/>
      <c r="B506" s="478"/>
    </row>
    <row r="507" spans="1:2" ht="15" customHeight="1" thickTop="1" x14ac:dyDescent="0.25">
      <c r="A507" s="476">
        <f>(IFERROR(VLOOKUP(#REF!,Criterios!$E$3:$F$8,2,FALSE),0)) * (IFERROR(VLOOKUP(#REF!,Criterios!$H$3:$I$8,2,FALSE),0))</f>
        <v>0</v>
      </c>
      <c r="B507" s="476">
        <f>IFERROR(INDEX(Colorimetría!$D$4:$H$8,MATCH(#REF!,Colorimetría!$C$4:$C$8,0),MATCH(#REF!,Colorimetría!$D$3:$H$3,0)),0)</f>
        <v>0</v>
      </c>
    </row>
    <row r="508" spans="1:2" ht="14.45" customHeight="1" x14ac:dyDescent="0.25">
      <c r="A508" s="477"/>
      <c r="B508" s="477"/>
    </row>
    <row r="509" spans="1:2" ht="14.45" customHeight="1" x14ac:dyDescent="0.25">
      <c r="A509" s="477"/>
      <c r="B509" s="477"/>
    </row>
    <row r="510" spans="1:2" ht="14.45" customHeight="1" x14ac:dyDescent="0.25">
      <c r="A510" s="477"/>
      <c r="B510" s="477"/>
    </row>
    <row r="511" spans="1:2" ht="14.45" customHeight="1" x14ac:dyDescent="0.25">
      <c r="A511" s="477"/>
      <c r="B511" s="477"/>
    </row>
    <row r="512" spans="1:2" ht="15" customHeight="1" thickBot="1" x14ac:dyDescent="0.3">
      <c r="A512" s="478"/>
      <c r="B512" s="478"/>
    </row>
    <row r="513" spans="1:2" ht="15" customHeight="1" thickTop="1" x14ac:dyDescent="0.25">
      <c r="A513" s="476">
        <f>(IFERROR(VLOOKUP(#REF!,Criterios!$E$3:$F$8,2,FALSE),0)) * (IFERROR(VLOOKUP(#REF!,Criterios!$H$3:$I$8,2,FALSE),0))</f>
        <v>0</v>
      </c>
      <c r="B513" s="476">
        <f>IFERROR(INDEX(Colorimetría!$D$4:$H$8,MATCH(#REF!,Colorimetría!$C$4:$C$8,0),MATCH(#REF!,Colorimetría!$D$3:$H$3,0)),0)</f>
        <v>0</v>
      </c>
    </row>
    <row r="514" spans="1:2" ht="14.45" customHeight="1" x14ac:dyDescent="0.25">
      <c r="A514" s="477"/>
      <c r="B514" s="477"/>
    </row>
    <row r="515" spans="1:2" ht="14.45" customHeight="1" x14ac:dyDescent="0.25">
      <c r="A515" s="477"/>
      <c r="B515" s="477"/>
    </row>
    <row r="516" spans="1:2" ht="14.45" customHeight="1" x14ac:dyDescent="0.25">
      <c r="A516" s="477"/>
      <c r="B516" s="477"/>
    </row>
    <row r="517" spans="1:2" ht="14.45" customHeight="1" x14ac:dyDescent="0.25">
      <c r="A517" s="477"/>
      <c r="B517" s="477"/>
    </row>
    <row r="518" spans="1:2" ht="15" customHeight="1" thickBot="1" x14ac:dyDescent="0.3">
      <c r="A518" s="478"/>
      <c r="B518" s="478"/>
    </row>
    <row r="519" spans="1:2" ht="15" customHeight="1" thickTop="1" x14ac:dyDescent="0.25">
      <c r="A519" s="476">
        <f>(IFERROR(VLOOKUP(#REF!,Criterios!$E$3:$F$8,2,FALSE),0)) * (IFERROR(VLOOKUP(#REF!,Criterios!$H$3:$I$8,2,FALSE),0))</f>
        <v>0</v>
      </c>
      <c r="B519" s="476">
        <f>IFERROR(INDEX(Colorimetría!$D$4:$H$8,MATCH(#REF!,Colorimetría!$C$4:$C$8,0),MATCH(#REF!,Colorimetría!$D$3:$H$3,0)),0)</f>
        <v>0</v>
      </c>
    </row>
    <row r="520" spans="1:2" ht="14.45" customHeight="1" x14ac:dyDescent="0.25">
      <c r="A520" s="477"/>
      <c r="B520" s="477"/>
    </row>
    <row r="521" spans="1:2" ht="14.45" customHeight="1" x14ac:dyDescent="0.25">
      <c r="A521" s="477"/>
      <c r="B521" s="477"/>
    </row>
    <row r="522" spans="1:2" ht="14.45" customHeight="1" x14ac:dyDescent="0.25">
      <c r="A522" s="477"/>
      <c r="B522" s="477"/>
    </row>
    <row r="523" spans="1:2" ht="14.45" customHeight="1" x14ac:dyDescent="0.25">
      <c r="A523" s="477"/>
      <c r="B523" s="477"/>
    </row>
    <row r="524" spans="1:2" ht="15" customHeight="1" thickBot="1" x14ac:dyDescent="0.3">
      <c r="A524" s="478"/>
      <c r="B524" s="478"/>
    </row>
    <row r="525" spans="1:2" ht="15" customHeight="1" thickTop="1" x14ac:dyDescent="0.25">
      <c r="A525" s="476">
        <f>(IFERROR(VLOOKUP(#REF!,Criterios!$E$3:$F$8,2,FALSE),0)) * (IFERROR(VLOOKUP(#REF!,Criterios!$H$3:$I$8,2,FALSE),0))</f>
        <v>0</v>
      </c>
      <c r="B525" s="476">
        <f>IFERROR(INDEX(Colorimetría!$D$4:$H$8,MATCH(#REF!,Colorimetría!$C$4:$C$8,0),MATCH(#REF!,Colorimetría!$D$3:$H$3,0)),0)</f>
        <v>0</v>
      </c>
    </row>
    <row r="526" spans="1:2" ht="14.45" customHeight="1" x14ac:dyDescent="0.25">
      <c r="A526" s="477"/>
      <c r="B526" s="477"/>
    </row>
    <row r="527" spans="1:2" ht="14.45" customHeight="1" x14ac:dyDescent="0.25">
      <c r="A527" s="477"/>
      <c r="B527" s="477"/>
    </row>
    <row r="528" spans="1:2" ht="14.45" customHeight="1" x14ac:dyDescent="0.25">
      <c r="A528" s="477"/>
      <c r="B528" s="477"/>
    </row>
    <row r="529" spans="1:2" ht="14.45" customHeight="1" x14ac:dyDescent="0.25">
      <c r="A529" s="477"/>
      <c r="B529" s="477"/>
    </row>
    <row r="530" spans="1:2" ht="15" customHeight="1" thickBot="1" x14ac:dyDescent="0.3">
      <c r="A530" s="478"/>
      <c r="B530" s="478"/>
    </row>
    <row r="531" spans="1:2" ht="15" customHeight="1" thickTop="1" x14ac:dyDescent="0.25">
      <c r="A531" s="476">
        <f>(IFERROR(VLOOKUP(#REF!,Criterios!$E$3:$F$8,2,FALSE),0)) * (IFERROR(VLOOKUP(#REF!,Criterios!$H$3:$I$8,2,FALSE),0))</f>
        <v>0</v>
      </c>
      <c r="B531" s="476">
        <f>IFERROR(INDEX(Colorimetría!$D$4:$H$8,MATCH(#REF!,Colorimetría!$C$4:$C$8,0),MATCH(#REF!,Colorimetría!$D$3:$H$3,0)),0)</f>
        <v>0</v>
      </c>
    </row>
    <row r="532" spans="1:2" ht="14.45" customHeight="1" x14ac:dyDescent="0.25">
      <c r="A532" s="477"/>
      <c r="B532" s="477"/>
    </row>
    <row r="533" spans="1:2" ht="14.45" customHeight="1" x14ac:dyDescent="0.25">
      <c r="A533" s="477"/>
      <c r="B533" s="477"/>
    </row>
    <row r="534" spans="1:2" ht="14.45" customHeight="1" x14ac:dyDescent="0.25">
      <c r="A534" s="477"/>
      <c r="B534" s="477"/>
    </row>
    <row r="535" spans="1:2" ht="14.45" customHeight="1" x14ac:dyDescent="0.25">
      <c r="A535" s="477"/>
      <c r="B535" s="477"/>
    </row>
    <row r="536" spans="1:2" ht="15" customHeight="1" thickBot="1" x14ac:dyDescent="0.3">
      <c r="A536" s="478"/>
      <c r="B536" s="478"/>
    </row>
    <row r="537" spans="1:2" ht="15" customHeight="1" thickTop="1" x14ac:dyDescent="0.25">
      <c r="A537" s="476">
        <f>(IFERROR(VLOOKUP(#REF!,Criterios!$E$3:$F$8,2,FALSE),0)) * (IFERROR(VLOOKUP(#REF!,Criterios!$H$3:$I$8,2,FALSE),0))</f>
        <v>0</v>
      </c>
      <c r="B537" s="476">
        <f>IFERROR(INDEX(Colorimetría!$D$4:$H$8,MATCH(#REF!,Colorimetría!$C$4:$C$8,0),MATCH(#REF!,Colorimetría!$D$3:$H$3,0)),0)</f>
        <v>0</v>
      </c>
    </row>
    <row r="538" spans="1:2" ht="14.45" customHeight="1" x14ac:dyDescent="0.25">
      <c r="A538" s="477"/>
      <c r="B538" s="477"/>
    </row>
    <row r="539" spans="1:2" ht="14.45" customHeight="1" x14ac:dyDescent="0.25">
      <c r="A539" s="477"/>
      <c r="B539" s="477"/>
    </row>
    <row r="540" spans="1:2" ht="14.45" customHeight="1" x14ac:dyDescent="0.25">
      <c r="A540" s="477"/>
      <c r="B540" s="477"/>
    </row>
    <row r="541" spans="1:2" ht="14.45" customHeight="1" x14ac:dyDescent="0.25">
      <c r="A541" s="477"/>
      <c r="B541" s="477"/>
    </row>
    <row r="542" spans="1:2" ht="15" customHeight="1" thickBot="1" x14ac:dyDescent="0.3">
      <c r="A542" s="478"/>
      <c r="B542" s="478"/>
    </row>
    <row r="543" spans="1:2" ht="15" customHeight="1" thickTop="1" x14ac:dyDescent="0.25">
      <c r="A543" s="476">
        <f>(IFERROR(VLOOKUP(#REF!,Criterios!$E$3:$F$8,2,FALSE),0)) * (IFERROR(VLOOKUP(#REF!,Criterios!$H$3:$I$8,2,FALSE),0))</f>
        <v>0</v>
      </c>
      <c r="B543" s="476">
        <f>IFERROR(INDEX(Colorimetría!$D$4:$H$8,MATCH(#REF!,Colorimetría!$C$4:$C$8,0),MATCH(#REF!,Colorimetría!$D$3:$H$3,0)),0)</f>
        <v>0</v>
      </c>
    </row>
    <row r="544" spans="1:2" ht="14.45" customHeight="1" x14ac:dyDescent="0.25">
      <c r="A544" s="477"/>
      <c r="B544" s="477"/>
    </row>
    <row r="545" spans="1:2" ht="14.45" customHeight="1" x14ac:dyDescent="0.25">
      <c r="A545" s="477"/>
      <c r="B545" s="477"/>
    </row>
    <row r="546" spans="1:2" ht="14.45" customHeight="1" x14ac:dyDescent="0.25">
      <c r="A546" s="477"/>
      <c r="B546" s="477"/>
    </row>
    <row r="547" spans="1:2" ht="14.45" customHeight="1" x14ac:dyDescent="0.25">
      <c r="A547" s="477"/>
      <c r="B547" s="477"/>
    </row>
    <row r="548" spans="1:2" ht="15" customHeight="1" thickBot="1" x14ac:dyDescent="0.3">
      <c r="A548" s="478"/>
      <c r="B548" s="478"/>
    </row>
    <row r="549" spans="1:2" ht="15" customHeight="1" thickTop="1" x14ac:dyDescent="0.25">
      <c r="A549" s="476">
        <f>(IFERROR(VLOOKUP(#REF!,Criterios!$E$3:$F$8,2,FALSE),0)) * (IFERROR(VLOOKUP(#REF!,Criterios!$H$3:$I$8,2,FALSE),0))</f>
        <v>0</v>
      </c>
      <c r="B549" s="476">
        <f>IFERROR(INDEX(Colorimetría!$D$4:$H$8,MATCH(#REF!,Colorimetría!$C$4:$C$8,0),MATCH(#REF!,Colorimetría!$D$3:$H$3,0)),0)</f>
        <v>0</v>
      </c>
    </row>
    <row r="550" spans="1:2" ht="14.45" customHeight="1" x14ac:dyDescent="0.25">
      <c r="A550" s="477"/>
      <c r="B550" s="477"/>
    </row>
    <row r="551" spans="1:2" ht="14.45" customHeight="1" x14ac:dyDescent="0.25">
      <c r="A551" s="477"/>
      <c r="B551" s="477"/>
    </row>
    <row r="552" spans="1:2" ht="14.45" customHeight="1" x14ac:dyDescent="0.25">
      <c r="A552" s="477"/>
      <c r="B552" s="477"/>
    </row>
    <row r="553" spans="1:2" ht="14.45" customHeight="1" x14ac:dyDescent="0.25">
      <c r="A553" s="477"/>
      <c r="B553" s="477"/>
    </row>
    <row r="554" spans="1:2" ht="15" customHeight="1" thickBot="1" x14ac:dyDescent="0.3">
      <c r="A554" s="478"/>
      <c r="B554" s="478"/>
    </row>
    <row r="555" spans="1:2" ht="15" customHeight="1" thickTop="1" x14ac:dyDescent="0.25">
      <c r="A555" s="476">
        <f>(IFERROR(VLOOKUP(#REF!,Criterios!$E$3:$F$8,2,FALSE),0)) * (IFERROR(VLOOKUP(#REF!,Criterios!$H$3:$I$8,2,FALSE),0))</f>
        <v>0</v>
      </c>
      <c r="B555" s="476">
        <f>IFERROR(INDEX(Colorimetría!$D$4:$H$8,MATCH(#REF!,Colorimetría!$C$4:$C$8,0),MATCH(#REF!,Colorimetría!$D$3:$H$3,0)),0)</f>
        <v>0</v>
      </c>
    </row>
    <row r="556" spans="1:2" ht="14.45" customHeight="1" x14ac:dyDescent="0.25">
      <c r="A556" s="477"/>
      <c r="B556" s="477"/>
    </row>
    <row r="557" spans="1:2" ht="14.45" customHeight="1" x14ac:dyDescent="0.25">
      <c r="A557" s="477"/>
      <c r="B557" s="477"/>
    </row>
    <row r="558" spans="1:2" ht="14.45" customHeight="1" x14ac:dyDescent="0.25">
      <c r="A558" s="477"/>
      <c r="B558" s="477"/>
    </row>
    <row r="559" spans="1:2" ht="14.45" customHeight="1" x14ac:dyDescent="0.25">
      <c r="A559" s="477"/>
      <c r="B559" s="477"/>
    </row>
    <row r="560" spans="1:2" ht="15" customHeight="1" thickBot="1" x14ac:dyDescent="0.3">
      <c r="A560" s="478"/>
      <c r="B560" s="478"/>
    </row>
    <row r="561" spans="1:2" ht="15" customHeight="1" thickTop="1" x14ac:dyDescent="0.25">
      <c r="A561" s="476">
        <f>(IFERROR(VLOOKUP(#REF!,Criterios!$E$3:$F$8,2,FALSE),0)) * (IFERROR(VLOOKUP(#REF!,Criterios!$H$3:$I$8,2,FALSE),0))</f>
        <v>0</v>
      </c>
      <c r="B561" s="476">
        <f>IFERROR(INDEX(Colorimetría!$D$4:$H$8,MATCH(#REF!,Colorimetría!$C$4:$C$8,0),MATCH(#REF!,Colorimetría!$D$3:$H$3,0)),0)</f>
        <v>0</v>
      </c>
    </row>
    <row r="562" spans="1:2" ht="14.45" customHeight="1" x14ac:dyDescent="0.25">
      <c r="A562" s="477"/>
      <c r="B562" s="477"/>
    </row>
    <row r="563" spans="1:2" ht="14.45" customHeight="1" x14ac:dyDescent="0.25">
      <c r="A563" s="477"/>
      <c r="B563" s="477"/>
    </row>
    <row r="564" spans="1:2" ht="14.45" customHeight="1" x14ac:dyDescent="0.25">
      <c r="A564" s="477"/>
      <c r="B564" s="477"/>
    </row>
    <row r="565" spans="1:2" ht="14.45" customHeight="1" x14ac:dyDescent="0.25">
      <c r="A565" s="477"/>
      <c r="B565" s="477"/>
    </row>
    <row r="566" spans="1:2" ht="15" customHeight="1" thickBot="1" x14ac:dyDescent="0.3">
      <c r="A566" s="478"/>
      <c r="B566" s="478"/>
    </row>
    <row r="567" spans="1:2" ht="15" customHeight="1" thickTop="1" x14ac:dyDescent="0.25">
      <c r="A567" s="476">
        <f>(IFERROR(VLOOKUP(#REF!,Criterios!$E$3:$F$8,2,FALSE),0)) * (IFERROR(VLOOKUP(#REF!,Criterios!$H$3:$I$8,2,FALSE),0))</f>
        <v>0</v>
      </c>
      <c r="B567" s="476">
        <f>IFERROR(INDEX(Colorimetría!$D$4:$H$8,MATCH(#REF!,Colorimetría!$C$4:$C$8,0),MATCH(#REF!,Colorimetría!$D$3:$H$3,0)),0)</f>
        <v>0</v>
      </c>
    </row>
    <row r="568" spans="1:2" ht="14.45" customHeight="1" x14ac:dyDescent="0.25">
      <c r="A568" s="477"/>
      <c r="B568" s="477"/>
    </row>
    <row r="569" spans="1:2" ht="14.45" customHeight="1" x14ac:dyDescent="0.25">
      <c r="A569" s="477"/>
      <c r="B569" s="477"/>
    </row>
    <row r="570" spans="1:2" ht="14.45" customHeight="1" x14ac:dyDescent="0.25">
      <c r="A570" s="477"/>
      <c r="B570" s="477"/>
    </row>
    <row r="571" spans="1:2" ht="14.45" customHeight="1" x14ac:dyDescent="0.25">
      <c r="A571" s="477"/>
      <c r="B571" s="477"/>
    </row>
    <row r="572" spans="1:2" ht="15" customHeight="1" thickBot="1" x14ac:dyDescent="0.3">
      <c r="A572" s="478"/>
      <c r="B572" s="478"/>
    </row>
    <row r="573" spans="1:2" ht="15" customHeight="1" thickTop="1" x14ac:dyDescent="0.25">
      <c r="A573" s="476">
        <f>(IFERROR(VLOOKUP(#REF!,Criterios!$E$3:$F$8,2,FALSE),0)) * (IFERROR(VLOOKUP(#REF!,Criterios!$H$3:$I$8,2,FALSE),0))</f>
        <v>0</v>
      </c>
      <c r="B573" s="476">
        <f>IFERROR(INDEX(Colorimetría!$D$4:$H$8,MATCH(#REF!,Colorimetría!$C$4:$C$8,0),MATCH(#REF!,Colorimetría!$D$3:$H$3,0)),0)</f>
        <v>0</v>
      </c>
    </row>
    <row r="574" spans="1:2" ht="14.45" customHeight="1" x14ac:dyDescent="0.25">
      <c r="A574" s="477"/>
      <c r="B574" s="477"/>
    </row>
    <row r="575" spans="1:2" ht="14.45" customHeight="1" x14ac:dyDescent="0.25">
      <c r="A575" s="477"/>
      <c r="B575" s="477"/>
    </row>
    <row r="576" spans="1:2" ht="14.45" customHeight="1" x14ac:dyDescent="0.25">
      <c r="A576" s="477"/>
      <c r="B576" s="477"/>
    </row>
    <row r="577" spans="1:2" ht="14.45" customHeight="1" x14ac:dyDescent="0.25">
      <c r="A577" s="477"/>
      <c r="B577" s="477"/>
    </row>
    <row r="578" spans="1:2" ht="15" customHeight="1" thickBot="1" x14ac:dyDescent="0.3">
      <c r="A578" s="478"/>
      <c r="B578" s="478"/>
    </row>
    <row r="579" spans="1:2" ht="15" customHeight="1" thickTop="1" x14ac:dyDescent="0.25">
      <c r="A579" s="476">
        <f>(IFERROR(VLOOKUP(#REF!,Criterios!$E$3:$F$8,2,FALSE),0)) * (IFERROR(VLOOKUP(#REF!,Criterios!$H$3:$I$8,2,FALSE),0))</f>
        <v>0</v>
      </c>
      <c r="B579" s="476">
        <f>IFERROR(INDEX(Colorimetría!$D$4:$H$8,MATCH(#REF!,Colorimetría!$C$4:$C$8,0),MATCH(#REF!,Colorimetría!$D$3:$H$3,0)),0)</f>
        <v>0</v>
      </c>
    </row>
    <row r="580" spans="1:2" ht="14.45" customHeight="1" x14ac:dyDescent="0.25">
      <c r="A580" s="477"/>
      <c r="B580" s="477"/>
    </row>
    <row r="581" spans="1:2" ht="14.45" customHeight="1" x14ac:dyDescent="0.25">
      <c r="A581" s="477"/>
      <c r="B581" s="477"/>
    </row>
    <row r="582" spans="1:2" ht="14.45" customHeight="1" x14ac:dyDescent="0.25">
      <c r="A582" s="477"/>
      <c r="B582" s="477"/>
    </row>
    <row r="583" spans="1:2" ht="14.45" customHeight="1" x14ac:dyDescent="0.25">
      <c r="A583" s="477"/>
      <c r="B583" s="477"/>
    </row>
    <row r="584" spans="1:2" ht="15" customHeight="1" thickBot="1" x14ac:dyDescent="0.3">
      <c r="A584" s="478"/>
      <c r="B584" s="478"/>
    </row>
    <row r="585" spans="1:2" ht="15" customHeight="1" thickTop="1" x14ac:dyDescent="0.25">
      <c r="A585" s="476">
        <f>(IFERROR(VLOOKUP(#REF!,Criterios!$E$3:$F$8,2,FALSE),0)) * (IFERROR(VLOOKUP(#REF!,Criterios!$H$3:$I$8,2,FALSE),0))</f>
        <v>0</v>
      </c>
      <c r="B585" s="476">
        <f>IFERROR(INDEX(Colorimetría!$D$4:$H$8,MATCH(#REF!,Colorimetría!$C$4:$C$8,0),MATCH(#REF!,Colorimetría!$D$3:$H$3,0)),0)</f>
        <v>0</v>
      </c>
    </row>
    <row r="586" spans="1:2" ht="14.45" customHeight="1" x14ac:dyDescent="0.25">
      <c r="A586" s="477"/>
      <c r="B586" s="477"/>
    </row>
    <row r="587" spans="1:2" ht="14.45" customHeight="1" x14ac:dyDescent="0.25">
      <c r="A587" s="477"/>
      <c r="B587" s="477"/>
    </row>
    <row r="588" spans="1:2" ht="14.45" customHeight="1" x14ac:dyDescent="0.25">
      <c r="A588" s="477"/>
      <c r="B588" s="477"/>
    </row>
    <row r="589" spans="1:2" ht="14.45" customHeight="1" x14ac:dyDescent="0.25">
      <c r="A589" s="477"/>
      <c r="B589" s="477"/>
    </row>
    <row r="590" spans="1:2" ht="15" customHeight="1" thickBot="1" x14ac:dyDescent="0.3">
      <c r="A590" s="478"/>
      <c r="B590" s="478"/>
    </row>
    <row r="591" spans="1:2" ht="15" customHeight="1" thickTop="1" x14ac:dyDescent="0.25">
      <c r="A591" s="476">
        <f>(IFERROR(VLOOKUP(#REF!,Criterios!$E$3:$F$8,2,FALSE),0)) * (IFERROR(VLOOKUP(#REF!,Criterios!$H$3:$I$8,2,FALSE),0))</f>
        <v>0</v>
      </c>
      <c r="B591" s="476">
        <f>IFERROR(INDEX(Colorimetría!$D$4:$H$8,MATCH(#REF!,Colorimetría!$C$4:$C$8,0),MATCH(#REF!,Colorimetría!$D$3:$H$3,0)),0)</f>
        <v>0</v>
      </c>
    </row>
    <row r="592" spans="1:2" ht="14.45" customHeight="1" x14ac:dyDescent="0.25">
      <c r="A592" s="477"/>
      <c r="B592" s="477"/>
    </row>
    <row r="593" spans="1:2" ht="14.45" customHeight="1" x14ac:dyDescent="0.25">
      <c r="A593" s="477"/>
      <c r="B593" s="477"/>
    </row>
    <row r="594" spans="1:2" ht="14.45" customHeight="1" x14ac:dyDescent="0.25">
      <c r="A594" s="477"/>
      <c r="B594" s="477"/>
    </row>
    <row r="595" spans="1:2" ht="14.45" customHeight="1" x14ac:dyDescent="0.25">
      <c r="A595" s="477"/>
      <c r="B595" s="477"/>
    </row>
    <row r="596" spans="1:2" ht="15" customHeight="1" thickBot="1" x14ac:dyDescent="0.3">
      <c r="A596" s="478"/>
      <c r="B596" s="478"/>
    </row>
    <row r="597" spans="1:2" ht="15" customHeight="1" thickTop="1" x14ac:dyDescent="0.25">
      <c r="A597" s="476">
        <f>(IFERROR(VLOOKUP(#REF!,Criterios!$E$3:$F$8,2,FALSE),0)) * (IFERROR(VLOOKUP(#REF!,Criterios!$H$3:$I$8,2,FALSE),0))</f>
        <v>0</v>
      </c>
      <c r="B597" s="476">
        <f>IFERROR(INDEX(Colorimetría!$D$4:$H$8,MATCH(#REF!,Colorimetría!$C$4:$C$8,0),MATCH(#REF!,Colorimetría!$D$3:$H$3,0)),0)</f>
        <v>0</v>
      </c>
    </row>
    <row r="598" spans="1:2" ht="14.45" customHeight="1" x14ac:dyDescent="0.25">
      <c r="A598" s="477"/>
      <c r="B598" s="477"/>
    </row>
    <row r="599" spans="1:2" ht="14.45" customHeight="1" x14ac:dyDescent="0.25">
      <c r="A599" s="477"/>
      <c r="B599" s="477"/>
    </row>
    <row r="600" spans="1:2" ht="14.45" customHeight="1" x14ac:dyDescent="0.25">
      <c r="A600" s="477"/>
      <c r="B600" s="477"/>
    </row>
    <row r="601" spans="1:2" ht="14.45" customHeight="1" x14ac:dyDescent="0.25">
      <c r="A601" s="477"/>
      <c r="B601" s="477"/>
    </row>
    <row r="602" spans="1:2" ht="15" customHeight="1" thickBot="1" x14ac:dyDescent="0.3">
      <c r="A602" s="478"/>
      <c r="B602" s="478"/>
    </row>
    <row r="603" spans="1:2" ht="15" customHeight="1" thickTop="1" x14ac:dyDescent="0.25">
      <c r="A603" s="476">
        <f>(IFERROR(VLOOKUP(#REF!,Criterios!$E$3:$F$8,2,FALSE),0)) * (IFERROR(VLOOKUP(#REF!,Criterios!$H$3:$I$8,2,FALSE),0))</f>
        <v>0</v>
      </c>
      <c r="B603" s="476">
        <f>IFERROR(INDEX(Colorimetría!$D$4:$H$8,MATCH(#REF!,Colorimetría!$C$4:$C$8,0),MATCH(#REF!,Colorimetría!$D$3:$H$3,0)),0)</f>
        <v>0</v>
      </c>
    </row>
    <row r="604" spans="1:2" ht="14.45" customHeight="1" x14ac:dyDescent="0.25">
      <c r="A604" s="477"/>
      <c r="B604" s="477"/>
    </row>
    <row r="605" spans="1:2" ht="14.45" customHeight="1" x14ac:dyDescent="0.25">
      <c r="A605" s="477"/>
      <c r="B605" s="477"/>
    </row>
    <row r="606" spans="1:2" ht="14.45" customHeight="1" x14ac:dyDescent="0.25">
      <c r="A606" s="477"/>
      <c r="B606" s="477"/>
    </row>
    <row r="607" spans="1:2" ht="14.45" customHeight="1" x14ac:dyDescent="0.25">
      <c r="A607" s="477"/>
      <c r="B607" s="477"/>
    </row>
    <row r="608" spans="1:2" ht="15" customHeight="1" thickBot="1" x14ac:dyDescent="0.3">
      <c r="A608" s="478"/>
      <c r="B608" s="478"/>
    </row>
    <row r="609" spans="1:2" ht="15" customHeight="1" thickTop="1" x14ac:dyDescent="0.25">
      <c r="A609" s="476">
        <f>(IFERROR(VLOOKUP(#REF!,Criterios!$E$3:$F$8,2,FALSE),0)) * (IFERROR(VLOOKUP(#REF!,Criterios!$H$3:$I$8,2,FALSE),0))</f>
        <v>0</v>
      </c>
      <c r="B609" s="476">
        <f>IFERROR(INDEX(Colorimetría!$D$4:$H$8,MATCH(#REF!,Colorimetría!$C$4:$C$8,0),MATCH(#REF!,Colorimetría!$D$3:$H$3,0)),0)</f>
        <v>0</v>
      </c>
    </row>
    <row r="610" spans="1:2" ht="14.45" customHeight="1" x14ac:dyDescent="0.25">
      <c r="A610" s="477"/>
      <c r="B610" s="477"/>
    </row>
    <row r="611" spans="1:2" ht="14.45" customHeight="1" x14ac:dyDescent="0.25">
      <c r="A611" s="477"/>
      <c r="B611" s="477"/>
    </row>
    <row r="612" spans="1:2" ht="14.45" customHeight="1" x14ac:dyDescent="0.25">
      <c r="A612" s="477"/>
      <c r="B612" s="477"/>
    </row>
    <row r="613" spans="1:2" ht="14.45" customHeight="1" x14ac:dyDescent="0.25">
      <c r="A613" s="477"/>
      <c r="B613" s="477"/>
    </row>
    <row r="614" spans="1:2" ht="15" customHeight="1" thickBot="1" x14ac:dyDescent="0.3">
      <c r="A614" s="478"/>
      <c r="B614" s="478"/>
    </row>
    <row r="615" spans="1:2" ht="15" customHeight="1" thickTop="1" x14ac:dyDescent="0.25">
      <c r="A615" s="476">
        <f>(IFERROR(VLOOKUP(#REF!,Criterios!$E$3:$F$8,2,FALSE),0)) * (IFERROR(VLOOKUP(#REF!,Criterios!$H$3:$I$8,2,FALSE),0))</f>
        <v>0</v>
      </c>
      <c r="B615" s="476">
        <f>IFERROR(INDEX(Colorimetría!$D$4:$H$8,MATCH(#REF!,Colorimetría!$C$4:$C$8,0),MATCH(#REF!,Colorimetría!$D$3:$H$3,0)),0)</f>
        <v>0</v>
      </c>
    </row>
    <row r="616" spans="1:2" ht="14.45" customHeight="1" x14ac:dyDescent="0.25">
      <c r="A616" s="477"/>
      <c r="B616" s="477"/>
    </row>
    <row r="617" spans="1:2" ht="14.45" customHeight="1" x14ac:dyDescent="0.25">
      <c r="A617" s="477"/>
      <c r="B617" s="477"/>
    </row>
    <row r="618" spans="1:2" ht="14.45" customHeight="1" x14ac:dyDescent="0.25">
      <c r="A618" s="477"/>
      <c r="B618" s="477"/>
    </row>
    <row r="619" spans="1:2" ht="14.45" customHeight="1" x14ac:dyDescent="0.25">
      <c r="A619" s="477"/>
      <c r="B619" s="477"/>
    </row>
    <row r="620" spans="1:2" ht="15" customHeight="1" thickBot="1" x14ac:dyDescent="0.3">
      <c r="A620" s="478"/>
      <c r="B620" s="478"/>
    </row>
    <row r="621" spans="1:2" ht="15" customHeight="1" thickTop="1" x14ac:dyDescent="0.25">
      <c r="A621" s="476">
        <f>(IFERROR(VLOOKUP(#REF!,Criterios!$E$3:$F$8,2,FALSE),0)) * (IFERROR(VLOOKUP(#REF!,Criterios!$H$3:$I$8,2,FALSE),0))</f>
        <v>0</v>
      </c>
      <c r="B621" s="476">
        <f>IFERROR(INDEX(Colorimetría!$D$4:$H$8,MATCH(#REF!,Colorimetría!$C$4:$C$8,0),MATCH(#REF!,Colorimetría!$D$3:$H$3,0)),0)</f>
        <v>0</v>
      </c>
    </row>
    <row r="622" spans="1:2" ht="14.45" customHeight="1" x14ac:dyDescent="0.25">
      <c r="A622" s="477"/>
      <c r="B622" s="477"/>
    </row>
    <row r="623" spans="1:2" ht="14.45" customHeight="1" x14ac:dyDescent="0.25">
      <c r="A623" s="477"/>
      <c r="B623" s="477"/>
    </row>
    <row r="624" spans="1:2" ht="14.45" customHeight="1" x14ac:dyDescent="0.25">
      <c r="A624" s="477"/>
      <c r="B624" s="477"/>
    </row>
    <row r="625" spans="1:2" ht="14.45" customHeight="1" x14ac:dyDescent="0.25">
      <c r="A625" s="477"/>
      <c r="B625" s="477"/>
    </row>
    <row r="626" spans="1:2" ht="15" customHeight="1" thickBot="1" x14ac:dyDescent="0.3">
      <c r="A626" s="478"/>
      <c r="B626" s="478"/>
    </row>
    <row r="627" spans="1:2" ht="15" customHeight="1" thickTop="1" x14ac:dyDescent="0.25">
      <c r="A627" s="476">
        <f>(IFERROR(VLOOKUP(#REF!,Criterios!$E$3:$F$8,2,FALSE),0)) * (IFERROR(VLOOKUP(#REF!,Criterios!$H$3:$I$8,2,FALSE),0))</f>
        <v>0</v>
      </c>
      <c r="B627" s="476">
        <f>IFERROR(INDEX(Colorimetría!$D$4:$H$8,MATCH(#REF!,Colorimetría!$C$4:$C$8,0),MATCH(#REF!,Colorimetría!$D$3:$H$3,0)),0)</f>
        <v>0</v>
      </c>
    </row>
    <row r="628" spans="1:2" ht="14.45" customHeight="1" x14ac:dyDescent="0.25">
      <c r="A628" s="477"/>
      <c r="B628" s="477"/>
    </row>
    <row r="629" spans="1:2" ht="14.45" customHeight="1" x14ac:dyDescent="0.25">
      <c r="A629" s="477"/>
      <c r="B629" s="477"/>
    </row>
    <row r="630" spans="1:2" ht="14.45" customHeight="1" x14ac:dyDescent="0.25">
      <c r="A630" s="477"/>
      <c r="B630" s="477"/>
    </row>
    <row r="631" spans="1:2" ht="14.45" customHeight="1" x14ac:dyDescent="0.25">
      <c r="A631" s="477"/>
      <c r="B631" s="477"/>
    </row>
    <row r="632" spans="1:2" ht="15" customHeight="1" thickBot="1" x14ac:dyDescent="0.3">
      <c r="A632" s="478"/>
      <c r="B632" s="478"/>
    </row>
    <row r="633" spans="1:2" ht="15" customHeight="1" thickTop="1" x14ac:dyDescent="0.25">
      <c r="A633" s="476">
        <f>(IFERROR(VLOOKUP(#REF!,Criterios!$E$3:$F$8,2,FALSE),0)) * (IFERROR(VLOOKUP(#REF!,Criterios!$H$3:$I$8,2,FALSE),0))</f>
        <v>0</v>
      </c>
      <c r="B633" s="476">
        <f>IFERROR(INDEX(Colorimetría!$D$4:$H$8,MATCH(#REF!,Colorimetría!$C$4:$C$8,0),MATCH(#REF!,Colorimetría!$D$3:$H$3,0)),0)</f>
        <v>0</v>
      </c>
    </row>
    <row r="634" spans="1:2" ht="14.45" customHeight="1" x14ac:dyDescent="0.25">
      <c r="A634" s="477"/>
      <c r="B634" s="477"/>
    </row>
    <row r="635" spans="1:2" ht="14.45" customHeight="1" x14ac:dyDescent="0.25">
      <c r="A635" s="477"/>
      <c r="B635" s="477"/>
    </row>
    <row r="636" spans="1:2" ht="14.45" customHeight="1" x14ac:dyDescent="0.25">
      <c r="A636" s="477"/>
      <c r="B636" s="477"/>
    </row>
    <row r="637" spans="1:2" ht="14.45" customHeight="1" x14ac:dyDescent="0.25">
      <c r="A637" s="477"/>
      <c r="B637" s="477"/>
    </row>
    <row r="638" spans="1:2" ht="15" customHeight="1" thickBot="1" x14ac:dyDescent="0.3">
      <c r="A638" s="478"/>
      <c r="B638" s="478"/>
    </row>
    <row r="639" spans="1:2" ht="15" customHeight="1" thickTop="1" x14ac:dyDescent="0.25">
      <c r="A639" s="476">
        <f>(IFERROR(VLOOKUP(#REF!,Criterios!$E$3:$F$8,2,FALSE),0)) * (IFERROR(VLOOKUP(#REF!,Criterios!$H$3:$I$8,2,FALSE),0))</f>
        <v>0</v>
      </c>
      <c r="B639" s="476">
        <f>IFERROR(INDEX(Colorimetría!$D$4:$H$8,MATCH(#REF!,Colorimetría!$C$4:$C$8,0),MATCH(#REF!,Colorimetría!$D$3:$H$3,0)),0)</f>
        <v>0</v>
      </c>
    </row>
    <row r="640" spans="1:2" ht="14.45" customHeight="1" x14ac:dyDescent="0.25">
      <c r="A640" s="477"/>
      <c r="B640" s="477"/>
    </row>
    <row r="641" spans="1:2" ht="14.45" customHeight="1" x14ac:dyDescent="0.25">
      <c r="A641" s="477"/>
      <c r="B641" s="477"/>
    </row>
    <row r="642" spans="1:2" ht="14.45" customHeight="1" x14ac:dyDescent="0.25">
      <c r="A642" s="477"/>
      <c r="B642" s="477"/>
    </row>
    <row r="643" spans="1:2" ht="14.45" customHeight="1" x14ac:dyDescent="0.25">
      <c r="A643" s="477"/>
      <c r="B643" s="477"/>
    </row>
    <row r="644" spans="1:2" ht="15" customHeight="1" thickBot="1" x14ac:dyDescent="0.3">
      <c r="A644" s="478"/>
      <c r="B644" s="478"/>
    </row>
    <row r="645" spans="1:2" ht="15" customHeight="1" thickTop="1" x14ac:dyDescent="0.25">
      <c r="A645" s="476">
        <f>(IFERROR(VLOOKUP(#REF!,Criterios!$E$3:$F$8,2,FALSE),0)) * (IFERROR(VLOOKUP(#REF!,Criterios!$H$3:$I$8,2,FALSE),0))</f>
        <v>0</v>
      </c>
      <c r="B645" s="476">
        <f>IFERROR(INDEX(Colorimetría!$D$4:$H$8,MATCH(#REF!,Colorimetría!$C$4:$C$8,0),MATCH(#REF!,Colorimetría!$D$3:$H$3,0)),0)</f>
        <v>0</v>
      </c>
    </row>
    <row r="646" spans="1:2" ht="14.45" customHeight="1" x14ac:dyDescent="0.25">
      <c r="A646" s="477"/>
      <c r="B646" s="477"/>
    </row>
    <row r="647" spans="1:2" ht="14.45" customHeight="1" x14ac:dyDescent="0.25">
      <c r="A647" s="477"/>
      <c r="B647" s="477"/>
    </row>
    <row r="648" spans="1:2" ht="14.45" customHeight="1" x14ac:dyDescent="0.25">
      <c r="A648" s="477"/>
      <c r="B648" s="477"/>
    </row>
    <row r="649" spans="1:2" ht="14.45" customHeight="1" x14ac:dyDescent="0.25">
      <c r="A649" s="477"/>
      <c r="B649" s="477"/>
    </row>
    <row r="650" spans="1:2" ht="15" customHeight="1" thickBot="1" x14ac:dyDescent="0.3">
      <c r="A650" s="478"/>
      <c r="B650" s="478"/>
    </row>
    <row r="651" spans="1:2" ht="15" customHeight="1" thickTop="1" x14ac:dyDescent="0.25">
      <c r="A651" s="476">
        <f>(IFERROR(VLOOKUP(#REF!,Criterios!$E$3:$F$8,2,FALSE),0)) * (IFERROR(VLOOKUP(#REF!,Criterios!$H$3:$I$8,2,FALSE),0))</f>
        <v>0</v>
      </c>
      <c r="B651" s="476">
        <f>IFERROR(INDEX(Colorimetría!$D$4:$H$8,MATCH(#REF!,Colorimetría!$C$4:$C$8,0),MATCH(#REF!,Colorimetría!$D$3:$H$3,0)),0)</f>
        <v>0</v>
      </c>
    </row>
    <row r="652" spans="1:2" ht="14.45" customHeight="1" x14ac:dyDescent="0.25">
      <c r="A652" s="477"/>
      <c r="B652" s="477"/>
    </row>
    <row r="653" spans="1:2" ht="14.45" customHeight="1" x14ac:dyDescent="0.25">
      <c r="A653" s="477"/>
      <c r="B653" s="477"/>
    </row>
    <row r="654" spans="1:2" ht="14.45" customHeight="1" x14ac:dyDescent="0.25">
      <c r="A654" s="477"/>
      <c r="B654" s="477"/>
    </row>
    <row r="655" spans="1:2" ht="14.45" customHeight="1" x14ac:dyDescent="0.25">
      <c r="A655" s="477"/>
      <c r="B655" s="477"/>
    </row>
    <row r="656" spans="1:2" ht="15" customHeight="1" thickBot="1" x14ac:dyDescent="0.3">
      <c r="A656" s="478"/>
      <c r="B656" s="478"/>
    </row>
    <row r="657" spans="1:2" ht="15" customHeight="1" thickTop="1" x14ac:dyDescent="0.25">
      <c r="A657" s="476">
        <f>(IFERROR(VLOOKUP(#REF!,Criterios!$E$3:$F$8,2,FALSE),0)) * (IFERROR(VLOOKUP(#REF!,Criterios!$H$3:$I$8,2,FALSE),0))</f>
        <v>0</v>
      </c>
      <c r="B657" s="476">
        <f>IFERROR(INDEX(Colorimetría!$D$4:$H$8,MATCH(#REF!,Colorimetría!$C$4:$C$8,0),MATCH(#REF!,Colorimetría!$D$3:$H$3,0)),0)</f>
        <v>0</v>
      </c>
    </row>
    <row r="658" spans="1:2" ht="14.45" customHeight="1" x14ac:dyDescent="0.25">
      <c r="A658" s="477"/>
      <c r="B658" s="477"/>
    </row>
    <row r="659" spans="1:2" ht="14.45" customHeight="1" x14ac:dyDescent="0.25">
      <c r="A659" s="477"/>
      <c r="B659" s="477"/>
    </row>
    <row r="660" spans="1:2" ht="14.45" customHeight="1" x14ac:dyDescent="0.25">
      <c r="A660" s="477"/>
      <c r="B660" s="477"/>
    </row>
    <row r="661" spans="1:2" ht="14.45" customHeight="1" x14ac:dyDescent="0.25">
      <c r="A661" s="477"/>
      <c r="B661" s="477"/>
    </row>
    <row r="662" spans="1:2" ht="15" customHeight="1" thickBot="1" x14ac:dyDescent="0.3">
      <c r="A662" s="478"/>
      <c r="B662" s="478"/>
    </row>
    <row r="663" spans="1:2" ht="15" customHeight="1" thickTop="1" x14ac:dyDescent="0.25">
      <c r="A663" s="476">
        <f>(IFERROR(VLOOKUP(#REF!,Criterios!$E$3:$F$8,2,FALSE),0)) * (IFERROR(VLOOKUP(#REF!,Criterios!$H$3:$I$8,2,FALSE),0))</f>
        <v>0</v>
      </c>
      <c r="B663" s="476">
        <f>IFERROR(INDEX(Colorimetría!$D$4:$H$8,MATCH(#REF!,Colorimetría!$C$4:$C$8,0),MATCH(#REF!,Colorimetría!$D$3:$H$3,0)),0)</f>
        <v>0</v>
      </c>
    </row>
    <row r="664" spans="1:2" ht="14.45" customHeight="1" x14ac:dyDescent="0.25">
      <c r="A664" s="477"/>
      <c r="B664" s="477"/>
    </row>
    <row r="665" spans="1:2" ht="14.45" customHeight="1" x14ac:dyDescent="0.25">
      <c r="A665" s="477"/>
      <c r="B665" s="477"/>
    </row>
    <row r="666" spans="1:2" ht="14.45" customHeight="1" x14ac:dyDescent="0.25">
      <c r="A666" s="477"/>
      <c r="B666" s="477"/>
    </row>
    <row r="667" spans="1:2" ht="14.45" customHeight="1" x14ac:dyDescent="0.25">
      <c r="A667" s="477"/>
      <c r="B667" s="477"/>
    </row>
    <row r="668" spans="1:2" ht="15" customHeight="1" thickBot="1" x14ac:dyDescent="0.3">
      <c r="A668" s="478"/>
      <c r="B668" s="478"/>
    </row>
    <row r="669" spans="1:2" ht="15" customHeight="1" thickTop="1" x14ac:dyDescent="0.25">
      <c r="A669" s="476">
        <f>(IFERROR(VLOOKUP(#REF!,Criterios!$E$3:$F$8,2,FALSE),0)) * (IFERROR(VLOOKUP(#REF!,Criterios!$H$3:$I$8,2,FALSE),0))</f>
        <v>0</v>
      </c>
      <c r="B669" s="476">
        <f>IFERROR(INDEX(Colorimetría!$D$4:$H$8,MATCH(#REF!,Colorimetría!$C$4:$C$8,0),MATCH(#REF!,Colorimetría!$D$3:$H$3,0)),0)</f>
        <v>0</v>
      </c>
    </row>
    <row r="670" spans="1:2" ht="14.45" customHeight="1" x14ac:dyDescent="0.25">
      <c r="A670" s="477"/>
      <c r="B670" s="477"/>
    </row>
    <row r="671" spans="1:2" ht="14.45" customHeight="1" x14ac:dyDescent="0.25">
      <c r="A671" s="477"/>
      <c r="B671" s="477"/>
    </row>
    <row r="672" spans="1:2" ht="14.45" customHeight="1" x14ac:dyDescent="0.25">
      <c r="A672" s="477"/>
      <c r="B672" s="477"/>
    </row>
    <row r="673" spans="1:2" ht="14.45" customHeight="1" x14ac:dyDescent="0.25">
      <c r="A673" s="477"/>
      <c r="B673" s="477"/>
    </row>
    <row r="674" spans="1:2" ht="15" customHeight="1" thickBot="1" x14ac:dyDescent="0.3">
      <c r="A674" s="478"/>
      <c r="B674" s="478"/>
    </row>
    <row r="675" spans="1:2" ht="15" customHeight="1" thickTop="1" x14ac:dyDescent="0.25">
      <c r="A675" s="476">
        <f>(IFERROR(VLOOKUP(#REF!,Criterios!$E$3:$F$8,2,FALSE),0)) * (IFERROR(VLOOKUP(#REF!,Criterios!$H$3:$I$8,2,FALSE),0))</f>
        <v>0</v>
      </c>
      <c r="B675" s="476">
        <f>IFERROR(INDEX(Colorimetría!$D$4:$H$8,MATCH(#REF!,Colorimetría!$C$4:$C$8,0),MATCH(#REF!,Colorimetría!$D$3:$H$3,0)),0)</f>
        <v>0</v>
      </c>
    </row>
    <row r="676" spans="1:2" ht="14.45" customHeight="1" x14ac:dyDescent="0.25">
      <c r="A676" s="477"/>
      <c r="B676" s="477"/>
    </row>
    <row r="677" spans="1:2" ht="14.45" customHeight="1" x14ac:dyDescent="0.25">
      <c r="A677" s="477"/>
      <c r="B677" s="477"/>
    </row>
    <row r="678" spans="1:2" ht="14.45" customHeight="1" x14ac:dyDescent="0.25">
      <c r="A678" s="477"/>
      <c r="B678" s="477"/>
    </row>
    <row r="679" spans="1:2" ht="14.45" customHeight="1" x14ac:dyDescent="0.25">
      <c r="A679" s="477"/>
      <c r="B679" s="477"/>
    </row>
    <row r="680" spans="1:2" ht="15" customHeight="1" thickBot="1" x14ac:dyDescent="0.3">
      <c r="A680" s="478"/>
      <c r="B680" s="478"/>
    </row>
    <row r="681" spans="1:2" ht="15" customHeight="1" thickTop="1" x14ac:dyDescent="0.25">
      <c r="A681" s="476">
        <f>(IFERROR(VLOOKUP(#REF!,Criterios!$E$3:$F$8,2,FALSE),0)) * (IFERROR(VLOOKUP(#REF!,Criterios!$H$3:$I$8,2,FALSE),0))</f>
        <v>0</v>
      </c>
      <c r="B681" s="476">
        <f>IFERROR(INDEX(Colorimetría!$D$4:$H$8,MATCH(#REF!,Colorimetría!$C$4:$C$8,0),MATCH(#REF!,Colorimetría!$D$3:$H$3,0)),0)</f>
        <v>0</v>
      </c>
    </row>
    <row r="682" spans="1:2" ht="14.45" customHeight="1" x14ac:dyDescent="0.25">
      <c r="A682" s="477"/>
      <c r="B682" s="477"/>
    </row>
    <row r="683" spans="1:2" ht="14.45" customHeight="1" x14ac:dyDescent="0.25">
      <c r="A683" s="477"/>
      <c r="B683" s="477"/>
    </row>
    <row r="684" spans="1:2" ht="14.45" customHeight="1" x14ac:dyDescent="0.25">
      <c r="A684" s="477"/>
      <c r="B684" s="477"/>
    </row>
    <row r="685" spans="1:2" ht="14.45" customHeight="1" x14ac:dyDescent="0.25">
      <c r="A685" s="477"/>
      <c r="B685" s="477"/>
    </row>
    <row r="686" spans="1:2" ht="15" customHeight="1" thickBot="1" x14ac:dyDescent="0.3">
      <c r="A686" s="478"/>
      <c r="B686" s="478"/>
    </row>
    <row r="687" spans="1:2" ht="15" customHeight="1" thickTop="1" x14ac:dyDescent="0.25">
      <c r="A687" s="476">
        <f>(IFERROR(VLOOKUP(#REF!,Criterios!$E$3:$F$8,2,FALSE),0)) * (IFERROR(VLOOKUP(#REF!,Criterios!$H$3:$I$8,2,FALSE),0))</f>
        <v>0</v>
      </c>
      <c r="B687" s="476">
        <f>IFERROR(INDEX(Colorimetría!$D$4:$H$8,MATCH(#REF!,Colorimetría!$C$4:$C$8,0),MATCH(#REF!,Colorimetría!$D$3:$H$3,0)),0)</f>
        <v>0</v>
      </c>
    </row>
    <row r="688" spans="1:2" ht="14.45" customHeight="1" x14ac:dyDescent="0.25">
      <c r="A688" s="477"/>
      <c r="B688" s="477"/>
    </row>
    <row r="689" spans="1:2" ht="14.45" customHeight="1" x14ac:dyDescent="0.25">
      <c r="A689" s="477"/>
      <c r="B689" s="477"/>
    </row>
    <row r="690" spans="1:2" ht="14.45" customHeight="1" x14ac:dyDescent="0.25">
      <c r="A690" s="477"/>
      <c r="B690" s="477"/>
    </row>
    <row r="691" spans="1:2" ht="14.45" customHeight="1" x14ac:dyDescent="0.25">
      <c r="A691" s="477"/>
      <c r="B691" s="477"/>
    </row>
    <row r="692" spans="1:2" ht="15" customHeight="1" thickBot="1" x14ac:dyDescent="0.3">
      <c r="A692" s="478"/>
      <c r="B692" s="478"/>
    </row>
    <row r="693" spans="1:2" ht="15" customHeight="1" thickTop="1" x14ac:dyDescent="0.25">
      <c r="A693" s="476">
        <f>(IFERROR(VLOOKUP(#REF!,Criterios!$E$3:$F$8,2,FALSE),0)) * (IFERROR(VLOOKUP(#REF!,Criterios!$H$3:$I$8,2,FALSE),0))</f>
        <v>0</v>
      </c>
      <c r="B693" s="476">
        <f>IFERROR(INDEX(Colorimetría!$D$4:$H$8,MATCH(#REF!,Colorimetría!$C$4:$C$8,0),MATCH(#REF!,Colorimetría!$D$3:$H$3,0)),0)</f>
        <v>0</v>
      </c>
    </row>
    <row r="694" spans="1:2" ht="14.45" customHeight="1" x14ac:dyDescent="0.25">
      <c r="A694" s="477"/>
      <c r="B694" s="477"/>
    </row>
    <row r="695" spans="1:2" ht="14.45" customHeight="1" x14ac:dyDescent="0.25">
      <c r="A695" s="477"/>
      <c r="B695" s="477"/>
    </row>
    <row r="696" spans="1:2" ht="14.45" customHeight="1" x14ac:dyDescent="0.25">
      <c r="A696" s="477"/>
      <c r="B696" s="477"/>
    </row>
    <row r="697" spans="1:2" ht="14.45" customHeight="1" x14ac:dyDescent="0.25">
      <c r="A697" s="477"/>
      <c r="B697" s="477"/>
    </row>
    <row r="698" spans="1:2" ht="15" customHeight="1" thickBot="1" x14ac:dyDescent="0.3">
      <c r="A698" s="478"/>
      <c r="B698" s="478"/>
    </row>
    <row r="699" spans="1:2" ht="15" customHeight="1" thickTop="1" x14ac:dyDescent="0.25">
      <c r="A699" s="476">
        <f>(IFERROR(VLOOKUP(#REF!,Criterios!$E$3:$F$8,2,FALSE),0)) * (IFERROR(VLOOKUP(#REF!,Criterios!$H$3:$I$8,2,FALSE),0))</f>
        <v>0</v>
      </c>
      <c r="B699" s="476">
        <f>IFERROR(INDEX(Colorimetría!$D$4:$H$8,MATCH(#REF!,Colorimetría!$C$4:$C$8,0),MATCH(#REF!,Colorimetría!$D$3:$H$3,0)),0)</f>
        <v>0</v>
      </c>
    </row>
    <row r="700" spans="1:2" ht="14.45" customHeight="1" x14ac:dyDescent="0.25">
      <c r="A700" s="477"/>
      <c r="B700" s="477"/>
    </row>
    <row r="701" spans="1:2" ht="14.45" customHeight="1" x14ac:dyDescent="0.25">
      <c r="A701" s="477"/>
      <c r="B701" s="477"/>
    </row>
    <row r="702" spans="1:2" ht="14.45" customHeight="1" x14ac:dyDescent="0.25">
      <c r="A702" s="477"/>
      <c r="B702" s="477"/>
    </row>
    <row r="703" spans="1:2" ht="14.45" customHeight="1" x14ac:dyDescent="0.25">
      <c r="A703" s="477"/>
      <c r="B703" s="477"/>
    </row>
    <row r="704" spans="1:2" ht="15" customHeight="1" thickBot="1" x14ac:dyDescent="0.3">
      <c r="A704" s="478"/>
      <c r="B704" s="478"/>
    </row>
    <row r="705" spans="1:2" ht="15" customHeight="1" thickTop="1" x14ac:dyDescent="0.25">
      <c r="A705" s="476">
        <f>(IFERROR(VLOOKUP(#REF!,Criterios!$E$3:$F$8,2,FALSE),0)) * (IFERROR(VLOOKUP(#REF!,Criterios!$H$3:$I$8,2,FALSE),0))</f>
        <v>0</v>
      </c>
      <c r="B705" s="476">
        <f>IFERROR(INDEX(Colorimetría!$D$4:$H$8,MATCH(#REF!,Colorimetría!$C$4:$C$8,0),MATCH(#REF!,Colorimetría!$D$3:$H$3,0)),0)</f>
        <v>0</v>
      </c>
    </row>
    <row r="706" spans="1:2" ht="14.45" customHeight="1" x14ac:dyDescent="0.25">
      <c r="A706" s="477"/>
      <c r="B706" s="477"/>
    </row>
    <row r="707" spans="1:2" ht="14.45" customHeight="1" x14ac:dyDescent="0.25">
      <c r="A707" s="477"/>
      <c r="B707" s="477"/>
    </row>
    <row r="708" spans="1:2" ht="14.45" customHeight="1" x14ac:dyDescent="0.25">
      <c r="A708" s="477"/>
      <c r="B708" s="477"/>
    </row>
    <row r="709" spans="1:2" ht="14.45" customHeight="1" x14ac:dyDescent="0.25">
      <c r="A709" s="477"/>
      <c r="B709" s="477"/>
    </row>
    <row r="710" spans="1:2" ht="15" customHeight="1" thickBot="1" x14ac:dyDescent="0.3">
      <c r="A710" s="478"/>
      <c r="B710" s="478"/>
    </row>
    <row r="711" spans="1:2" ht="15" customHeight="1" thickTop="1" x14ac:dyDescent="0.25">
      <c r="A711" s="476">
        <f>(IFERROR(VLOOKUP(#REF!,Criterios!$E$3:$F$8,2,FALSE),0)) * (IFERROR(VLOOKUP(#REF!,Criterios!$H$3:$I$8,2,FALSE),0))</f>
        <v>0</v>
      </c>
      <c r="B711" s="476">
        <f>IFERROR(INDEX(Colorimetría!$D$4:$H$8,MATCH(#REF!,Colorimetría!$C$4:$C$8,0),MATCH(#REF!,Colorimetría!$D$3:$H$3,0)),0)</f>
        <v>0</v>
      </c>
    </row>
    <row r="712" spans="1:2" ht="14.45" customHeight="1" x14ac:dyDescent="0.25">
      <c r="A712" s="477"/>
      <c r="B712" s="477"/>
    </row>
    <row r="713" spans="1:2" ht="14.45" customHeight="1" x14ac:dyDescent="0.25">
      <c r="A713" s="477"/>
      <c r="B713" s="477"/>
    </row>
    <row r="714" spans="1:2" ht="14.45" customHeight="1" x14ac:dyDescent="0.25">
      <c r="A714" s="477"/>
      <c r="B714" s="477"/>
    </row>
    <row r="715" spans="1:2" ht="14.45" customHeight="1" x14ac:dyDescent="0.25">
      <c r="A715" s="477"/>
      <c r="B715" s="477"/>
    </row>
    <row r="716" spans="1:2" ht="15" customHeight="1" thickBot="1" x14ac:dyDescent="0.3">
      <c r="A716" s="478"/>
      <c r="B716" s="478"/>
    </row>
    <row r="717" spans="1:2" ht="15" customHeight="1" thickTop="1" x14ac:dyDescent="0.25">
      <c r="A717" s="476">
        <f>(IFERROR(VLOOKUP(#REF!,Criterios!$E$3:$F$8,2,FALSE),0)) * (IFERROR(VLOOKUP(#REF!,Criterios!$H$3:$I$8,2,FALSE),0))</f>
        <v>0</v>
      </c>
      <c r="B717" s="476">
        <f>IFERROR(INDEX(Colorimetría!$D$4:$H$8,MATCH(#REF!,Colorimetría!$C$4:$C$8,0),MATCH(#REF!,Colorimetría!$D$3:$H$3,0)),0)</f>
        <v>0</v>
      </c>
    </row>
    <row r="718" spans="1:2" ht="14.45" customHeight="1" x14ac:dyDescent="0.25">
      <c r="A718" s="477"/>
      <c r="B718" s="477"/>
    </row>
    <row r="719" spans="1:2" ht="14.45" customHeight="1" x14ac:dyDescent="0.25">
      <c r="A719" s="477"/>
      <c r="B719" s="477"/>
    </row>
    <row r="720" spans="1:2" ht="14.45" customHeight="1" x14ac:dyDescent="0.25">
      <c r="A720" s="477"/>
      <c r="B720" s="477"/>
    </row>
    <row r="721" spans="1:2" ht="14.45" customHeight="1" x14ac:dyDescent="0.25">
      <c r="A721" s="477"/>
      <c r="B721" s="477"/>
    </row>
    <row r="722" spans="1:2" ht="15" customHeight="1" thickBot="1" x14ac:dyDescent="0.3">
      <c r="A722" s="478"/>
      <c r="B722" s="478"/>
    </row>
    <row r="723" spans="1:2" ht="15" customHeight="1" thickTop="1" x14ac:dyDescent="0.25">
      <c r="A723" s="476">
        <f>(IFERROR(VLOOKUP(#REF!,Criterios!$E$3:$F$8,2,FALSE),0)) * (IFERROR(VLOOKUP(#REF!,Criterios!$H$3:$I$8,2,FALSE),0))</f>
        <v>0</v>
      </c>
      <c r="B723" s="476">
        <f>IFERROR(INDEX(Colorimetría!$D$4:$H$8,MATCH(#REF!,Colorimetría!$C$4:$C$8,0),MATCH(#REF!,Colorimetría!$D$3:$H$3,0)),0)</f>
        <v>0</v>
      </c>
    </row>
    <row r="724" spans="1:2" ht="14.45" customHeight="1" x14ac:dyDescent="0.25">
      <c r="A724" s="477"/>
      <c r="B724" s="477"/>
    </row>
    <row r="725" spans="1:2" ht="14.45" customHeight="1" x14ac:dyDescent="0.25">
      <c r="A725" s="477"/>
      <c r="B725" s="477"/>
    </row>
    <row r="726" spans="1:2" ht="14.45" customHeight="1" x14ac:dyDescent="0.25">
      <c r="A726" s="477"/>
      <c r="B726" s="477"/>
    </row>
    <row r="727" spans="1:2" ht="14.45" customHeight="1" x14ac:dyDescent="0.25">
      <c r="A727" s="477"/>
      <c r="B727" s="477"/>
    </row>
    <row r="728" spans="1:2" ht="15" customHeight="1" thickBot="1" x14ac:dyDescent="0.3">
      <c r="A728" s="478"/>
      <c r="B728" s="478"/>
    </row>
    <row r="729" spans="1:2" ht="15" customHeight="1" thickTop="1" x14ac:dyDescent="0.25">
      <c r="A729" s="476">
        <f>(IFERROR(VLOOKUP(#REF!,Criterios!$E$3:$F$8,2,FALSE),0)) * (IFERROR(VLOOKUP(#REF!,Criterios!$H$3:$I$8,2,FALSE),0))</f>
        <v>0</v>
      </c>
      <c r="B729" s="476">
        <f>IFERROR(INDEX(Colorimetría!$D$4:$H$8,MATCH(#REF!,Colorimetría!$C$4:$C$8,0),MATCH(#REF!,Colorimetría!$D$3:$H$3,0)),0)</f>
        <v>0</v>
      </c>
    </row>
    <row r="730" spans="1:2" ht="14.45" customHeight="1" x14ac:dyDescent="0.25">
      <c r="A730" s="477"/>
      <c r="B730" s="477"/>
    </row>
    <row r="731" spans="1:2" ht="14.45" customHeight="1" x14ac:dyDescent="0.25">
      <c r="A731" s="477"/>
      <c r="B731" s="477"/>
    </row>
    <row r="732" spans="1:2" ht="14.45" customHeight="1" x14ac:dyDescent="0.25">
      <c r="A732" s="477"/>
      <c r="B732" s="477"/>
    </row>
    <row r="733" spans="1:2" ht="14.45" customHeight="1" x14ac:dyDescent="0.25">
      <c r="A733" s="477"/>
      <c r="B733" s="477"/>
    </row>
    <row r="734" spans="1:2" ht="15" customHeight="1" thickBot="1" x14ac:dyDescent="0.3">
      <c r="A734" s="478"/>
      <c r="B734" s="478"/>
    </row>
    <row r="735" spans="1:2" ht="15" customHeight="1" thickTop="1" x14ac:dyDescent="0.25">
      <c r="A735" s="476">
        <f>(IFERROR(VLOOKUP(#REF!,Criterios!$E$3:$F$8,2,FALSE),0)) * (IFERROR(VLOOKUP(#REF!,Criterios!$H$3:$I$8,2,FALSE),0))</f>
        <v>0</v>
      </c>
      <c r="B735" s="476">
        <f>IFERROR(INDEX(Colorimetría!$D$4:$H$8,MATCH(#REF!,Colorimetría!$C$4:$C$8,0),MATCH(#REF!,Colorimetría!$D$3:$H$3,0)),0)</f>
        <v>0</v>
      </c>
    </row>
    <row r="736" spans="1:2" ht="14.45" customHeight="1" x14ac:dyDescent="0.25">
      <c r="A736" s="477"/>
      <c r="B736" s="477"/>
    </row>
    <row r="737" spans="1:2" ht="14.45" customHeight="1" x14ac:dyDescent="0.25">
      <c r="A737" s="477"/>
      <c r="B737" s="477"/>
    </row>
    <row r="738" spans="1:2" ht="14.45" customHeight="1" x14ac:dyDescent="0.25">
      <c r="A738" s="477"/>
      <c r="B738" s="477"/>
    </row>
    <row r="739" spans="1:2" ht="14.45" customHeight="1" x14ac:dyDescent="0.25">
      <c r="A739" s="477"/>
      <c r="B739" s="477"/>
    </row>
    <row r="740" spans="1:2" ht="15" customHeight="1" thickBot="1" x14ac:dyDescent="0.3">
      <c r="A740" s="478"/>
      <c r="B740" s="478"/>
    </row>
    <row r="741" spans="1:2" ht="15" customHeight="1" thickTop="1" x14ac:dyDescent="0.25">
      <c r="A741" s="476">
        <f>(IFERROR(VLOOKUP(#REF!,Criterios!$E$3:$F$8,2,FALSE),0)) * (IFERROR(VLOOKUP(#REF!,Criterios!$H$3:$I$8,2,FALSE),0))</f>
        <v>0</v>
      </c>
      <c r="B741" s="476">
        <f>IFERROR(INDEX(Colorimetría!$D$4:$H$8,MATCH(#REF!,Colorimetría!$C$4:$C$8,0),MATCH(#REF!,Colorimetría!$D$3:$H$3,0)),0)</f>
        <v>0</v>
      </c>
    </row>
    <row r="742" spans="1:2" ht="14.45" customHeight="1" x14ac:dyDescent="0.25">
      <c r="A742" s="477"/>
      <c r="B742" s="477"/>
    </row>
    <row r="743" spans="1:2" ht="14.45" customHeight="1" x14ac:dyDescent="0.25">
      <c r="A743" s="477"/>
      <c r="B743" s="477"/>
    </row>
    <row r="744" spans="1:2" ht="14.45" customHeight="1" x14ac:dyDescent="0.25">
      <c r="A744" s="477"/>
      <c r="B744" s="477"/>
    </row>
    <row r="745" spans="1:2" ht="14.45" customHeight="1" x14ac:dyDescent="0.25">
      <c r="A745" s="477"/>
      <c r="B745" s="477"/>
    </row>
    <row r="746" spans="1:2" ht="15" customHeight="1" thickBot="1" x14ac:dyDescent="0.3">
      <c r="A746" s="478"/>
      <c r="B746" s="478"/>
    </row>
    <row r="747" spans="1:2" ht="15" customHeight="1" thickTop="1" x14ac:dyDescent="0.25">
      <c r="A747" s="476">
        <f>(IFERROR(VLOOKUP(#REF!,Criterios!$E$3:$F$8,2,FALSE),0)) * (IFERROR(VLOOKUP(#REF!,Criterios!$H$3:$I$8,2,FALSE),0))</f>
        <v>0</v>
      </c>
      <c r="B747" s="476">
        <f>IFERROR(INDEX(Colorimetría!$D$4:$H$8,MATCH(#REF!,Colorimetría!$C$4:$C$8,0),MATCH(#REF!,Colorimetría!$D$3:$H$3,0)),0)</f>
        <v>0</v>
      </c>
    </row>
    <row r="748" spans="1:2" ht="14.45" customHeight="1" x14ac:dyDescent="0.25">
      <c r="A748" s="477"/>
      <c r="B748" s="477"/>
    </row>
    <row r="749" spans="1:2" ht="14.45" customHeight="1" x14ac:dyDescent="0.25">
      <c r="A749" s="477"/>
      <c r="B749" s="477"/>
    </row>
    <row r="750" spans="1:2" ht="14.45" customHeight="1" x14ac:dyDescent="0.25">
      <c r="A750" s="477"/>
      <c r="B750" s="477"/>
    </row>
    <row r="751" spans="1:2" ht="14.45" customHeight="1" x14ac:dyDescent="0.25">
      <c r="A751" s="477"/>
      <c r="B751" s="477"/>
    </row>
    <row r="752" spans="1:2" ht="15" customHeight="1" thickBot="1" x14ac:dyDescent="0.3">
      <c r="A752" s="478"/>
      <c r="B752" s="478"/>
    </row>
    <row r="753" spans="1:2" ht="15" customHeight="1" thickTop="1" x14ac:dyDescent="0.25">
      <c r="A753" s="476">
        <f>(IFERROR(VLOOKUP(#REF!,Criterios!$E$3:$F$8,2,FALSE),0)) * (IFERROR(VLOOKUP(#REF!,Criterios!$H$3:$I$8,2,FALSE),0))</f>
        <v>0</v>
      </c>
      <c r="B753" s="476">
        <f>IFERROR(INDEX(Colorimetría!$D$4:$H$8,MATCH(#REF!,Colorimetría!$C$4:$C$8,0),MATCH(#REF!,Colorimetría!$D$3:$H$3,0)),0)</f>
        <v>0</v>
      </c>
    </row>
    <row r="754" spans="1:2" ht="14.45" customHeight="1" x14ac:dyDescent="0.25">
      <c r="A754" s="477"/>
      <c r="B754" s="477"/>
    </row>
    <row r="755" spans="1:2" ht="14.45" customHeight="1" x14ac:dyDescent="0.25">
      <c r="A755" s="477"/>
      <c r="B755" s="477"/>
    </row>
    <row r="756" spans="1:2" ht="14.45" customHeight="1" x14ac:dyDescent="0.25">
      <c r="A756" s="477"/>
      <c r="B756" s="477"/>
    </row>
    <row r="757" spans="1:2" ht="14.45" customHeight="1" x14ac:dyDescent="0.25">
      <c r="A757" s="477"/>
      <c r="B757" s="477"/>
    </row>
    <row r="758" spans="1:2" ht="15" customHeight="1" thickBot="1" x14ac:dyDescent="0.3">
      <c r="A758" s="478"/>
      <c r="B758" s="478"/>
    </row>
    <row r="759" spans="1:2" ht="15" customHeight="1" thickTop="1" x14ac:dyDescent="0.25">
      <c r="A759" s="476">
        <f>(IFERROR(VLOOKUP(#REF!,Criterios!$E$3:$F$8,2,FALSE),0)) * (IFERROR(VLOOKUP(#REF!,Criterios!$H$3:$I$8,2,FALSE),0))</f>
        <v>0</v>
      </c>
      <c r="B759" s="476">
        <f>IFERROR(INDEX(Colorimetría!$D$4:$H$8,MATCH(#REF!,Colorimetría!$C$4:$C$8,0),MATCH(#REF!,Colorimetría!$D$3:$H$3,0)),0)</f>
        <v>0</v>
      </c>
    </row>
    <row r="760" spans="1:2" ht="14.45" customHeight="1" x14ac:dyDescent="0.25">
      <c r="A760" s="477"/>
      <c r="B760" s="477"/>
    </row>
    <row r="761" spans="1:2" ht="14.45" customHeight="1" x14ac:dyDescent="0.25">
      <c r="A761" s="477"/>
      <c r="B761" s="477"/>
    </row>
    <row r="762" spans="1:2" ht="14.45" customHeight="1" x14ac:dyDescent="0.25">
      <c r="A762" s="477"/>
      <c r="B762" s="477"/>
    </row>
    <row r="763" spans="1:2" ht="14.45" customHeight="1" x14ac:dyDescent="0.25">
      <c r="A763" s="477"/>
      <c r="B763" s="477"/>
    </row>
    <row r="764" spans="1:2" ht="15" customHeight="1" thickBot="1" x14ac:dyDescent="0.3">
      <c r="A764" s="478"/>
      <c r="B764" s="478"/>
    </row>
    <row r="765" spans="1:2" ht="15" customHeight="1" thickTop="1" x14ac:dyDescent="0.25">
      <c r="A765" s="476">
        <f>(IFERROR(VLOOKUP(#REF!,Criterios!$E$3:$F$8,2,FALSE),0)) * (IFERROR(VLOOKUP(#REF!,Criterios!$H$3:$I$8,2,FALSE),0))</f>
        <v>0</v>
      </c>
      <c r="B765" s="476">
        <f>IFERROR(INDEX(Colorimetría!$D$4:$H$8,MATCH(#REF!,Colorimetría!$C$4:$C$8,0),MATCH(#REF!,Colorimetría!$D$3:$H$3,0)),0)</f>
        <v>0</v>
      </c>
    </row>
    <row r="766" spans="1:2" ht="14.45" customHeight="1" x14ac:dyDescent="0.25">
      <c r="A766" s="477"/>
      <c r="B766" s="477"/>
    </row>
    <row r="767" spans="1:2" ht="14.45" customHeight="1" x14ac:dyDescent="0.25">
      <c r="A767" s="477"/>
      <c r="B767" s="477"/>
    </row>
    <row r="768" spans="1:2" ht="14.45" customHeight="1" x14ac:dyDescent="0.25">
      <c r="A768" s="477"/>
      <c r="B768" s="477"/>
    </row>
    <row r="769" spans="1:2" ht="14.45" customHeight="1" x14ac:dyDescent="0.25">
      <c r="A769" s="477"/>
      <c r="B769" s="477"/>
    </row>
    <row r="770" spans="1:2" ht="15" customHeight="1" thickBot="1" x14ac:dyDescent="0.3">
      <c r="A770" s="478"/>
      <c r="B770" s="478"/>
    </row>
    <row r="771" spans="1:2" ht="15" customHeight="1" thickTop="1" x14ac:dyDescent="0.25">
      <c r="A771" s="476">
        <f>(IFERROR(VLOOKUP(#REF!,Criterios!$E$3:$F$8,2,FALSE),0)) * (IFERROR(VLOOKUP(#REF!,Criterios!$H$3:$I$8,2,FALSE),0))</f>
        <v>0</v>
      </c>
      <c r="B771" s="476">
        <f>IFERROR(INDEX(Colorimetría!$D$4:$H$8,MATCH(#REF!,Colorimetría!$C$4:$C$8,0),MATCH(#REF!,Colorimetría!$D$3:$H$3,0)),0)</f>
        <v>0</v>
      </c>
    </row>
    <row r="772" spans="1:2" ht="14.45" customHeight="1" x14ac:dyDescent="0.25">
      <c r="A772" s="477"/>
      <c r="B772" s="477"/>
    </row>
    <row r="773" spans="1:2" ht="14.45" customHeight="1" x14ac:dyDescent="0.25">
      <c r="A773" s="477"/>
      <c r="B773" s="477"/>
    </row>
    <row r="774" spans="1:2" ht="14.45" customHeight="1" x14ac:dyDescent="0.25">
      <c r="A774" s="477"/>
      <c r="B774" s="477"/>
    </row>
    <row r="775" spans="1:2" ht="14.45" customHeight="1" x14ac:dyDescent="0.25">
      <c r="A775" s="477"/>
      <c r="B775" s="477"/>
    </row>
    <row r="776" spans="1:2" ht="15" customHeight="1" thickBot="1" x14ac:dyDescent="0.3">
      <c r="A776" s="478"/>
      <c r="B776" s="478"/>
    </row>
    <row r="777" spans="1:2" ht="15" customHeight="1" thickTop="1" x14ac:dyDescent="0.25">
      <c r="A777" s="476">
        <f>(IFERROR(VLOOKUP(#REF!,Criterios!$E$3:$F$8,2,FALSE),0)) * (IFERROR(VLOOKUP(#REF!,Criterios!$H$3:$I$8,2,FALSE),0))</f>
        <v>0</v>
      </c>
      <c r="B777" s="476">
        <f>IFERROR(INDEX(Colorimetría!$D$4:$H$8,MATCH(#REF!,Colorimetría!$C$4:$C$8,0),MATCH(#REF!,Colorimetría!$D$3:$H$3,0)),0)</f>
        <v>0</v>
      </c>
    </row>
    <row r="778" spans="1:2" ht="14.45" customHeight="1" x14ac:dyDescent="0.25">
      <c r="A778" s="477"/>
      <c r="B778" s="477"/>
    </row>
    <row r="779" spans="1:2" ht="14.45" customHeight="1" x14ac:dyDescent="0.25">
      <c r="A779" s="477"/>
      <c r="B779" s="477"/>
    </row>
    <row r="780" spans="1:2" ht="14.45" customHeight="1" x14ac:dyDescent="0.25">
      <c r="A780" s="477"/>
      <c r="B780" s="477"/>
    </row>
    <row r="781" spans="1:2" ht="14.45" customHeight="1" x14ac:dyDescent="0.25">
      <c r="A781" s="477"/>
      <c r="B781" s="477"/>
    </row>
    <row r="782" spans="1:2" ht="15" customHeight="1" thickBot="1" x14ac:dyDescent="0.3">
      <c r="A782" s="478"/>
      <c r="B782" s="478"/>
    </row>
    <row r="783" spans="1:2" ht="15" customHeight="1" thickTop="1" x14ac:dyDescent="0.25">
      <c r="A783" s="476">
        <f>(IFERROR(VLOOKUP(#REF!,Criterios!$E$3:$F$8,2,FALSE),0)) * (IFERROR(VLOOKUP(#REF!,Criterios!$H$3:$I$8,2,FALSE),0))</f>
        <v>0</v>
      </c>
      <c r="B783" s="476">
        <f>IFERROR(INDEX(Colorimetría!$D$4:$H$8,MATCH(#REF!,Colorimetría!$C$4:$C$8,0),MATCH(#REF!,Colorimetría!$D$3:$H$3,0)),0)</f>
        <v>0</v>
      </c>
    </row>
    <row r="784" spans="1:2" ht="14.45" customHeight="1" x14ac:dyDescent="0.25">
      <c r="A784" s="477"/>
      <c r="B784" s="477"/>
    </row>
    <row r="785" spans="1:2" ht="14.45" customHeight="1" x14ac:dyDescent="0.25">
      <c r="A785" s="477"/>
      <c r="B785" s="477"/>
    </row>
    <row r="786" spans="1:2" ht="14.45" customHeight="1" x14ac:dyDescent="0.25">
      <c r="A786" s="477"/>
      <c r="B786" s="477"/>
    </row>
    <row r="787" spans="1:2" ht="14.45" customHeight="1" x14ac:dyDescent="0.25">
      <c r="A787" s="477"/>
      <c r="B787" s="477"/>
    </row>
    <row r="788" spans="1:2" ht="15" customHeight="1" thickBot="1" x14ac:dyDescent="0.3">
      <c r="A788" s="478"/>
      <c r="B788" s="478"/>
    </row>
    <row r="789" spans="1:2" ht="15" customHeight="1" thickTop="1" x14ac:dyDescent="0.25">
      <c r="A789" s="476">
        <f>(IFERROR(VLOOKUP(#REF!,Criterios!$E$3:$F$8,2,FALSE),0)) * (IFERROR(VLOOKUP(#REF!,Criterios!$H$3:$I$8,2,FALSE),0))</f>
        <v>0</v>
      </c>
      <c r="B789" s="476">
        <f>IFERROR(INDEX(Colorimetría!$D$4:$H$8,MATCH(#REF!,Colorimetría!$C$4:$C$8,0),MATCH(#REF!,Colorimetría!$D$3:$H$3,0)),0)</f>
        <v>0</v>
      </c>
    </row>
    <row r="790" spans="1:2" ht="14.45" customHeight="1" x14ac:dyDescent="0.25">
      <c r="A790" s="477"/>
      <c r="B790" s="477"/>
    </row>
    <row r="791" spans="1:2" ht="14.45" customHeight="1" x14ac:dyDescent="0.25">
      <c r="A791" s="477"/>
      <c r="B791" s="477"/>
    </row>
    <row r="792" spans="1:2" ht="14.45" customHeight="1" x14ac:dyDescent="0.25">
      <c r="A792" s="477"/>
      <c r="B792" s="477"/>
    </row>
    <row r="793" spans="1:2" ht="14.45" customHeight="1" x14ac:dyDescent="0.25">
      <c r="A793" s="477"/>
      <c r="B793" s="477"/>
    </row>
    <row r="794" spans="1:2" ht="15" customHeight="1" thickBot="1" x14ac:dyDescent="0.3">
      <c r="A794" s="478"/>
      <c r="B794" s="478"/>
    </row>
    <row r="795" spans="1:2" ht="15" customHeight="1" thickTop="1" x14ac:dyDescent="0.25">
      <c r="A795" s="476">
        <f>(IFERROR(VLOOKUP(#REF!,Criterios!$E$3:$F$8,2,FALSE),0)) * (IFERROR(VLOOKUP(#REF!,Criterios!$H$3:$I$8,2,FALSE),0))</f>
        <v>0</v>
      </c>
      <c r="B795" s="476">
        <f>IFERROR(INDEX(Colorimetría!$D$4:$H$8,MATCH(#REF!,Colorimetría!$C$4:$C$8,0),MATCH(#REF!,Colorimetría!$D$3:$H$3,0)),0)</f>
        <v>0</v>
      </c>
    </row>
    <row r="796" spans="1:2" ht="14.45" customHeight="1" x14ac:dyDescent="0.25">
      <c r="A796" s="477"/>
      <c r="B796" s="477"/>
    </row>
    <row r="797" spans="1:2" ht="14.45" customHeight="1" x14ac:dyDescent="0.25">
      <c r="A797" s="477"/>
      <c r="B797" s="477"/>
    </row>
    <row r="798" spans="1:2" ht="14.45" customHeight="1" x14ac:dyDescent="0.25">
      <c r="A798" s="477"/>
      <c r="B798" s="477"/>
    </row>
    <row r="799" spans="1:2" ht="14.45" customHeight="1" x14ac:dyDescent="0.25">
      <c r="A799" s="477"/>
      <c r="B799" s="477"/>
    </row>
    <row r="800" spans="1:2" ht="15" customHeight="1" thickBot="1" x14ac:dyDescent="0.3">
      <c r="A800" s="478"/>
      <c r="B800" s="478"/>
    </row>
    <row r="801" spans="1:2" ht="15" customHeight="1" thickTop="1" x14ac:dyDescent="0.25">
      <c r="A801" s="476">
        <f>(IFERROR(VLOOKUP(#REF!,Criterios!$E$3:$F$8,2,FALSE),0)) * (IFERROR(VLOOKUP(#REF!,Criterios!$H$3:$I$8,2,FALSE),0))</f>
        <v>0</v>
      </c>
      <c r="B801" s="476">
        <f>IFERROR(INDEX(Colorimetría!$D$4:$H$8,MATCH(#REF!,Colorimetría!$C$4:$C$8,0),MATCH(#REF!,Colorimetría!$D$3:$H$3,0)),0)</f>
        <v>0</v>
      </c>
    </row>
    <row r="802" spans="1:2" ht="14.45" customHeight="1" x14ac:dyDescent="0.25">
      <c r="A802" s="477"/>
      <c r="B802" s="477"/>
    </row>
    <row r="803" spans="1:2" ht="14.45" customHeight="1" x14ac:dyDescent="0.25">
      <c r="A803" s="477"/>
      <c r="B803" s="477"/>
    </row>
    <row r="804" spans="1:2" ht="14.45" customHeight="1" x14ac:dyDescent="0.25">
      <c r="A804" s="477"/>
      <c r="B804" s="477"/>
    </row>
    <row r="805" spans="1:2" ht="14.45" customHeight="1" x14ac:dyDescent="0.25">
      <c r="A805" s="477"/>
      <c r="B805" s="477"/>
    </row>
    <row r="806" spans="1:2" ht="15" customHeight="1" thickBot="1" x14ac:dyDescent="0.3">
      <c r="A806" s="478"/>
      <c r="B806" s="478"/>
    </row>
    <row r="807" spans="1:2" ht="15" customHeight="1" thickTop="1" x14ac:dyDescent="0.25">
      <c r="A807" s="476">
        <f>(IFERROR(VLOOKUP(#REF!,Criterios!$E$3:$F$8,2,FALSE),0)) * (IFERROR(VLOOKUP(#REF!,Criterios!$H$3:$I$8,2,FALSE),0))</f>
        <v>0</v>
      </c>
      <c r="B807" s="476">
        <f>IFERROR(INDEX(Colorimetría!$D$4:$H$8,MATCH(#REF!,Colorimetría!$C$4:$C$8,0),MATCH(#REF!,Colorimetría!$D$3:$H$3,0)),0)</f>
        <v>0</v>
      </c>
    </row>
    <row r="808" spans="1:2" ht="14.45" customHeight="1" x14ac:dyDescent="0.25">
      <c r="A808" s="477"/>
      <c r="B808" s="477"/>
    </row>
    <row r="809" spans="1:2" ht="14.45" customHeight="1" x14ac:dyDescent="0.25">
      <c r="A809" s="477"/>
      <c r="B809" s="477"/>
    </row>
    <row r="810" spans="1:2" ht="14.45" customHeight="1" x14ac:dyDescent="0.25">
      <c r="A810" s="477"/>
      <c r="B810" s="477"/>
    </row>
    <row r="811" spans="1:2" ht="14.45" customHeight="1" x14ac:dyDescent="0.25">
      <c r="A811" s="477"/>
      <c r="B811" s="477"/>
    </row>
    <row r="812" spans="1:2" ht="15" customHeight="1" thickBot="1" x14ac:dyDescent="0.3">
      <c r="A812" s="478"/>
      <c r="B812" s="478"/>
    </row>
    <row r="813" spans="1:2" ht="15" customHeight="1" thickTop="1" x14ac:dyDescent="0.25">
      <c r="A813" s="476">
        <f>(IFERROR(VLOOKUP(#REF!,Criterios!$E$3:$F$8,2,FALSE),0)) * (IFERROR(VLOOKUP(#REF!,Criterios!$H$3:$I$8,2,FALSE),0))</f>
        <v>0</v>
      </c>
      <c r="B813" s="476">
        <f>IFERROR(INDEX(Colorimetría!$D$4:$H$8,MATCH(#REF!,Colorimetría!$C$4:$C$8,0),MATCH(#REF!,Colorimetría!$D$3:$H$3,0)),0)</f>
        <v>0</v>
      </c>
    </row>
    <row r="814" spans="1:2" ht="14.45" customHeight="1" x14ac:dyDescent="0.25">
      <c r="A814" s="477"/>
      <c r="B814" s="477"/>
    </row>
    <row r="815" spans="1:2" ht="14.45" customHeight="1" x14ac:dyDescent="0.25">
      <c r="A815" s="477"/>
      <c r="B815" s="477"/>
    </row>
    <row r="816" spans="1:2" ht="14.45" customHeight="1" x14ac:dyDescent="0.25">
      <c r="A816" s="477"/>
      <c r="B816" s="477"/>
    </row>
    <row r="817" spans="1:2" ht="14.45" customHeight="1" x14ac:dyDescent="0.25">
      <c r="A817" s="477"/>
      <c r="B817" s="477"/>
    </row>
    <row r="818" spans="1:2" ht="15" customHeight="1" thickBot="1" x14ac:dyDescent="0.3">
      <c r="A818" s="478"/>
      <c r="B818" s="478"/>
    </row>
    <row r="819" spans="1:2" ht="15" customHeight="1" thickTop="1" x14ac:dyDescent="0.25">
      <c r="A819" s="476">
        <f>(IFERROR(VLOOKUP(#REF!,Criterios!$E$3:$F$8,2,FALSE),0)) * (IFERROR(VLOOKUP(#REF!,Criterios!$H$3:$I$8,2,FALSE),0))</f>
        <v>0</v>
      </c>
      <c r="B819" s="476">
        <f>IFERROR(INDEX(Colorimetría!$D$4:$H$8,MATCH(#REF!,Colorimetría!$C$4:$C$8,0),MATCH(#REF!,Colorimetría!$D$3:$H$3,0)),0)</f>
        <v>0</v>
      </c>
    </row>
    <row r="820" spans="1:2" ht="14.45" customHeight="1" x14ac:dyDescent="0.25">
      <c r="A820" s="477"/>
      <c r="B820" s="477"/>
    </row>
    <row r="821" spans="1:2" ht="14.45" customHeight="1" x14ac:dyDescent="0.25">
      <c r="A821" s="477"/>
      <c r="B821" s="477"/>
    </row>
    <row r="822" spans="1:2" ht="14.45" customHeight="1" x14ac:dyDescent="0.25">
      <c r="A822" s="477"/>
      <c r="B822" s="477"/>
    </row>
    <row r="823" spans="1:2" ht="14.45" customHeight="1" x14ac:dyDescent="0.25">
      <c r="A823" s="477"/>
      <c r="B823" s="477"/>
    </row>
    <row r="824" spans="1:2" ht="15" customHeight="1" thickBot="1" x14ac:dyDescent="0.3">
      <c r="A824" s="478"/>
      <c r="B824" s="478"/>
    </row>
    <row r="825" spans="1:2" ht="15" customHeight="1" thickTop="1" x14ac:dyDescent="0.25">
      <c r="A825" s="476">
        <f>(IFERROR(VLOOKUP(#REF!,Criterios!$E$3:$F$8,2,FALSE),0)) * (IFERROR(VLOOKUP(#REF!,Criterios!$H$3:$I$8,2,FALSE),0))</f>
        <v>0</v>
      </c>
      <c r="B825" s="476">
        <f>IFERROR(INDEX(Colorimetría!$D$4:$H$8,MATCH(#REF!,Colorimetría!$C$4:$C$8,0),MATCH(#REF!,Colorimetría!$D$3:$H$3,0)),0)</f>
        <v>0</v>
      </c>
    </row>
    <row r="826" spans="1:2" ht="14.45" customHeight="1" x14ac:dyDescent="0.25">
      <c r="A826" s="477"/>
      <c r="B826" s="477"/>
    </row>
    <row r="827" spans="1:2" ht="14.45" customHeight="1" x14ac:dyDescent="0.25">
      <c r="A827" s="477"/>
      <c r="B827" s="477"/>
    </row>
    <row r="828" spans="1:2" ht="14.45" customHeight="1" x14ac:dyDescent="0.25">
      <c r="A828" s="477"/>
      <c r="B828" s="477"/>
    </row>
    <row r="829" spans="1:2" ht="14.45" customHeight="1" x14ac:dyDescent="0.25">
      <c r="A829" s="477"/>
      <c r="B829" s="477"/>
    </row>
    <row r="830" spans="1:2" ht="15" customHeight="1" thickBot="1" x14ac:dyDescent="0.3">
      <c r="A830" s="478"/>
      <c r="B830" s="478"/>
    </row>
    <row r="831" spans="1:2" ht="15" customHeight="1" thickTop="1" x14ac:dyDescent="0.25">
      <c r="A831" s="476">
        <f>(IFERROR(VLOOKUP(#REF!,Criterios!$E$3:$F$8,2,FALSE),0)) * (IFERROR(VLOOKUP(#REF!,Criterios!$H$3:$I$8,2,FALSE),0))</f>
        <v>0</v>
      </c>
      <c r="B831" s="476">
        <f>IFERROR(INDEX(Colorimetría!$D$4:$H$8,MATCH(#REF!,Colorimetría!$C$4:$C$8,0),MATCH(#REF!,Colorimetría!$D$3:$H$3,0)),0)</f>
        <v>0</v>
      </c>
    </row>
    <row r="832" spans="1:2" ht="14.45" customHeight="1" x14ac:dyDescent="0.25">
      <c r="A832" s="477"/>
      <c r="B832" s="477"/>
    </row>
    <row r="833" spans="1:2" ht="14.45" customHeight="1" x14ac:dyDescent="0.25">
      <c r="A833" s="477"/>
      <c r="B833" s="477"/>
    </row>
    <row r="834" spans="1:2" ht="14.45" customHeight="1" x14ac:dyDescent="0.25">
      <c r="A834" s="477"/>
      <c r="B834" s="477"/>
    </row>
    <row r="835" spans="1:2" ht="14.45" customHeight="1" x14ac:dyDescent="0.25">
      <c r="A835" s="477"/>
      <c r="B835" s="477"/>
    </row>
    <row r="836" spans="1:2" ht="15" customHeight="1" thickBot="1" x14ac:dyDescent="0.3">
      <c r="A836" s="478"/>
      <c r="B836" s="478"/>
    </row>
    <row r="837" spans="1:2" ht="15" customHeight="1" thickTop="1" x14ac:dyDescent="0.25">
      <c r="A837" s="476">
        <f>(IFERROR(VLOOKUP(#REF!,Criterios!$E$3:$F$8,2,FALSE),0)) * (IFERROR(VLOOKUP(#REF!,Criterios!$H$3:$I$8,2,FALSE),0))</f>
        <v>0</v>
      </c>
      <c r="B837" s="476">
        <f>IFERROR(INDEX(Colorimetría!$D$4:$H$8,MATCH(#REF!,Colorimetría!$C$4:$C$8,0),MATCH(#REF!,Colorimetría!$D$3:$H$3,0)),0)</f>
        <v>0</v>
      </c>
    </row>
    <row r="838" spans="1:2" ht="14.45" customHeight="1" x14ac:dyDescent="0.25">
      <c r="A838" s="477"/>
      <c r="B838" s="477"/>
    </row>
    <row r="839" spans="1:2" ht="14.45" customHeight="1" x14ac:dyDescent="0.25">
      <c r="A839" s="477"/>
      <c r="B839" s="477"/>
    </row>
    <row r="840" spans="1:2" ht="14.45" customHeight="1" x14ac:dyDescent="0.25">
      <c r="A840" s="477"/>
      <c r="B840" s="477"/>
    </row>
    <row r="841" spans="1:2" ht="14.45" customHeight="1" x14ac:dyDescent="0.25">
      <c r="A841" s="477"/>
      <c r="B841" s="477"/>
    </row>
    <row r="842" spans="1:2" ht="15" customHeight="1" thickBot="1" x14ac:dyDescent="0.3">
      <c r="A842" s="478"/>
      <c r="B842" s="478"/>
    </row>
    <row r="843" spans="1:2" ht="15" customHeight="1" thickTop="1" x14ac:dyDescent="0.25">
      <c r="A843" s="476">
        <f>(IFERROR(VLOOKUP(#REF!,Criterios!$E$3:$F$8,2,FALSE),0)) * (IFERROR(VLOOKUP(#REF!,Criterios!$H$3:$I$8,2,FALSE),0))</f>
        <v>0</v>
      </c>
      <c r="B843" s="476">
        <f>IFERROR(INDEX(Colorimetría!$D$4:$H$8,MATCH(#REF!,Colorimetría!$C$4:$C$8,0),MATCH(#REF!,Colorimetría!$D$3:$H$3,0)),0)</f>
        <v>0</v>
      </c>
    </row>
    <row r="844" spans="1:2" ht="14.45" customHeight="1" x14ac:dyDescent="0.25">
      <c r="A844" s="477"/>
      <c r="B844" s="477"/>
    </row>
    <row r="845" spans="1:2" ht="14.45" customHeight="1" x14ac:dyDescent="0.25">
      <c r="A845" s="477"/>
      <c r="B845" s="477"/>
    </row>
    <row r="846" spans="1:2" ht="14.45" customHeight="1" x14ac:dyDescent="0.25">
      <c r="A846" s="477"/>
      <c r="B846" s="477"/>
    </row>
    <row r="847" spans="1:2" ht="14.45" customHeight="1" x14ac:dyDescent="0.25">
      <c r="A847" s="477"/>
      <c r="B847" s="477"/>
    </row>
    <row r="848" spans="1:2" ht="15" customHeight="1" thickBot="1" x14ac:dyDescent="0.3">
      <c r="A848" s="478"/>
      <c r="B848" s="478"/>
    </row>
    <row r="849" spans="1:2" ht="15" customHeight="1" thickTop="1" x14ac:dyDescent="0.25">
      <c r="A849" s="476">
        <f>(IFERROR(VLOOKUP(#REF!,Criterios!$E$3:$F$8,2,FALSE),0)) * (IFERROR(VLOOKUP(#REF!,Criterios!$H$3:$I$8,2,FALSE),0))</f>
        <v>0</v>
      </c>
      <c r="B849" s="476">
        <f>IFERROR(INDEX(Colorimetría!$D$4:$H$8,MATCH(#REF!,Colorimetría!$C$4:$C$8,0),MATCH(#REF!,Colorimetría!$D$3:$H$3,0)),0)</f>
        <v>0</v>
      </c>
    </row>
    <row r="850" spans="1:2" ht="14.45" customHeight="1" x14ac:dyDescent="0.25">
      <c r="A850" s="477"/>
      <c r="B850" s="477"/>
    </row>
    <row r="851" spans="1:2" ht="14.45" customHeight="1" x14ac:dyDescent="0.25">
      <c r="A851" s="477"/>
      <c r="B851" s="477"/>
    </row>
    <row r="852" spans="1:2" ht="14.45" customHeight="1" x14ac:dyDescent="0.25">
      <c r="A852" s="477"/>
      <c r="B852" s="477"/>
    </row>
    <row r="853" spans="1:2" ht="14.45" customHeight="1" x14ac:dyDescent="0.25">
      <c r="A853" s="477"/>
      <c r="B853" s="477"/>
    </row>
    <row r="854" spans="1:2" ht="15" customHeight="1" thickBot="1" x14ac:dyDescent="0.3">
      <c r="A854" s="478"/>
      <c r="B854" s="478"/>
    </row>
    <row r="855" spans="1:2" ht="15" customHeight="1" thickTop="1" x14ac:dyDescent="0.25">
      <c r="A855" s="476">
        <f>(IFERROR(VLOOKUP(#REF!,Criterios!$E$3:$F$8,2,FALSE),0)) * (IFERROR(VLOOKUP(#REF!,Criterios!$H$3:$I$8,2,FALSE),0))</f>
        <v>0</v>
      </c>
      <c r="B855" s="476">
        <f>IFERROR(INDEX(Colorimetría!$D$4:$H$8,MATCH(#REF!,Colorimetría!$C$4:$C$8,0),MATCH(#REF!,Colorimetría!$D$3:$H$3,0)),0)</f>
        <v>0</v>
      </c>
    </row>
    <row r="856" spans="1:2" ht="14.45" customHeight="1" x14ac:dyDescent="0.25">
      <c r="A856" s="477"/>
      <c r="B856" s="477"/>
    </row>
    <row r="857" spans="1:2" ht="14.45" customHeight="1" x14ac:dyDescent="0.25">
      <c r="A857" s="477"/>
      <c r="B857" s="477"/>
    </row>
    <row r="858" spans="1:2" ht="14.45" customHeight="1" x14ac:dyDescent="0.25">
      <c r="A858" s="477"/>
      <c r="B858" s="477"/>
    </row>
    <row r="859" spans="1:2" ht="14.45" customHeight="1" x14ac:dyDescent="0.25">
      <c r="A859" s="477"/>
      <c r="B859" s="477"/>
    </row>
    <row r="860" spans="1:2" ht="15" customHeight="1" thickBot="1" x14ac:dyDescent="0.3">
      <c r="A860" s="478"/>
      <c r="B860" s="478"/>
    </row>
    <row r="861" spans="1:2" ht="15" customHeight="1" thickTop="1" x14ac:dyDescent="0.25">
      <c r="A861" s="476">
        <f>(IFERROR(VLOOKUP(#REF!,Criterios!$E$3:$F$8,2,FALSE),0)) * (IFERROR(VLOOKUP(#REF!,Criterios!$H$3:$I$8,2,FALSE),0))</f>
        <v>0</v>
      </c>
      <c r="B861" s="476">
        <f>IFERROR(INDEX(Colorimetría!$D$4:$H$8,MATCH(#REF!,Colorimetría!$C$4:$C$8,0),MATCH(#REF!,Colorimetría!$D$3:$H$3,0)),0)</f>
        <v>0</v>
      </c>
    </row>
    <row r="862" spans="1:2" ht="14.45" customHeight="1" x14ac:dyDescent="0.25">
      <c r="A862" s="477"/>
      <c r="B862" s="477"/>
    </row>
    <row r="863" spans="1:2" ht="14.45" customHeight="1" x14ac:dyDescent="0.25">
      <c r="A863" s="477"/>
      <c r="B863" s="477"/>
    </row>
    <row r="864" spans="1:2" ht="14.45" customHeight="1" x14ac:dyDescent="0.25">
      <c r="A864" s="477"/>
      <c r="B864" s="477"/>
    </row>
    <row r="865" spans="1:2" ht="14.45" customHeight="1" x14ac:dyDescent="0.25">
      <c r="A865" s="477"/>
      <c r="B865" s="477"/>
    </row>
    <row r="866" spans="1:2" ht="15" customHeight="1" thickBot="1" x14ac:dyDescent="0.3">
      <c r="A866" s="478"/>
      <c r="B866" s="478"/>
    </row>
    <row r="867" spans="1:2" ht="15" customHeight="1" thickTop="1" x14ac:dyDescent="0.25">
      <c r="A867" s="476">
        <f>(IFERROR(VLOOKUP(#REF!,Criterios!$E$3:$F$8,2,FALSE),0)) * (IFERROR(VLOOKUP(#REF!,Criterios!$H$3:$I$8,2,FALSE),0))</f>
        <v>0</v>
      </c>
      <c r="B867" s="476">
        <f>IFERROR(INDEX(Colorimetría!$D$4:$H$8,MATCH(#REF!,Colorimetría!$C$4:$C$8,0),MATCH(#REF!,Colorimetría!$D$3:$H$3,0)),0)</f>
        <v>0</v>
      </c>
    </row>
    <row r="868" spans="1:2" ht="14.45" customHeight="1" x14ac:dyDescent="0.25">
      <c r="A868" s="477"/>
      <c r="B868" s="477"/>
    </row>
    <row r="869" spans="1:2" ht="14.45" customHeight="1" x14ac:dyDescent="0.25">
      <c r="A869" s="477"/>
      <c r="B869" s="477"/>
    </row>
    <row r="870" spans="1:2" ht="14.45" customHeight="1" x14ac:dyDescent="0.25">
      <c r="A870" s="477"/>
      <c r="B870" s="477"/>
    </row>
    <row r="871" spans="1:2" ht="14.45" customHeight="1" x14ac:dyDescent="0.25">
      <c r="A871" s="477"/>
      <c r="B871" s="477"/>
    </row>
    <row r="872" spans="1:2" ht="15" customHeight="1" thickBot="1" x14ac:dyDescent="0.3">
      <c r="A872" s="478"/>
      <c r="B872" s="478"/>
    </row>
    <row r="873" spans="1:2" ht="15" customHeight="1" thickTop="1" x14ac:dyDescent="0.25">
      <c r="A873" s="476">
        <f>(IFERROR(VLOOKUP(#REF!,Criterios!$E$3:$F$8,2,FALSE),0)) * (IFERROR(VLOOKUP(#REF!,Criterios!$H$3:$I$8,2,FALSE),0))</f>
        <v>0</v>
      </c>
      <c r="B873" s="476">
        <f>IFERROR(INDEX(Colorimetría!$D$4:$H$8,MATCH(#REF!,Colorimetría!$C$4:$C$8,0),MATCH(#REF!,Colorimetría!$D$3:$H$3,0)),0)</f>
        <v>0</v>
      </c>
    </row>
    <row r="874" spans="1:2" ht="14.45" customHeight="1" x14ac:dyDescent="0.25">
      <c r="A874" s="477"/>
      <c r="B874" s="477"/>
    </row>
    <row r="875" spans="1:2" ht="14.45" customHeight="1" x14ac:dyDescent="0.25">
      <c r="A875" s="477"/>
      <c r="B875" s="477"/>
    </row>
    <row r="876" spans="1:2" ht="14.45" customHeight="1" x14ac:dyDescent="0.25">
      <c r="A876" s="477"/>
      <c r="B876" s="477"/>
    </row>
    <row r="877" spans="1:2" ht="14.45" customHeight="1" x14ac:dyDescent="0.25">
      <c r="A877" s="477"/>
      <c r="B877" s="477"/>
    </row>
    <row r="878" spans="1:2" ht="15" customHeight="1" thickBot="1" x14ac:dyDescent="0.3">
      <c r="A878" s="478"/>
      <c r="B878" s="478"/>
    </row>
    <row r="879" spans="1:2" ht="15" customHeight="1" thickTop="1" x14ac:dyDescent="0.25">
      <c r="A879" s="476">
        <f>(IFERROR(VLOOKUP(#REF!,Criterios!$E$3:$F$8,2,FALSE),0)) * (IFERROR(VLOOKUP(#REF!,Criterios!$H$3:$I$8,2,FALSE),0))</f>
        <v>0</v>
      </c>
      <c r="B879" s="476">
        <f>IFERROR(INDEX(Colorimetría!$D$4:$H$8,MATCH(#REF!,Colorimetría!$C$4:$C$8,0),MATCH(#REF!,Colorimetría!$D$3:$H$3,0)),0)</f>
        <v>0</v>
      </c>
    </row>
    <row r="880" spans="1:2" ht="14.45" customHeight="1" x14ac:dyDescent="0.25">
      <c r="A880" s="477"/>
      <c r="B880" s="477"/>
    </row>
    <row r="881" spans="1:2" ht="14.45" customHeight="1" x14ac:dyDescent="0.25">
      <c r="A881" s="477"/>
      <c r="B881" s="477"/>
    </row>
    <row r="882" spans="1:2" ht="14.45" customHeight="1" x14ac:dyDescent="0.25">
      <c r="A882" s="477"/>
      <c r="B882" s="477"/>
    </row>
    <row r="883" spans="1:2" ht="14.45" customHeight="1" x14ac:dyDescent="0.25">
      <c r="A883" s="477"/>
      <c r="B883" s="477"/>
    </row>
    <row r="884" spans="1:2" ht="15" customHeight="1" thickBot="1" x14ac:dyDescent="0.3">
      <c r="A884" s="478"/>
      <c r="B884" s="478"/>
    </row>
    <row r="885" spans="1:2" ht="15" customHeight="1" thickTop="1" x14ac:dyDescent="0.25">
      <c r="A885" s="476">
        <f>(IFERROR(VLOOKUP(#REF!,Criterios!$E$3:$F$8,2,FALSE),0)) * (IFERROR(VLOOKUP(#REF!,Criterios!$H$3:$I$8,2,FALSE),0))</f>
        <v>0</v>
      </c>
      <c r="B885" s="476">
        <f>IFERROR(INDEX(Colorimetría!$D$4:$H$8,MATCH(#REF!,Colorimetría!$C$4:$C$8,0),MATCH(#REF!,Colorimetría!$D$3:$H$3,0)),0)</f>
        <v>0</v>
      </c>
    </row>
    <row r="886" spans="1:2" ht="14.45" customHeight="1" x14ac:dyDescent="0.25">
      <c r="A886" s="477"/>
      <c r="B886" s="477"/>
    </row>
    <row r="887" spans="1:2" ht="14.45" customHeight="1" x14ac:dyDescent="0.25">
      <c r="A887" s="477"/>
      <c r="B887" s="477"/>
    </row>
    <row r="888" spans="1:2" ht="14.45" customHeight="1" x14ac:dyDescent="0.25">
      <c r="A888" s="477"/>
      <c r="B888" s="477"/>
    </row>
    <row r="889" spans="1:2" ht="14.45" customHeight="1" x14ac:dyDescent="0.25">
      <c r="A889" s="477"/>
      <c r="B889" s="477"/>
    </row>
    <row r="890" spans="1:2" ht="15" customHeight="1" thickBot="1" x14ac:dyDescent="0.3">
      <c r="A890" s="478"/>
      <c r="B890" s="478"/>
    </row>
    <row r="891" spans="1:2" ht="15" customHeight="1" thickTop="1" x14ac:dyDescent="0.25">
      <c r="A891" s="476">
        <f>(IFERROR(VLOOKUP(#REF!,Criterios!$E$3:$F$8,2,FALSE),0)) * (IFERROR(VLOOKUP(#REF!,Criterios!$H$3:$I$8,2,FALSE),0))</f>
        <v>0</v>
      </c>
      <c r="B891" s="476">
        <f>IFERROR(INDEX(Colorimetría!$D$4:$H$8,MATCH(#REF!,Colorimetría!$C$4:$C$8,0),MATCH(#REF!,Colorimetría!$D$3:$H$3,0)),0)</f>
        <v>0</v>
      </c>
    </row>
    <row r="892" spans="1:2" ht="14.45" customHeight="1" x14ac:dyDescent="0.25">
      <c r="A892" s="477"/>
      <c r="B892" s="477"/>
    </row>
    <row r="893" spans="1:2" ht="14.45" customHeight="1" x14ac:dyDescent="0.25">
      <c r="A893" s="477"/>
      <c r="B893" s="477"/>
    </row>
    <row r="894" spans="1:2" ht="14.45" customHeight="1" x14ac:dyDescent="0.25">
      <c r="A894" s="477"/>
      <c r="B894" s="477"/>
    </row>
    <row r="895" spans="1:2" ht="14.45" customHeight="1" x14ac:dyDescent="0.25">
      <c r="A895" s="477"/>
      <c r="B895" s="477"/>
    </row>
    <row r="896" spans="1:2" ht="15" customHeight="1" thickBot="1" x14ac:dyDescent="0.3">
      <c r="A896" s="478"/>
      <c r="B896" s="478"/>
    </row>
    <row r="897" spans="1:2" ht="15" customHeight="1" thickTop="1" x14ac:dyDescent="0.25">
      <c r="A897" s="476">
        <f>(IFERROR(VLOOKUP(#REF!,Criterios!$E$3:$F$8,2,FALSE),0)) * (IFERROR(VLOOKUP(#REF!,Criterios!$H$3:$I$8,2,FALSE),0))</f>
        <v>0</v>
      </c>
      <c r="B897" s="476">
        <f>IFERROR(INDEX(Colorimetría!$D$4:$H$8,MATCH(#REF!,Colorimetría!$C$4:$C$8,0),MATCH(#REF!,Colorimetría!$D$3:$H$3,0)),0)</f>
        <v>0</v>
      </c>
    </row>
    <row r="898" spans="1:2" ht="14.45" customHeight="1" x14ac:dyDescent="0.25">
      <c r="A898" s="477"/>
      <c r="B898" s="477"/>
    </row>
    <row r="899" spans="1:2" ht="14.45" customHeight="1" x14ac:dyDescent="0.25">
      <c r="A899" s="477"/>
      <c r="B899" s="477"/>
    </row>
    <row r="900" spans="1:2" ht="14.45" customHeight="1" x14ac:dyDescent="0.25">
      <c r="A900" s="477"/>
      <c r="B900" s="477"/>
    </row>
    <row r="901" spans="1:2" ht="14.45" customHeight="1" x14ac:dyDescent="0.25">
      <c r="A901" s="477"/>
      <c r="B901" s="477"/>
    </row>
    <row r="902" spans="1:2" ht="15" customHeight="1" thickBot="1" x14ac:dyDescent="0.3">
      <c r="A902" s="478"/>
      <c r="B902" s="478"/>
    </row>
    <row r="903" spans="1:2" ht="15" customHeight="1" thickTop="1" x14ac:dyDescent="0.25">
      <c r="A903" s="476">
        <f>(IFERROR(VLOOKUP(#REF!,Criterios!$E$3:$F$8,2,FALSE),0)) * (IFERROR(VLOOKUP(#REF!,Criterios!$H$3:$I$8,2,FALSE),0))</f>
        <v>0</v>
      </c>
      <c r="B903" s="476">
        <f>IFERROR(INDEX(Colorimetría!$D$4:$H$8,MATCH(#REF!,Colorimetría!$C$4:$C$8,0),MATCH(#REF!,Colorimetría!$D$3:$H$3,0)),0)</f>
        <v>0</v>
      </c>
    </row>
    <row r="904" spans="1:2" ht="14.45" customHeight="1" x14ac:dyDescent="0.25">
      <c r="A904" s="477"/>
      <c r="B904" s="477"/>
    </row>
    <row r="905" spans="1:2" ht="14.45" customHeight="1" x14ac:dyDescent="0.25">
      <c r="A905" s="477"/>
      <c r="B905" s="477"/>
    </row>
    <row r="906" spans="1:2" ht="14.45" customHeight="1" x14ac:dyDescent="0.25">
      <c r="A906" s="477"/>
      <c r="B906" s="477"/>
    </row>
    <row r="907" spans="1:2" ht="14.45" customHeight="1" x14ac:dyDescent="0.25">
      <c r="A907" s="477"/>
      <c r="B907" s="477"/>
    </row>
    <row r="908" spans="1:2" ht="15" customHeight="1" thickBot="1" x14ac:dyDescent="0.3">
      <c r="A908" s="478"/>
      <c r="B908" s="478"/>
    </row>
    <row r="909" spans="1:2" ht="15" customHeight="1" thickTop="1" x14ac:dyDescent="0.25">
      <c r="A909" s="476">
        <f>(IFERROR(VLOOKUP(#REF!,Criterios!$E$3:$F$8,2,FALSE),0)) * (IFERROR(VLOOKUP(#REF!,Criterios!$H$3:$I$8,2,FALSE),0))</f>
        <v>0</v>
      </c>
      <c r="B909" s="476">
        <f>IFERROR(INDEX(Colorimetría!$D$4:$H$8,MATCH(#REF!,Colorimetría!$C$4:$C$8,0),MATCH(#REF!,Colorimetría!$D$3:$H$3,0)),0)</f>
        <v>0</v>
      </c>
    </row>
    <row r="910" spans="1:2" ht="14.45" customHeight="1" x14ac:dyDescent="0.25">
      <c r="A910" s="477"/>
      <c r="B910" s="477"/>
    </row>
    <row r="911" spans="1:2" ht="14.45" customHeight="1" x14ac:dyDescent="0.25">
      <c r="A911" s="477"/>
      <c r="B911" s="477"/>
    </row>
    <row r="912" spans="1:2" ht="14.45" customHeight="1" x14ac:dyDescent="0.25">
      <c r="A912" s="477"/>
      <c r="B912" s="477"/>
    </row>
    <row r="913" spans="1:2" ht="14.45" customHeight="1" x14ac:dyDescent="0.25">
      <c r="A913" s="477"/>
      <c r="B913" s="477"/>
    </row>
    <row r="914" spans="1:2" ht="15" customHeight="1" thickBot="1" x14ac:dyDescent="0.3">
      <c r="A914" s="478"/>
      <c r="B914" s="478"/>
    </row>
    <row r="915" spans="1:2" ht="15" customHeight="1" thickTop="1" x14ac:dyDescent="0.25">
      <c r="A915" s="476">
        <f>(IFERROR(VLOOKUP(#REF!,Criterios!$E$3:$F$8,2,FALSE),0)) * (IFERROR(VLOOKUP(#REF!,Criterios!$H$3:$I$8,2,FALSE),0))</f>
        <v>0</v>
      </c>
      <c r="B915" s="476">
        <f>IFERROR(INDEX(Colorimetría!$D$4:$H$8,MATCH(#REF!,Colorimetría!$C$4:$C$8,0),MATCH(#REF!,Colorimetría!$D$3:$H$3,0)),0)</f>
        <v>0</v>
      </c>
    </row>
    <row r="916" spans="1:2" ht="14.45" customHeight="1" x14ac:dyDescent="0.25">
      <c r="A916" s="477"/>
      <c r="B916" s="477"/>
    </row>
    <row r="917" spans="1:2" ht="14.45" customHeight="1" x14ac:dyDescent="0.25">
      <c r="A917" s="477"/>
      <c r="B917" s="477"/>
    </row>
    <row r="918" spans="1:2" ht="14.45" customHeight="1" x14ac:dyDescent="0.25">
      <c r="A918" s="477"/>
      <c r="B918" s="477"/>
    </row>
    <row r="919" spans="1:2" ht="14.45" customHeight="1" x14ac:dyDescent="0.25">
      <c r="A919" s="477"/>
      <c r="B919" s="477"/>
    </row>
    <row r="920" spans="1:2" ht="15" customHeight="1" thickBot="1" x14ac:dyDescent="0.3">
      <c r="A920" s="478"/>
      <c r="B920" s="478"/>
    </row>
    <row r="921" spans="1:2" ht="15" customHeight="1" thickTop="1" x14ac:dyDescent="0.25">
      <c r="A921" s="476">
        <f>(IFERROR(VLOOKUP(#REF!,Criterios!$E$3:$F$8,2,FALSE),0)) * (IFERROR(VLOOKUP(#REF!,Criterios!$H$3:$I$8,2,FALSE),0))</f>
        <v>0</v>
      </c>
      <c r="B921" s="476">
        <f>IFERROR(INDEX(Colorimetría!$D$4:$H$8,MATCH(#REF!,Colorimetría!$C$4:$C$8,0),MATCH(#REF!,Colorimetría!$D$3:$H$3,0)),0)</f>
        <v>0</v>
      </c>
    </row>
    <row r="922" spans="1:2" ht="14.45" customHeight="1" x14ac:dyDescent="0.25">
      <c r="A922" s="477"/>
      <c r="B922" s="477"/>
    </row>
    <row r="923" spans="1:2" ht="14.45" customHeight="1" x14ac:dyDescent="0.25">
      <c r="A923" s="477"/>
      <c r="B923" s="477"/>
    </row>
    <row r="924" spans="1:2" ht="14.45" customHeight="1" x14ac:dyDescent="0.25">
      <c r="A924" s="477"/>
      <c r="B924" s="477"/>
    </row>
    <row r="925" spans="1:2" ht="14.45" customHeight="1" x14ac:dyDescent="0.25">
      <c r="A925" s="477"/>
      <c r="B925" s="477"/>
    </row>
    <row r="926" spans="1:2" ht="15" customHeight="1" thickBot="1" x14ac:dyDescent="0.3">
      <c r="A926" s="478"/>
      <c r="B926" s="478"/>
    </row>
    <row r="927" spans="1:2" ht="15" customHeight="1" thickTop="1" x14ac:dyDescent="0.25">
      <c r="A927" s="476">
        <f>(IFERROR(VLOOKUP(#REF!,Criterios!$E$3:$F$8,2,FALSE),0)) * (IFERROR(VLOOKUP(#REF!,Criterios!$H$3:$I$8,2,FALSE),0))</f>
        <v>0</v>
      </c>
      <c r="B927" s="476">
        <f>IFERROR(INDEX(Colorimetría!$D$4:$H$8,MATCH(#REF!,Colorimetría!$C$4:$C$8,0),MATCH(#REF!,Colorimetría!$D$3:$H$3,0)),0)</f>
        <v>0</v>
      </c>
    </row>
    <row r="928" spans="1:2" ht="14.45" customHeight="1" x14ac:dyDescent="0.25">
      <c r="A928" s="477"/>
      <c r="B928" s="477"/>
    </row>
    <row r="929" spans="1:2" ht="14.45" customHeight="1" x14ac:dyDescent="0.25">
      <c r="A929" s="477"/>
      <c r="B929" s="477"/>
    </row>
    <row r="930" spans="1:2" ht="14.45" customHeight="1" x14ac:dyDescent="0.25">
      <c r="A930" s="477"/>
      <c r="B930" s="477"/>
    </row>
    <row r="931" spans="1:2" ht="14.45" customHeight="1" x14ac:dyDescent="0.25">
      <c r="A931" s="477"/>
      <c r="B931" s="477"/>
    </row>
    <row r="932" spans="1:2" ht="15" customHeight="1" thickBot="1" x14ac:dyDescent="0.3">
      <c r="A932" s="478"/>
      <c r="B932" s="478"/>
    </row>
    <row r="933" spans="1:2" ht="15" customHeight="1" thickTop="1" x14ac:dyDescent="0.25">
      <c r="A933" s="476">
        <f>(IFERROR(VLOOKUP(#REF!,Criterios!$E$3:$F$8,2,FALSE),0)) * (IFERROR(VLOOKUP(#REF!,Criterios!$H$3:$I$8,2,FALSE),0))</f>
        <v>0</v>
      </c>
      <c r="B933" s="476">
        <f>IFERROR(INDEX(Colorimetría!$D$4:$H$8,MATCH(#REF!,Colorimetría!$C$4:$C$8,0),MATCH(#REF!,Colorimetría!$D$3:$H$3,0)),0)</f>
        <v>0</v>
      </c>
    </row>
    <row r="934" spans="1:2" ht="14.45" customHeight="1" x14ac:dyDescent="0.25">
      <c r="A934" s="477"/>
      <c r="B934" s="477"/>
    </row>
    <row r="935" spans="1:2" ht="14.45" customHeight="1" x14ac:dyDescent="0.25">
      <c r="A935" s="477"/>
      <c r="B935" s="477"/>
    </row>
    <row r="936" spans="1:2" ht="14.45" customHeight="1" x14ac:dyDescent="0.25">
      <c r="A936" s="477"/>
      <c r="B936" s="477"/>
    </row>
    <row r="937" spans="1:2" ht="14.45" customHeight="1" x14ac:dyDescent="0.25">
      <c r="A937" s="477"/>
      <c r="B937" s="477"/>
    </row>
    <row r="938" spans="1:2" ht="15" customHeight="1" thickBot="1" x14ac:dyDescent="0.3">
      <c r="A938" s="478"/>
      <c r="B938" s="478"/>
    </row>
    <row r="939" spans="1:2" ht="15" customHeight="1" thickTop="1" x14ac:dyDescent="0.25">
      <c r="A939" s="476">
        <f>(IFERROR(VLOOKUP(#REF!,Criterios!$E$3:$F$8,2,FALSE),0)) * (IFERROR(VLOOKUP(#REF!,Criterios!$H$3:$I$8,2,FALSE),0))</f>
        <v>0</v>
      </c>
      <c r="B939" s="476">
        <f>IFERROR(INDEX(Colorimetría!$D$4:$H$8,MATCH(#REF!,Colorimetría!$C$4:$C$8,0),MATCH(#REF!,Colorimetría!$D$3:$H$3,0)),0)</f>
        <v>0</v>
      </c>
    </row>
    <row r="940" spans="1:2" ht="14.45" customHeight="1" x14ac:dyDescent="0.25">
      <c r="A940" s="477"/>
      <c r="B940" s="477"/>
    </row>
    <row r="941" spans="1:2" ht="14.45" customHeight="1" x14ac:dyDescent="0.25">
      <c r="A941" s="477"/>
      <c r="B941" s="477"/>
    </row>
    <row r="942" spans="1:2" ht="14.45" customHeight="1" x14ac:dyDescent="0.25">
      <c r="A942" s="477"/>
      <c r="B942" s="477"/>
    </row>
    <row r="943" spans="1:2" ht="14.45" customHeight="1" x14ac:dyDescent="0.25">
      <c r="A943" s="477"/>
      <c r="B943" s="477"/>
    </row>
    <row r="944" spans="1:2" ht="15" customHeight="1" thickBot="1" x14ac:dyDescent="0.3">
      <c r="A944" s="478"/>
      <c r="B944" s="478"/>
    </row>
    <row r="945" spans="1:2" ht="15" customHeight="1" thickTop="1" x14ac:dyDescent="0.25">
      <c r="A945" s="476">
        <f>(IFERROR(VLOOKUP(#REF!,Criterios!$E$3:$F$8,2,FALSE),0)) * (IFERROR(VLOOKUP(#REF!,Criterios!$H$3:$I$8,2,FALSE),0))</f>
        <v>0</v>
      </c>
      <c r="B945" s="476">
        <f>IFERROR(INDEX(Colorimetría!$D$4:$H$8,MATCH(#REF!,Colorimetría!$C$4:$C$8,0),MATCH(#REF!,Colorimetría!$D$3:$H$3,0)),0)</f>
        <v>0</v>
      </c>
    </row>
    <row r="946" spans="1:2" ht="14.45" customHeight="1" x14ac:dyDescent="0.25">
      <c r="A946" s="477"/>
      <c r="B946" s="477"/>
    </row>
    <row r="947" spans="1:2" ht="14.45" customHeight="1" x14ac:dyDescent="0.25">
      <c r="A947" s="477"/>
      <c r="B947" s="477"/>
    </row>
    <row r="948" spans="1:2" ht="14.45" customHeight="1" x14ac:dyDescent="0.25">
      <c r="A948" s="477"/>
      <c r="B948" s="477"/>
    </row>
    <row r="949" spans="1:2" ht="14.45" customHeight="1" x14ac:dyDescent="0.25">
      <c r="A949" s="477"/>
      <c r="B949" s="477"/>
    </row>
    <row r="950" spans="1:2" ht="15" customHeight="1" thickBot="1" x14ac:dyDescent="0.3">
      <c r="A950" s="478"/>
      <c r="B950" s="478"/>
    </row>
    <row r="951" spans="1:2" ht="15" customHeight="1" thickTop="1" x14ac:dyDescent="0.25">
      <c r="A951" s="476">
        <f>(IFERROR(VLOOKUP(#REF!,Criterios!$E$3:$F$8,2,FALSE),0)) * (IFERROR(VLOOKUP(#REF!,Criterios!$H$3:$I$8,2,FALSE),0))</f>
        <v>0</v>
      </c>
      <c r="B951" s="476">
        <f>IFERROR(INDEX(Colorimetría!$D$4:$H$8,MATCH(#REF!,Colorimetría!$C$4:$C$8,0),MATCH(#REF!,Colorimetría!$D$3:$H$3,0)),0)</f>
        <v>0</v>
      </c>
    </row>
    <row r="952" spans="1:2" ht="14.45" customHeight="1" x14ac:dyDescent="0.25">
      <c r="A952" s="477"/>
      <c r="B952" s="477"/>
    </row>
    <row r="953" spans="1:2" ht="14.45" customHeight="1" x14ac:dyDescent="0.25">
      <c r="A953" s="477"/>
      <c r="B953" s="477"/>
    </row>
    <row r="954" spans="1:2" ht="14.45" customHeight="1" x14ac:dyDescent="0.25">
      <c r="A954" s="477"/>
      <c r="B954" s="477"/>
    </row>
    <row r="955" spans="1:2" ht="14.45" customHeight="1" x14ac:dyDescent="0.25">
      <c r="A955" s="477"/>
      <c r="B955" s="477"/>
    </row>
    <row r="956" spans="1:2" ht="15" customHeight="1" thickBot="1" x14ac:dyDescent="0.3">
      <c r="A956" s="478"/>
      <c r="B956" s="478"/>
    </row>
    <row r="957" spans="1:2" ht="15" customHeight="1" thickTop="1" x14ac:dyDescent="0.25">
      <c r="A957" s="476">
        <f>(IFERROR(VLOOKUP(#REF!,Criterios!$E$3:$F$8,2,FALSE),0)) * (IFERROR(VLOOKUP(#REF!,Criterios!$H$3:$I$8,2,FALSE),0))</f>
        <v>0</v>
      </c>
      <c r="B957" s="476">
        <f>IFERROR(INDEX(Colorimetría!$D$4:$H$8,MATCH(#REF!,Colorimetría!$C$4:$C$8,0),MATCH(#REF!,Colorimetría!$D$3:$H$3,0)),0)</f>
        <v>0</v>
      </c>
    </row>
    <row r="958" spans="1:2" ht="14.45" customHeight="1" x14ac:dyDescent="0.25">
      <c r="A958" s="477"/>
      <c r="B958" s="477"/>
    </row>
    <row r="959" spans="1:2" ht="14.45" customHeight="1" x14ac:dyDescent="0.25">
      <c r="A959" s="477"/>
      <c r="B959" s="477"/>
    </row>
    <row r="960" spans="1:2" ht="14.45" customHeight="1" x14ac:dyDescent="0.25">
      <c r="A960" s="477"/>
      <c r="B960" s="477"/>
    </row>
    <row r="961" spans="1:2" ht="14.45" customHeight="1" x14ac:dyDescent="0.25">
      <c r="A961" s="477"/>
      <c r="B961" s="477"/>
    </row>
    <row r="962" spans="1:2" ht="15" customHeight="1" thickBot="1" x14ac:dyDescent="0.3">
      <c r="A962" s="478"/>
      <c r="B962" s="478"/>
    </row>
    <row r="963" spans="1:2" ht="15" customHeight="1" thickTop="1" x14ac:dyDescent="0.25">
      <c r="A963" s="476">
        <f>(IFERROR(VLOOKUP(#REF!,Criterios!$E$3:$F$8,2,FALSE),0)) * (IFERROR(VLOOKUP(#REF!,Criterios!$H$3:$I$8,2,FALSE),0))</f>
        <v>0</v>
      </c>
      <c r="B963" s="476">
        <f>IFERROR(INDEX(Colorimetría!$D$4:$H$8,MATCH(#REF!,Colorimetría!$C$4:$C$8,0),MATCH(#REF!,Colorimetría!$D$3:$H$3,0)),0)</f>
        <v>0</v>
      </c>
    </row>
    <row r="964" spans="1:2" ht="14.45" customHeight="1" x14ac:dyDescent="0.25">
      <c r="A964" s="477"/>
      <c r="B964" s="477"/>
    </row>
    <row r="965" spans="1:2" ht="14.45" customHeight="1" x14ac:dyDescent="0.25">
      <c r="A965" s="477"/>
      <c r="B965" s="477"/>
    </row>
    <row r="966" spans="1:2" ht="14.45" customHeight="1" x14ac:dyDescent="0.25">
      <c r="A966" s="477"/>
      <c r="B966" s="477"/>
    </row>
    <row r="967" spans="1:2" ht="14.45" customHeight="1" x14ac:dyDescent="0.25">
      <c r="A967" s="477"/>
      <c r="B967" s="477"/>
    </row>
    <row r="968" spans="1:2" ht="15" customHeight="1" thickBot="1" x14ac:dyDescent="0.3">
      <c r="A968" s="478"/>
      <c r="B968" s="478"/>
    </row>
    <row r="969" spans="1:2" ht="15" customHeight="1" thickTop="1" x14ac:dyDescent="0.25">
      <c r="A969" s="476">
        <f>(IFERROR(VLOOKUP(#REF!,Criterios!$E$3:$F$8,2,FALSE),0)) * (IFERROR(VLOOKUP(#REF!,Criterios!$H$3:$I$8,2,FALSE),0))</f>
        <v>0</v>
      </c>
      <c r="B969" s="476">
        <f>IFERROR(INDEX(Colorimetría!$D$4:$H$8,MATCH(#REF!,Colorimetría!$C$4:$C$8,0),MATCH(#REF!,Colorimetría!$D$3:$H$3,0)),0)</f>
        <v>0</v>
      </c>
    </row>
    <row r="970" spans="1:2" ht="14.45" customHeight="1" x14ac:dyDescent="0.25">
      <c r="A970" s="477"/>
      <c r="B970" s="477"/>
    </row>
    <row r="971" spans="1:2" ht="14.45" customHeight="1" x14ac:dyDescent="0.25">
      <c r="A971" s="477"/>
      <c r="B971" s="477"/>
    </row>
    <row r="972" spans="1:2" ht="14.45" customHeight="1" x14ac:dyDescent="0.25">
      <c r="A972" s="477"/>
      <c r="B972" s="477"/>
    </row>
    <row r="973" spans="1:2" ht="14.45" customHeight="1" x14ac:dyDescent="0.25">
      <c r="A973" s="477"/>
      <c r="B973" s="477"/>
    </row>
    <row r="974" spans="1:2" ht="15" customHeight="1" thickBot="1" x14ac:dyDescent="0.3">
      <c r="A974" s="478"/>
      <c r="B974" s="478"/>
    </row>
    <row r="975" spans="1:2" ht="15" customHeight="1" thickTop="1" x14ac:dyDescent="0.25">
      <c r="A975" s="476">
        <f>(IFERROR(VLOOKUP(#REF!,Criterios!$E$3:$F$8,2,FALSE),0)) * (IFERROR(VLOOKUP(#REF!,Criterios!$H$3:$I$8,2,FALSE),0))</f>
        <v>0</v>
      </c>
      <c r="B975" s="476">
        <f>IFERROR(INDEX(Colorimetría!$D$4:$H$8,MATCH(#REF!,Colorimetría!$C$4:$C$8,0),MATCH(#REF!,Colorimetría!$D$3:$H$3,0)),0)</f>
        <v>0</v>
      </c>
    </row>
    <row r="976" spans="1:2" ht="14.45" customHeight="1" x14ac:dyDescent="0.25">
      <c r="A976" s="477"/>
      <c r="B976" s="477"/>
    </row>
    <row r="977" spans="1:2" ht="14.45" customHeight="1" x14ac:dyDescent="0.25">
      <c r="A977" s="477"/>
      <c r="B977" s="477"/>
    </row>
    <row r="978" spans="1:2" ht="14.45" customHeight="1" x14ac:dyDescent="0.25">
      <c r="A978" s="477"/>
      <c r="B978" s="477"/>
    </row>
    <row r="979" spans="1:2" ht="14.45" customHeight="1" x14ac:dyDescent="0.25">
      <c r="A979" s="477"/>
      <c r="B979" s="477"/>
    </row>
    <row r="980" spans="1:2" ht="15" customHeight="1" thickBot="1" x14ac:dyDescent="0.3">
      <c r="A980" s="478"/>
      <c r="B980" s="478"/>
    </row>
    <row r="981" spans="1:2" ht="15" customHeight="1" thickTop="1" x14ac:dyDescent="0.25">
      <c r="A981" s="476">
        <f>(IFERROR(VLOOKUP(#REF!,Criterios!$E$3:$F$8,2,FALSE),0)) * (IFERROR(VLOOKUP(#REF!,Criterios!$H$3:$I$8,2,FALSE),0))</f>
        <v>0</v>
      </c>
      <c r="B981" s="476">
        <f>IFERROR(INDEX(Colorimetría!$D$4:$H$8,MATCH(#REF!,Colorimetría!$C$4:$C$8,0),MATCH(#REF!,Colorimetría!$D$3:$H$3,0)),0)</f>
        <v>0</v>
      </c>
    </row>
    <row r="982" spans="1:2" ht="14.45" customHeight="1" x14ac:dyDescent="0.25">
      <c r="A982" s="477"/>
      <c r="B982" s="477"/>
    </row>
    <row r="983" spans="1:2" ht="14.45" customHeight="1" x14ac:dyDescent="0.25">
      <c r="A983" s="477"/>
      <c r="B983" s="477"/>
    </row>
    <row r="984" spans="1:2" ht="14.45" customHeight="1" x14ac:dyDescent="0.25">
      <c r="A984" s="477"/>
      <c r="B984" s="477"/>
    </row>
    <row r="985" spans="1:2" ht="14.45" customHeight="1" x14ac:dyDescent="0.25">
      <c r="A985" s="477"/>
      <c r="B985" s="477"/>
    </row>
    <row r="986" spans="1:2" ht="15" customHeight="1" thickBot="1" x14ac:dyDescent="0.3">
      <c r="A986" s="478"/>
      <c r="B986" s="478"/>
    </row>
    <row r="987" spans="1:2" ht="15" customHeight="1" thickTop="1" x14ac:dyDescent="0.25">
      <c r="A987" s="476">
        <f>(IFERROR(VLOOKUP(#REF!,Criterios!$E$3:$F$8,2,FALSE),0)) * (IFERROR(VLOOKUP(#REF!,Criterios!$H$3:$I$8,2,FALSE),0))</f>
        <v>0</v>
      </c>
      <c r="B987" s="476">
        <f>IFERROR(INDEX(Colorimetría!$D$4:$H$8,MATCH(#REF!,Colorimetría!$C$4:$C$8,0),MATCH(#REF!,Colorimetría!$D$3:$H$3,0)),0)</f>
        <v>0</v>
      </c>
    </row>
    <row r="988" spans="1:2" ht="14.45" customHeight="1" x14ac:dyDescent="0.25">
      <c r="A988" s="477"/>
      <c r="B988" s="477"/>
    </row>
    <row r="989" spans="1:2" ht="14.45" customHeight="1" x14ac:dyDescent="0.25">
      <c r="A989" s="477"/>
      <c r="B989" s="477"/>
    </row>
    <row r="990" spans="1:2" ht="14.45" customHeight="1" x14ac:dyDescent="0.25">
      <c r="A990" s="477"/>
      <c r="B990" s="477"/>
    </row>
    <row r="991" spans="1:2" ht="14.45" customHeight="1" x14ac:dyDescent="0.25">
      <c r="A991" s="477"/>
      <c r="B991" s="477"/>
    </row>
    <row r="992" spans="1:2" ht="15" customHeight="1" thickBot="1" x14ac:dyDescent="0.3">
      <c r="A992" s="478"/>
      <c r="B992" s="478"/>
    </row>
    <row r="993" spans="1:2" ht="15" customHeight="1" thickTop="1" x14ac:dyDescent="0.25">
      <c r="A993" s="476">
        <f>(IFERROR(VLOOKUP(#REF!,Criterios!$E$3:$F$8,2,FALSE),0)) * (IFERROR(VLOOKUP(#REF!,Criterios!$H$3:$I$8,2,FALSE),0))</f>
        <v>0</v>
      </c>
      <c r="B993" s="476">
        <f>IFERROR(INDEX(Colorimetría!$D$4:$H$8,MATCH(#REF!,Colorimetría!$C$4:$C$8,0),MATCH(#REF!,Colorimetría!$D$3:$H$3,0)),0)</f>
        <v>0</v>
      </c>
    </row>
    <row r="994" spans="1:2" ht="14.45" customHeight="1" x14ac:dyDescent="0.25">
      <c r="A994" s="477"/>
      <c r="B994" s="477"/>
    </row>
    <row r="995" spans="1:2" ht="14.45" customHeight="1" x14ac:dyDescent="0.25">
      <c r="A995" s="477"/>
      <c r="B995" s="477"/>
    </row>
    <row r="996" spans="1:2" ht="14.45" customHeight="1" x14ac:dyDescent="0.25">
      <c r="A996" s="477"/>
      <c r="B996" s="477"/>
    </row>
    <row r="997" spans="1:2" ht="14.45" customHeight="1" x14ac:dyDescent="0.25">
      <c r="A997" s="477"/>
      <c r="B997" s="477"/>
    </row>
    <row r="998" spans="1:2" ht="15" customHeight="1" thickBot="1" x14ac:dyDescent="0.3">
      <c r="A998" s="478"/>
      <c r="B998" s="478"/>
    </row>
    <row r="999" spans="1:2" ht="16.5" thickTop="1" x14ac:dyDescent="0.25"/>
  </sheetData>
  <mergeCells count="332">
    <mergeCell ref="A33:A38"/>
    <mergeCell ref="B33:B38"/>
    <mergeCell ref="B21:B26"/>
    <mergeCell ref="A27:A32"/>
    <mergeCell ref="B27:B32"/>
    <mergeCell ref="A21:A26"/>
    <mergeCell ref="A9:A14"/>
    <mergeCell ref="B9:B14"/>
    <mergeCell ref="A3:A8"/>
    <mergeCell ref="B3:B8"/>
    <mergeCell ref="A15:A20"/>
    <mergeCell ref="B15:B20"/>
    <mergeCell ref="A63:A68"/>
    <mergeCell ref="B63:B68"/>
    <mergeCell ref="A69:A74"/>
    <mergeCell ref="A57:A62"/>
    <mergeCell ref="B57:B62"/>
    <mergeCell ref="B45:B50"/>
    <mergeCell ref="A51:A56"/>
    <mergeCell ref="B51:B56"/>
    <mergeCell ref="A39:A44"/>
    <mergeCell ref="B39:B44"/>
    <mergeCell ref="A45:A50"/>
    <mergeCell ref="B93:B98"/>
    <mergeCell ref="A99:A104"/>
    <mergeCell ref="B99:B104"/>
    <mergeCell ref="A87:A92"/>
    <mergeCell ref="B87:B92"/>
    <mergeCell ref="A93:A98"/>
    <mergeCell ref="A81:A86"/>
    <mergeCell ref="B81:B86"/>
    <mergeCell ref="B69:B74"/>
    <mergeCell ref="A75:A80"/>
    <mergeCell ref="B75:B80"/>
    <mergeCell ref="A129:A134"/>
    <mergeCell ref="B129:B134"/>
    <mergeCell ref="B117:B122"/>
    <mergeCell ref="A123:A128"/>
    <mergeCell ref="B123:B128"/>
    <mergeCell ref="A111:A116"/>
    <mergeCell ref="B111:B116"/>
    <mergeCell ref="A117:A122"/>
    <mergeCell ref="A105:A110"/>
    <mergeCell ref="B105:B110"/>
    <mergeCell ref="A159:A164"/>
    <mergeCell ref="B159:B164"/>
    <mergeCell ref="A165:A170"/>
    <mergeCell ref="A153:A158"/>
    <mergeCell ref="B153:B158"/>
    <mergeCell ref="B141:B146"/>
    <mergeCell ref="A147:A152"/>
    <mergeCell ref="B147:B152"/>
    <mergeCell ref="A135:A140"/>
    <mergeCell ref="B135:B140"/>
    <mergeCell ref="A141:A146"/>
    <mergeCell ref="B189:B194"/>
    <mergeCell ref="A195:A200"/>
    <mergeCell ref="B195:B200"/>
    <mergeCell ref="A183:A188"/>
    <mergeCell ref="B183:B188"/>
    <mergeCell ref="A189:A194"/>
    <mergeCell ref="A177:A182"/>
    <mergeCell ref="B177:B182"/>
    <mergeCell ref="B165:B170"/>
    <mergeCell ref="A171:A176"/>
    <mergeCell ref="B171:B176"/>
    <mergeCell ref="A225:A230"/>
    <mergeCell ref="B225:B230"/>
    <mergeCell ref="B213:B218"/>
    <mergeCell ref="A219:A224"/>
    <mergeCell ref="B219:B224"/>
    <mergeCell ref="A207:A212"/>
    <mergeCell ref="B207:B212"/>
    <mergeCell ref="A213:A218"/>
    <mergeCell ref="A201:A206"/>
    <mergeCell ref="B201:B206"/>
    <mergeCell ref="A255:A260"/>
    <mergeCell ref="B255:B260"/>
    <mergeCell ref="A261:A266"/>
    <mergeCell ref="A249:A254"/>
    <mergeCell ref="B249:B254"/>
    <mergeCell ref="B237:B242"/>
    <mergeCell ref="A243:A248"/>
    <mergeCell ref="B243:B248"/>
    <mergeCell ref="A231:A236"/>
    <mergeCell ref="B231:B236"/>
    <mergeCell ref="A237:A242"/>
    <mergeCell ref="B285:B290"/>
    <mergeCell ref="A291:A296"/>
    <mergeCell ref="B291:B296"/>
    <mergeCell ref="A279:A284"/>
    <mergeCell ref="B279:B284"/>
    <mergeCell ref="A285:A290"/>
    <mergeCell ref="A273:A278"/>
    <mergeCell ref="B273:B278"/>
    <mergeCell ref="B261:B266"/>
    <mergeCell ref="A267:A272"/>
    <mergeCell ref="B267:B272"/>
    <mergeCell ref="A321:A326"/>
    <mergeCell ref="B321:B326"/>
    <mergeCell ref="B309:B314"/>
    <mergeCell ref="A315:A320"/>
    <mergeCell ref="B315:B320"/>
    <mergeCell ref="A303:A308"/>
    <mergeCell ref="B303:B308"/>
    <mergeCell ref="A309:A314"/>
    <mergeCell ref="A297:A302"/>
    <mergeCell ref="B297:B302"/>
    <mergeCell ref="A351:A356"/>
    <mergeCell ref="B351:B356"/>
    <mergeCell ref="A357:A362"/>
    <mergeCell ref="A345:A350"/>
    <mergeCell ref="B345:B350"/>
    <mergeCell ref="B333:B338"/>
    <mergeCell ref="A339:A344"/>
    <mergeCell ref="B339:B344"/>
    <mergeCell ref="A327:A332"/>
    <mergeCell ref="B327:B332"/>
    <mergeCell ref="A333:A338"/>
    <mergeCell ref="B381:B386"/>
    <mergeCell ref="A387:A392"/>
    <mergeCell ref="B387:B392"/>
    <mergeCell ref="A375:A380"/>
    <mergeCell ref="B375:B380"/>
    <mergeCell ref="A381:A386"/>
    <mergeCell ref="A369:A374"/>
    <mergeCell ref="B369:B374"/>
    <mergeCell ref="B357:B362"/>
    <mergeCell ref="A363:A368"/>
    <mergeCell ref="B363:B368"/>
    <mergeCell ref="A417:A422"/>
    <mergeCell ref="B417:B422"/>
    <mergeCell ref="B405:B410"/>
    <mergeCell ref="A411:A416"/>
    <mergeCell ref="B411:B416"/>
    <mergeCell ref="A399:A404"/>
    <mergeCell ref="B399:B404"/>
    <mergeCell ref="A405:A410"/>
    <mergeCell ref="A393:A398"/>
    <mergeCell ref="B393:B398"/>
    <mergeCell ref="A447:A452"/>
    <mergeCell ref="B447:B452"/>
    <mergeCell ref="A453:A458"/>
    <mergeCell ref="A441:A446"/>
    <mergeCell ref="B441:B446"/>
    <mergeCell ref="B429:B434"/>
    <mergeCell ref="A435:A440"/>
    <mergeCell ref="B435:B440"/>
    <mergeCell ref="A423:A428"/>
    <mergeCell ref="B423:B428"/>
    <mergeCell ref="A429:A434"/>
    <mergeCell ref="B477:B482"/>
    <mergeCell ref="A483:A488"/>
    <mergeCell ref="B483:B488"/>
    <mergeCell ref="A471:A476"/>
    <mergeCell ref="B471:B476"/>
    <mergeCell ref="A477:A482"/>
    <mergeCell ref="A465:A470"/>
    <mergeCell ref="B465:B470"/>
    <mergeCell ref="B453:B458"/>
    <mergeCell ref="A459:A464"/>
    <mergeCell ref="B459:B464"/>
    <mergeCell ref="A513:A518"/>
    <mergeCell ref="B513:B518"/>
    <mergeCell ref="B501:B506"/>
    <mergeCell ref="A507:A512"/>
    <mergeCell ref="B507:B512"/>
    <mergeCell ref="A495:A500"/>
    <mergeCell ref="B495:B500"/>
    <mergeCell ref="A501:A506"/>
    <mergeCell ref="A489:A494"/>
    <mergeCell ref="B489:B494"/>
    <mergeCell ref="A543:A548"/>
    <mergeCell ref="B543:B548"/>
    <mergeCell ref="A549:A554"/>
    <mergeCell ref="A537:A542"/>
    <mergeCell ref="B537:B542"/>
    <mergeCell ref="B525:B530"/>
    <mergeCell ref="A531:A536"/>
    <mergeCell ref="B531:B536"/>
    <mergeCell ref="A519:A524"/>
    <mergeCell ref="B519:B524"/>
    <mergeCell ref="A525:A530"/>
    <mergeCell ref="B573:B578"/>
    <mergeCell ref="A579:A584"/>
    <mergeCell ref="B579:B584"/>
    <mergeCell ref="A567:A572"/>
    <mergeCell ref="B567:B572"/>
    <mergeCell ref="A573:A578"/>
    <mergeCell ref="A561:A566"/>
    <mergeCell ref="B561:B566"/>
    <mergeCell ref="B549:B554"/>
    <mergeCell ref="A555:A560"/>
    <mergeCell ref="B555:B560"/>
    <mergeCell ref="A609:A614"/>
    <mergeCell ref="B609:B614"/>
    <mergeCell ref="B597:B602"/>
    <mergeCell ref="A603:A608"/>
    <mergeCell ref="B603:B608"/>
    <mergeCell ref="A591:A596"/>
    <mergeCell ref="B591:B596"/>
    <mergeCell ref="A597:A602"/>
    <mergeCell ref="A585:A590"/>
    <mergeCell ref="B585:B590"/>
    <mergeCell ref="A639:A644"/>
    <mergeCell ref="B639:B644"/>
    <mergeCell ref="A645:A650"/>
    <mergeCell ref="A633:A638"/>
    <mergeCell ref="B633:B638"/>
    <mergeCell ref="B621:B626"/>
    <mergeCell ref="A627:A632"/>
    <mergeCell ref="B627:B632"/>
    <mergeCell ref="A615:A620"/>
    <mergeCell ref="B615:B620"/>
    <mergeCell ref="A621:A626"/>
    <mergeCell ref="B669:B674"/>
    <mergeCell ref="A675:A680"/>
    <mergeCell ref="B675:B680"/>
    <mergeCell ref="A663:A668"/>
    <mergeCell ref="B663:B668"/>
    <mergeCell ref="A669:A674"/>
    <mergeCell ref="A657:A662"/>
    <mergeCell ref="B657:B662"/>
    <mergeCell ref="B645:B650"/>
    <mergeCell ref="A651:A656"/>
    <mergeCell ref="B651:B656"/>
    <mergeCell ref="A705:A710"/>
    <mergeCell ref="B705:B710"/>
    <mergeCell ref="B693:B698"/>
    <mergeCell ref="A699:A704"/>
    <mergeCell ref="B699:B704"/>
    <mergeCell ref="A687:A692"/>
    <mergeCell ref="B687:B692"/>
    <mergeCell ref="A693:A698"/>
    <mergeCell ref="A681:A686"/>
    <mergeCell ref="B681:B686"/>
    <mergeCell ref="A735:A740"/>
    <mergeCell ref="B735:B740"/>
    <mergeCell ref="A741:A746"/>
    <mergeCell ref="A729:A734"/>
    <mergeCell ref="B729:B734"/>
    <mergeCell ref="B717:B722"/>
    <mergeCell ref="A723:A728"/>
    <mergeCell ref="B723:B728"/>
    <mergeCell ref="A711:A716"/>
    <mergeCell ref="B711:B716"/>
    <mergeCell ref="A717:A722"/>
    <mergeCell ref="B765:B770"/>
    <mergeCell ref="A771:A776"/>
    <mergeCell ref="B771:B776"/>
    <mergeCell ref="A759:A764"/>
    <mergeCell ref="B759:B764"/>
    <mergeCell ref="A765:A770"/>
    <mergeCell ref="A753:A758"/>
    <mergeCell ref="B753:B758"/>
    <mergeCell ref="B741:B746"/>
    <mergeCell ref="A747:A752"/>
    <mergeCell ref="B747:B752"/>
    <mergeCell ref="A801:A806"/>
    <mergeCell ref="B801:B806"/>
    <mergeCell ref="B789:B794"/>
    <mergeCell ref="A795:A800"/>
    <mergeCell ref="B795:B800"/>
    <mergeCell ref="A783:A788"/>
    <mergeCell ref="B783:B788"/>
    <mergeCell ref="A789:A794"/>
    <mergeCell ref="A777:A782"/>
    <mergeCell ref="B777:B782"/>
    <mergeCell ref="A831:A836"/>
    <mergeCell ref="B831:B836"/>
    <mergeCell ref="A837:A842"/>
    <mergeCell ref="A825:A830"/>
    <mergeCell ref="B825:B830"/>
    <mergeCell ref="B813:B818"/>
    <mergeCell ref="A819:A824"/>
    <mergeCell ref="B819:B824"/>
    <mergeCell ref="A807:A812"/>
    <mergeCell ref="B807:B812"/>
    <mergeCell ref="A813:A818"/>
    <mergeCell ref="B861:B866"/>
    <mergeCell ref="A867:A872"/>
    <mergeCell ref="B867:B872"/>
    <mergeCell ref="A855:A860"/>
    <mergeCell ref="B855:B860"/>
    <mergeCell ref="A861:A866"/>
    <mergeCell ref="A849:A854"/>
    <mergeCell ref="B849:B854"/>
    <mergeCell ref="B837:B842"/>
    <mergeCell ref="A843:A848"/>
    <mergeCell ref="B843:B848"/>
    <mergeCell ref="A897:A902"/>
    <mergeCell ref="B897:B902"/>
    <mergeCell ref="B885:B890"/>
    <mergeCell ref="A891:A896"/>
    <mergeCell ref="B891:B896"/>
    <mergeCell ref="A879:A884"/>
    <mergeCell ref="B879:B884"/>
    <mergeCell ref="A885:A890"/>
    <mergeCell ref="A873:A878"/>
    <mergeCell ref="B873:B878"/>
    <mergeCell ref="A927:A932"/>
    <mergeCell ref="B927:B932"/>
    <mergeCell ref="A933:A938"/>
    <mergeCell ref="A921:A926"/>
    <mergeCell ref="B921:B926"/>
    <mergeCell ref="B909:B914"/>
    <mergeCell ref="A915:A920"/>
    <mergeCell ref="B915:B920"/>
    <mergeCell ref="A903:A908"/>
    <mergeCell ref="B903:B908"/>
    <mergeCell ref="A909:A914"/>
    <mergeCell ref="B957:B962"/>
    <mergeCell ref="A963:A968"/>
    <mergeCell ref="B963:B968"/>
    <mergeCell ref="A951:A956"/>
    <mergeCell ref="B951:B956"/>
    <mergeCell ref="A957:A962"/>
    <mergeCell ref="A945:A950"/>
    <mergeCell ref="B945:B950"/>
    <mergeCell ref="B933:B938"/>
    <mergeCell ref="A939:A944"/>
    <mergeCell ref="B939:B944"/>
    <mergeCell ref="A993:A998"/>
    <mergeCell ref="B993:B998"/>
    <mergeCell ref="B981:B986"/>
    <mergeCell ref="A987:A992"/>
    <mergeCell ref="B987:B992"/>
    <mergeCell ref="A975:A980"/>
    <mergeCell ref="B975:B980"/>
    <mergeCell ref="A981:A986"/>
    <mergeCell ref="A969:A974"/>
    <mergeCell ref="B969:B974"/>
  </mergeCells>
  <conditionalFormatting sqref="B3">
    <cfRule type="expression" dxfId="663" priority="661">
      <formula>$R3="Bajo"</formula>
    </cfRule>
    <cfRule type="expression" dxfId="662" priority="662">
      <formula>$R3="Moderado"</formula>
    </cfRule>
    <cfRule type="expression" dxfId="661" priority="663">
      <formula>$R3="Alto"</formula>
    </cfRule>
    <cfRule type="expression" dxfId="660" priority="664">
      <formula>$R3="Extremo"</formula>
    </cfRule>
  </conditionalFormatting>
  <conditionalFormatting sqref="B9">
    <cfRule type="expression" dxfId="659" priority="657">
      <formula>$R9="Bajo"</formula>
    </cfRule>
    <cfRule type="expression" dxfId="658" priority="658">
      <formula>$R9="Moderado"</formula>
    </cfRule>
    <cfRule type="expression" dxfId="657" priority="659">
      <formula>$R9="Alto"</formula>
    </cfRule>
    <cfRule type="expression" dxfId="656" priority="660">
      <formula>$R9="Extremo"</formula>
    </cfRule>
  </conditionalFormatting>
  <conditionalFormatting sqref="B15">
    <cfRule type="expression" dxfId="655" priority="653">
      <formula>$R15="Bajo"</formula>
    </cfRule>
    <cfRule type="expression" dxfId="654" priority="654">
      <formula>$R15="Moderado"</formula>
    </cfRule>
    <cfRule type="expression" dxfId="653" priority="655">
      <formula>$R15="Alto"</formula>
    </cfRule>
    <cfRule type="expression" dxfId="652" priority="656">
      <formula>$R15="Extremo"</formula>
    </cfRule>
  </conditionalFormatting>
  <conditionalFormatting sqref="B21">
    <cfRule type="expression" dxfId="651" priority="649">
      <formula>$R21="Bajo"</formula>
    </cfRule>
    <cfRule type="expression" dxfId="650" priority="650">
      <formula>$R21="Moderado"</formula>
    </cfRule>
    <cfRule type="expression" dxfId="649" priority="651">
      <formula>$R21="Alto"</formula>
    </cfRule>
    <cfRule type="expression" dxfId="648" priority="652">
      <formula>$R21="Extremo"</formula>
    </cfRule>
  </conditionalFormatting>
  <conditionalFormatting sqref="B27">
    <cfRule type="expression" dxfId="647" priority="645">
      <formula>$R27="Bajo"</formula>
    </cfRule>
    <cfRule type="expression" dxfId="646" priority="646">
      <formula>$R27="Moderado"</formula>
    </cfRule>
    <cfRule type="expression" dxfId="645" priority="647">
      <formula>$R27="Alto"</formula>
    </cfRule>
    <cfRule type="expression" dxfId="644" priority="648">
      <formula>$R27="Extremo"</formula>
    </cfRule>
  </conditionalFormatting>
  <conditionalFormatting sqref="B33">
    <cfRule type="expression" dxfId="643" priority="641">
      <formula>$R33="Bajo"</formula>
    </cfRule>
    <cfRule type="expression" dxfId="642" priority="642">
      <formula>$R33="Moderado"</formula>
    </cfRule>
    <cfRule type="expression" dxfId="641" priority="643">
      <formula>$R33="Alto"</formula>
    </cfRule>
    <cfRule type="expression" dxfId="640" priority="644">
      <formula>$R33="Extremo"</formula>
    </cfRule>
  </conditionalFormatting>
  <conditionalFormatting sqref="B39">
    <cfRule type="expression" dxfId="639" priority="637">
      <formula>$R39="Bajo"</formula>
    </cfRule>
    <cfRule type="expression" dxfId="638" priority="638">
      <formula>$R39="Moderado"</formula>
    </cfRule>
    <cfRule type="expression" dxfId="637" priority="639">
      <formula>$R39="Alto"</formula>
    </cfRule>
    <cfRule type="expression" dxfId="636" priority="640">
      <formula>$R39="Extremo"</formula>
    </cfRule>
  </conditionalFormatting>
  <conditionalFormatting sqref="B45">
    <cfRule type="expression" dxfId="635" priority="633">
      <formula>$R45="Bajo"</formula>
    </cfRule>
    <cfRule type="expression" dxfId="634" priority="634">
      <formula>$R45="Moderado"</formula>
    </cfRule>
    <cfRule type="expression" dxfId="633" priority="635">
      <formula>$R45="Alto"</formula>
    </cfRule>
    <cfRule type="expression" dxfId="632" priority="636">
      <formula>$R45="Extremo"</formula>
    </cfRule>
  </conditionalFormatting>
  <conditionalFormatting sqref="B51">
    <cfRule type="expression" dxfId="631" priority="629">
      <formula>$R51="Bajo"</formula>
    </cfRule>
    <cfRule type="expression" dxfId="630" priority="630">
      <formula>$R51="Moderado"</formula>
    </cfRule>
    <cfRule type="expression" dxfId="629" priority="631">
      <formula>$R51="Alto"</formula>
    </cfRule>
    <cfRule type="expression" dxfId="628" priority="632">
      <formula>$R51="Extremo"</formula>
    </cfRule>
  </conditionalFormatting>
  <conditionalFormatting sqref="B57">
    <cfRule type="expression" dxfId="627" priority="625">
      <formula>$R57="Bajo"</formula>
    </cfRule>
    <cfRule type="expression" dxfId="626" priority="626">
      <formula>$R57="Moderado"</formula>
    </cfRule>
    <cfRule type="expression" dxfId="625" priority="627">
      <formula>$R57="Alto"</formula>
    </cfRule>
    <cfRule type="expression" dxfId="624" priority="628">
      <formula>$R57="Extremo"</formula>
    </cfRule>
  </conditionalFormatting>
  <conditionalFormatting sqref="B63">
    <cfRule type="expression" dxfId="623" priority="621">
      <formula>$R63="Bajo"</formula>
    </cfRule>
    <cfRule type="expression" dxfId="622" priority="622">
      <formula>$R63="Moderado"</formula>
    </cfRule>
    <cfRule type="expression" dxfId="621" priority="623">
      <formula>$R63="Alto"</formula>
    </cfRule>
    <cfRule type="expression" dxfId="620" priority="624">
      <formula>$R63="Extremo"</formula>
    </cfRule>
  </conditionalFormatting>
  <conditionalFormatting sqref="B69">
    <cfRule type="expression" dxfId="619" priority="617">
      <formula>$R69="Bajo"</formula>
    </cfRule>
    <cfRule type="expression" dxfId="618" priority="618">
      <formula>$R69="Moderado"</formula>
    </cfRule>
    <cfRule type="expression" dxfId="617" priority="619">
      <formula>$R69="Alto"</formula>
    </cfRule>
    <cfRule type="expression" dxfId="616" priority="620">
      <formula>$R69="Extremo"</formula>
    </cfRule>
  </conditionalFormatting>
  <conditionalFormatting sqref="B75">
    <cfRule type="expression" dxfId="615" priority="613">
      <formula>$R75="Bajo"</formula>
    </cfRule>
    <cfRule type="expression" dxfId="614" priority="614">
      <formula>$R75="Moderado"</formula>
    </cfRule>
    <cfRule type="expression" dxfId="613" priority="615">
      <formula>$R75="Alto"</formula>
    </cfRule>
    <cfRule type="expression" dxfId="612" priority="616">
      <formula>$R75="Extremo"</formula>
    </cfRule>
  </conditionalFormatting>
  <conditionalFormatting sqref="B81">
    <cfRule type="expression" dxfId="611" priority="609">
      <formula>$R81="Bajo"</formula>
    </cfRule>
    <cfRule type="expression" dxfId="610" priority="610">
      <formula>$R81="Moderado"</formula>
    </cfRule>
    <cfRule type="expression" dxfId="609" priority="611">
      <formula>$R81="Alto"</formula>
    </cfRule>
    <cfRule type="expression" dxfId="608" priority="612">
      <formula>$R81="Extremo"</formula>
    </cfRule>
  </conditionalFormatting>
  <conditionalFormatting sqref="B87">
    <cfRule type="expression" dxfId="607" priority="605">
      <formula>$R87="Bajo"</formula>
    </cfRule>
    <cfRule type="expression" dxfId="606" priority="606">
      <formula>$R87="Moderado"</formula>
    </cfRule>
    <cfRule type="expression" dxfId="605" priority="607">
      <formula>$R87="Alto"</formula>
    </cfRule>
    <cfRule type="expression" dxfId="604" priority="608">
      <formula>$R87="Extremo"</formula>
    </cfRule>
  </conditionalFormatting>
  <conditionalFormatting sqref="B93">
    <cfRule type="expression" dxfId="603" priority="601">
      <formula>$R93="Bajo"</formula>
    </cfRule>
    <cfRule type="expression" dxfId="602" priority="602">
      <formula>$R93="Moderado"</formula>
    </cfRule>
    <cfRule type="expression" dxfId="601" priority="603">
      <formula>$R93="Alto"</formula>
    </cfRule>
    <cfRule type="expression" dxfId="600" priority="604">
      <formula>$R93="Extremo"</formula>
    </cfRule>
  </conditionalFormatting>
  <conditionalFormatting sqref="B99">
    <cfRule type="expression" dxfId="599" priority="597">
      <formula>$R99="Bajo"</formula>
    </cfRule>
    <cfRule type="expression" dxfId="598" priority="598">
      <formula>$R99="Moderado"</formula>
    </cfRule>
    <cfRule type="expression" dxfId="597" priority="599">
      <formula>$R99="Alto"</formula>
    </cfRule>
    <cfRule type="expression" dxfId="596" priority="600">
      <formula>$R99="Extremo"</formula>
    </cfRule>
  </conditionalFormatting>
  <conditionalFormatting sqref="B105">
    <cfRule type="expression" dxfId="595" priority="593">
      <formula>$R105="Bajo"</formula>
    </cfRule>
    <cfRule type="expression" dxfId="594" priority="594">
      <formula>$R105="Moderado"</formula>
    </cfRule>
    <cfRule type="expression" dxfId="593" priority="595">
      <formula>$R105="Alto"</formula>
    </cfRule>
    <cfRule type="expression" dxfId="592" priority="596">
      <formula>$R105="Extremo"</formula>
    </cfRule>
  </conditionalFormatting>
  <conditionalFormatting sqref="B111">
    <cfRule type="expression" dxfId="591" priority="589">
      <formula>$R111="Bajo"</formula>
    </cfRule>
    <cfRule type="expression" dxfId="590" priority="590">
      <formula>$R111="Moderado"</formula>
    </cfRule>
    <cfRule type="expression" dxfId="589" priority="591">
      <formula>$R111="Alto"</formula>
    </cfRule>
    <cfRule type="expression" dxfId="588" priority="592">
      <formula>$R111="Extremo"</formula>
    </cfRule>
  </conditionalFormatting>
  <conditionalFormatting sqref="B117">
    <cfRule type="expression" dxfId="587" priority="585">
      <formula>$R117="Bajo"</formula>
    </cfRule>
    <cfRule type="expression" dxfId="586" priority="586">
      <formula>$R117="Moderado"</formula>
    </cfRule>
    <cfRule type="expression" dxfId="585" priority="587">
      <formula>$R117="Alto"</formula>
    </cfRule>
    <cfRule type="expression" dxfId="584" priority="588">
      <formula>$R117="Extremo"</formula>
    </cfRule>
  </conditionalFormatting>
  <conditionalFormatting sqref="B123">
    <cfRule type="expression" dxfId="583" priority="581">
      <formula>$R123="Bajo"</formula>
    </cfRule>
    <cfRule type="expression" dxfId="582" priority="582">
      <formula>$R123="Moderado"</formula>
    </cfRule>
    <cfRule type="expression" dxfId="581" priority="583">
      <formula>$R123="Alto"</formula>
    </cfRule>
    <cfRule type="expression" dxfId="580" priority="584">
      <formula>$R123="Extremo"</formula>
    </cfRule>
  </conditionalFormatting>
  <conditionalFormatting sqref="B129">
    <cfRule type="expression" dxfId="579" priority="577">
      <formula>$R129="Bajo"</formula>
    </cfRule>
    <cfRule type="expression" dxfId="578" priority="578">
      <formula>$R129="Moderado"</formula>
    </cfRule>
    <cfRule type="expression" dxfId="577" priority="579">
      <formula>$R129="Alto"</formula>
    </cfRule>
    <cfRule type="expression" dxfId="576" priority="580">
      <formula>$R129="Extremo"</formula>
    </cfRule>
  </conditionalFormatting>
  <conditionalFormatting sqref="B135">
    <cfRule type="expression" dxfId="575" priority="573">
      <formula>$R135="Bajo"</formula>
    </cfRule>
    <cfRule type="expression" dxfId="574" priority="574">
      <formula>$R135="Moderado"</formula>
    </cfRule>
    <cfRule type="expression" dxfId="573" priority="575">
      <formula>$R135="Alto"</formula>
    </cfRule>
    <cfRule type="expression" dxfId="572" priority="576">
      <formula>$R135="Extremo"</formula>
    </cfRule>
  </conditionalFormatting>
  <conditionalFormatting sqref="B141">
    <cfRule type="expression" dxfId="571" priority="569">
      <formula>$R141="Bajo"</formula>
    </cfRule>
    <cfRule type="expression" dxfId="570" priority="570">
      <formula>$R141="Moderado"</formula>
    </cfRule>
    <cfRule type="expression" dxfId="569" priority="571">
      <formula>$R141="Alto"</formula>
    </cfRule>
    <cfRule type="expression" dxfId="568" priority="572">
      <formula>$R141="Extremo"</formula>
    </cfRule>
  </conditionalFormatting>
  <conditionalFormatting sqref="B147">
    <cfRule type="expression" dxfId="567" priority="565">
      <formula>$R147="Bajo"</formula>
    </cfRule>
    <cfRule type="expression" dxfId="566" priority="566">
      <formula>$R147="Moderado"</formula>
    </cfRule>
    <cfRule type="expression" dxfId="565" priority="567">
      <formula>$R147="Alto"</formula>
    </cfRule>
    <cfRule type="expression" dxfId="564" priority="568">
      <formula>$R147="Extremo"</formula>
    </cfRule>
  </conditionalFormatting>
  <conditionalFormatting sqref="B153">
    <cfRule type="expression" dxfId="563" priority="561">
      <formula>$R153="Bajo"</formula>
    </cfRule>
    <cfRule type="expression" dxfId="562" priority="562">
      <formula>$R153="Moderado"</formula>
    </cfRule>
    <cfRule type="expression" dxfId="561" priority="563">
      <formula>$R153="Alto"</formula>
    </cfRule>
    <cfRule type="expression" dxfId="560" priority="564">
      <formula>$R153="Extremo"</formula>
    </cfRule>
  </conditionalFormatting>
  <conditionalFormatting sqref="B159">
    <cfRule type="expression" dxfId="559" priority="557">
      <formula>$R159="Bajo"</formula>
    </cfRule>
    <cfRule type="expression" dxfId="558" priority="558">
      <formula>$R159="Moderado"</formula>
    </cfRule>
    <cfRule type="expression" dxfId="557" priority="559">
      <formula>$R159="Alto"</formula>
    </cfRule>
    <cfRule type="expression" dxfId="556" priority="560">
      <formula>$R159="Extremo"</formula>
    </cfRule>
  </conditionalFormatting>
  <conditionalFormatting sqref="B165">
    <cfRule type="expression" dxfId="555" priority="553">
      <formula>$R165="Bajo"</formula>
    </cfRule>
    <cfRule type="expression" dxfId="554" priority="554">
      <formula>$R165="Moderado"</formula>
    </cfRule>
    <cfRule type="expression" dxfId="553" priority="555">
      <formula>$R165="Alto"</formula>
    </cfRule>
    <cfRule type="expression" dxfId="552" priority="556">
      <formula>$R165="Extremo"</formula>
    </cfRule>
  </conditionalFormatting>
  <conditionalFormatting sqref="B171">
    <cfRule type="expression" dxfId="551" priority="549">
      <formula>$R171="Bajo"</formula>
    </cfRule>
    <cfRule type="expression" dxfId="550" priority="550">
      <formula>$R171="Moderado"</formula>
    </cfRule>
    <cfRule type="expression" dxfId="549" priority="551">
      <formula>$R171="Alto"</formula>
    </cfRule>
    <cfRule type="expression" dxfId="548" priority="552">
      <formula>$R171="Extremo"</formula>
    </cfRule>
  </conditionalFormatting>
  <conditionalFormatting sqref="B177">
    <cfRule type="expression" dxfId="547" priority="545">
      <formula>$R177="Bajo"</formula>
    </cfRule>
    <cfRule type="expression" dxfId="546" priority="546">
      <formula>$R177="Moderado"</formula>
    </cfRule>
    <cfRule type="expression" dxfId="545" priority="547">
      <formula>$R177="Alto"</formula>
    </cfRule>
    <cfRule type="expression" dxfId="544" priority="548">
      <formula>$R177="Extremo"</formula>
    </cfRule>
  </conditionalFormatting>
  <conditionalFormatting sqref="B183">
    <cfRule type="expression" dxfId="543" priority="541">
      <formula>$R183="Bajo"</formula>
    </cfRule>
    <cfRule type="expression" dxfId="542" priority="542">
      <formula>$R183="Moderado"</formula>
    </cfRule>
    <cfRule type="expression" dxfId="541" priority="543">
      <formula>$R183="Alto"</formula>
    </cfRule>
    <cfRule type="expression" dxfId="540" priority="544">
      <formula>$R183="Extremo"</formula>
    </cfRule>
  </conditionalFormatting>
  <conditionalFormatting sqref="B189">
    <cfRule type="expression" dxfId="539" priority="537">
      <formula>$R189="Bajo"</formula>
    </cfRule>
    <cfRule type="expression" dxfId="538" priority="538">
      <formula>$R189="Moderado"</formula>
    </cfRule>
    <cfRule type="expression" dxfId="537" priority="539">
      <formula>$R189="Alto"</formula>
    </cfRule>
    <cfRule type="expression" dxfId="536" priority="540">
      <formula>$R189="Extremo"</formula>
    </cfRule>
  </conditionalFormatting>
  <conditionalFormatting sqref="B195">
    <cfRule type="expression" dxfId="535" priority="533">
      <formula>$R195="Bajo"</formula>
    </cfRule>
    <cfRule type="expression" dxfId="534" priority="534">
      <formula>$R195="Moderado"</formula>
    </cfRule>
    <cfRule type="expression" dxfId="533" priority="535">
      <formula>$R195="Alto"</formula>
    </cfRule>
    <cfRule type="expression" dxfId="532" priority="536">
      <formula>$R195="Extremo"</formula>
    </cfRule>
  </conditionalFormatting>
  <conditionalFormatting sqref="B201">
    <cfRule type="expression" dxfId="531" priority="529">
      <formula>$R201="Bajo"</formula>
    </cfRule>
    <cfRule type="expression" dxfId="530" priority="530">
      <formula>$R201="Moderado"</formula>
    </cfRule>
    <cfRule type="expression" dxfId="529" priority="531">
      <formula>$R201="Alto"</formula>
    </cfRule>
    <cfRule type="expression" dxfId="528" priority="532">
      <formula>$R201="Extremo"</formula>
    </cfRule>
  </conditionalFormatting>
  <conditionalFormatting sqref="B207">
    <cfRule type="expression" dxfId="527" priority="525">
      <formula>$R207="Bajo"</formula>
    </cfRule>
    <cfRule type="expression" dxfId="526" priority="526">
      <formula>$R207="Moderado"</formula>
    </cfRule>
    <cfRule type="expression" dxfId="525" priority="527">
      <formula>$R207="Alto"</formula>
    </cfRule>
    <cfRule type="expression" dxfId="524" priority="528">
      <formula>$R207="Extremo"</formula>
    </cfRule>
  </conditionalFormatting>
  <conditionalFormatting sqref="B213">
    <cfRule type="expression" dxfId="523" priority="521">
      <formula>$R213="Bajo"</formula>
    </cfRule>
    <cfRule type="expression" dxfId="522" priority="522">
      <formula>$R213="Moderado"</formula>
    </cfRule>
    <cfRule type="expression" dxfId="521" priority="523">
      <formula>$R213="Alto"</formula>
    </cfRule>
    <cfRule type="expression" dxfId="520" priority="524">
      <formula>$R213="Extremo"</formula>
    </cfRule>
  </conditionalFormatting>
  <conditionalFormatting sqref="B219">
    <cfRule type="expression" dxfId="519" priority="517">
      <formula>$R219="Bajo"</formula>
    </cfRule>
    <cfRule type="expression" dxfId="518" priority="518">
      <formula>$R219="Moderado"</formula>
    </cfRule>
    <cfRule type="expression" dxfId="517" priority="519">
      <formula>$R219="Alto"</formula>
    </cfRule>
    <cfRule type="expression" dxfId="516" priority="520">
      <formula>$R219="Extremo"</formula>
    </cfRule>
  </conditionalFormatting>
  <conditionalFormatting sqref="B225">
    <cfRule type="expression" dxfId="515" priority="513">
      <formula>$R225="Bajo"</formula>
    </cfRule>
    <cfRule type="expression" dxfId="514" priority="514">
      <formula>$R225="Moderado"</formula>
    </cfRule>
    <cfRule type="expression" dxfId="513" priority="515">
      <formula>$R225="Alto"</formula>
    </cfRule>
    <cfRule type="expression" dxfId="512" priority="516">
      <formula>$R225="Extremo"</formula>
    </cfRule>
  </conditionalFormatting>
  <conditionalFormatting sqref="B231">
    <cfRule type="expression" dxfId="511" priority="509">
      <formula>$R231="Bajo"</formula>
    </cfRule>
    <cfRule type="expression" dxfId="510" priority="510">
      <formula>$R231="Moderado"</formula>
    </cfRule>
    <cfRule type="expression" dxfId="509" priority="511">
      <formula>$R231="Alto"</formula>
    </cfRule>
    <cfRule type="expression" dxfId="508" priority="512">
      <formula>$R231="Extremo"</formula>
    </cfRule>
  </conditionalFormatting>
  <conditionalFormatting sqref="B237">
    <cfRule type="expression" dxfId="507" priority="505">
      <formula>$R237="Bajo"</formula>
    </cfRule>
    <cfRule type="expression" dxfId="506" priority="506">
      <formula>$R237="Moderado"</formula>
    </cfRule>
    <cfRule type="expression" dxfId="505" priority="507">
      <formula>$R237="Alto"</formula>
    </cfRule>
    <cfRule type="expression" dxfId="504" priority="508">
      <formula>$R237="Extremo"</formula>
    </cfRule>
  </conditionalFormatting>
  <conditionalFormatting sqref="B243">
    <cfRule type="expression" dxfId="503" priority="501">
      <formula>$R243="Bajo"</formula>
    </cfRule>
    <cfRule type="expression" dxfId="502" priority="502">
      <formula>$R243="Moderado"</formula>
    </cfRule>
    <cfRule type="expression" dxfId="501" priority="503">
      <formula>$R243="Alto"</formula>
    </cfRule>
    <cfRule type="expression" dxfId="500" priority="504">
      <formula>$R243="Extremo"</formula>
    </cfRule>
  </conditionalFormatting>
  <conditionalFormatting sqref="B249">
    <cfRule type="expression" dxfId="499" priority="497">
      <formula>$R249="Bajo"</formula>
    </cfRule>
    <cfRule type="expression" dxfId="498" priority="498">
      <formula>$R249="Moderado"</formula>
    </cfRule>
    <cfRule type="expression" dxfId="497" priority="499">
      <formula>$R249="Alto"</formula>
    </cfRule>
    <cfRule type="expression" dxfId="496" priority="500">
      <formula>$R249="Extremo"</formula>
    </cfRule>
  </conditionalFormatting>
  <conditionalFormatting sqref="B255">
    <cfRule type="expression" dxfId="495" priority="493">
      <formula>$R255="Bajo"</formula>
    </cfRule>
    <cfRule type="expression" dxfId="494" priority="494">
      <formula>$R255="Moderado"</formula>
    </cfRule>
    <cfRule type="expression" dxfId="493" priority="495">
      <formula>$R255="Alto"</formula>
    </cfRule>
    <cfRule type="expression" dxfId="492" priority="496">
      <formula>$R255="Extremo"</formula>
    </cfRule>
  </conditionalFormatting>
  <conditionalFormatting sqref="B261">
    <cfRule type="expression" dxfId="491" priority="489">
      <formula>$R261="Bajo"</formula>
    </cfRule>
    <cfRule type="expression" dxfId="490" priority="490">
      <formula>$R261="Moderado"</formula>
    </cfRule>
    <cfRule type="expression" dxfId="489" priority="491">
      <formula>$R261="Alto"</formula>
    </cfRule>
    <cfRule type="expression" dxfId="488" priority="492">
      <formula>$R261="Extremo"</formula>
    </cfRule>
  </conditionalFormatting>
  <conditionalFormatting sqref="B267">
    <cfRule type="expression" dxfId="487" priority="485">
      <formula>$R267="Bajo"</formula>
    </cfRule>
    <cfRule type="expression" dxfId="486" priority="486">
      <formula>$R267="Moderado"</formula>
    </cfRule>
    <cfRule type="expression" dxfId="485" priority="487">
      <formula>$R267="Alto"</formula>
    </cfRule>
    <cfRule type="expression" dxfId="484" priority="488">
      <formula>$R267="Extremo"</formula>
    </cfRule>
  </conditionalFormatting>
  <conditionalFormatting sqref="B273">
    <cfRule type="expression" dxfId="483" priority="481">
      <formula>$R273="Bajo"</formula>
    </cfRule>
    <cfRule type="expression" dxfId="482" priority="482">
      <formula>$R273="Moderado"</formula>
    </cfRule>
    <cfRule type="expression" dxfId="481" priority="483">
      <formula>$R273="Alto"</formula>
    </cfRule>
    <cfRule type="expression" dxfId="480" priority="484">
      <formula>$R273="Extremo"</formula>
    </cfRule>
  </conditionalFormatting>
  <conditionalFormatting sqref="B279">
    <cfRule type="expression" dxfId="479" priority="477">
      <formula>$R279="Bajo"</formula>
    </cfRule>
    <cfRule type="expression" dxfId="478" priority="478">
      <formula>$R279="Moderado"</formula>
    </cfRule>
    <cfRule type="expression" dxfId="477" priority="479">
      <formula>$R279="Alto"</formula>
    </cfRule>
    <cfRule type="expression" dxfId="476" priority="480">
      <formula>$R279="Extremo"</formula>
    </cfRule>
  </conditionalFormatting>
  <conditionalFormatting sqref="B285">
    <cfRule type="expression" dxfId="475" priority="473">
      <formula>$R285="Bajo"</formula>
    </cfRule>
    <cfRule type="expression" dxfId="474" priority="474">
      <formula>$R285="Moderado"</formula>
    </cfRule>
    <cfRule type="expression" dxfId="473" priority="475">
      <formula>$R285="Alto"</formula>
    </cfRule>
    <cfRule type="expression" dxfId="472" priority="476">
      <formula>$R285="Extremo"</formula>
    </cfRule>
  </conditionalFormatting>
  <conditionalFormatting sqref="B291">
    <cfRule type="expression" dxfId="471" priority="469">
      <formula>$R291="Bajo"</formula>
    </cfRule>
    <cfRule type="expression" dxfId="470" priority="470">
      <formula>$R291="Moderado"</formula>
    </cfRule>
    <cfRule type="expression" dxfId="469" priority="471">
      <formula>$R291="Alto"</formula>
    </cfRule>
    <cfRule type="expression" dxfId="468" priority="472">
      <formula>$R291="Extremo"</formula>
    </cfRule>
  </conditionalFormatting>
  <conditionalFormatting sqref="B297">
    <cfRule type="expression" dxfId="467" priority="465">
      <formula>$R297="Bajo"</formula>
    </cfRule>
    <cfRule type="expression" dxfId="466" priority="466">
      <formula>$R297="Moderado"</formula>
    </cfRule>
    <cfRule type="expression" dxfId="465" priority="467">
      <formula>$R297="Alto"</formula>
    </cfRule>
    <cfRule type="expression" dxfId="464" priority="468">
      <formula>$R297="Extremo"</formula>
    </cfRule>
  </conditionalFormatting>
  <conditionalFormatting sqref="B303">
    <cfRule type="expression" dxfId="463" priority="461">
      <formula>$R303="Bajo"</formula>
    </cfRule>
    <cfRule type="expression" dxfId="462" priority="462">
      <formula>$R303="Moderado"</formula>
    </cfRule>
    <cfRule type="expression" dxfId="461" priority="463">
      <formula>$R303="Alto"</formula>
    </cfRule>
    <cfRule type="expression" dxfId="460" priority="464">
      <formula>$R303="Extremo"</formula>
    </cfRule>
  </conditionalFormatting>
  <conditionalFormatting sqref="B309">
    <cfRule type="expression" dxfId="459" priority="457">
      <formula>$R309="Bajo"</formula>
    </cfRule>
    <cfRule type="expression" dxfId="458" priority="458">
      <formula>$R309="Moderado"</formula>
    </cfRule>
    <cfRule type="expression" dxfId="457" priority="459">
      <formula>$R309="Alto"</formula>
    </cfRule>
    <cfRule type="expression" dxfId="456" priority="460">
      <formula>$R309="Extremo"</formula>
    </cfRule>
  </conditionalFormatting>
  <conditionalFormatting sqref="B315">
    <cfRule type="expression" dxfId="455" priority="453">
      <formula>$R315="Bajo"</formula>
    </cfRule>
    <cfRule type="expression" dxfId="454" priority="454">
      <formula>$R315="Moderado"</formula>
    </cfRule>
    <cfRule type="expression" dxfId="453" priority="455">
      <formula>$R315="Alto"</formula>
    </cfRule>
    <cfRule type="expression" dxfId="452" priority="456">
      <formula>$R315="Extremo"</formula>
    </cfRule>
  </conditionalFormatting>
  <conditionalFormatting sqref="B321">
    <cfRule type="expression" dxfId="451" priority="449">
      <formula>$R321="Bajo"</formula>
    </cfRule>
    <cfRule type="expression" dxfId="450" priority="450">
      <formula>$R321="Moderado"</formula>
    </cfRule>
    <cfRule type="expression" dxfId="449" priority="451">
      <formula>$R321="Alto"</formula>
    </cfRule>
    <cfRule type="expression" dxfId="448" priority="452">
      <formula>$R321="Extremo"</formula>
    </cfRule>
  </conditionalFormatting>
  <conditionalFormatting sqref="B327">
    <cfRule type="expression" dxfId="447" priority="445">
      <formula>$R327="Bajo"</formula>
    </cfRule>
    <cfRule type="expression" dxfId="446" priority="446">
      <formula>$R327="Moderado"</formula>
    </cfRule>
    <cfRule type="expression" dxfId="445" priority="447">
      <formula>$R327="Alto"</formula>
    </cfRule>
    <cfRule type="expression" dxfId="444" priority="448">
      <formula>$R327="Extremo"</formula>
    </cfRule>
  </conditionalFormatting>
  <conditionalFormatting sqref="B333">
    <cfRule type="expression" dxfId="443" priority="441">
      <formula>$R333="Bajo"</formula>
    </cfRule>
    <cfRule type="expression" dxfId="442" priority="442">
      <formula>$R333="Moderado"</formula>
    </cfRule>
    <cfRule type="expression" dxfId="441" priority="443">
      <formula>$R333="Alto"</formula>
    </cfRule>
    <cfRule type="expression" dxfId="440" priority="444">
      <formula>$R333="Extremo"</formula>
    </cfRule>
  </conditionalFormatting>
  <conditionalFormatting sqref="B339">
    <cfRule type="expression" dxfId="439" priority="437">
      <formula>$R339="Bajo"</formula>
    </cfRule>
    <cfRule type="expression" dxfId="438" priority="438">
      <formula>$R339="Moderado"</formula>
    </cfRule>
    <cfRule type="expression" dxfId="437" priority="439">
      <formula>$R339="Alto"</formula>
    </cfRule>
    <cfRule type="expression" dxfId="436" priority="440">
      <formula>$R339="Extremo"</formula>
    </cfRule>
  </conditionalFormatting>
  <conditionalFormatting sqref="B345">
    <cfRule type="expression" dxfId="435" priority="433">
      <formula>$R345="Bajo"</formula>
    </cfRule>
    <cfRule type="expression" dxfId="434" priority="434">
      <formula>$R345="Moderado"</formula>
    </cfRule>
    <cfRule type="expression" dxfId="433" priority="435">
      <formula>$R345="Alto"</formula>
    </cfRule>
    <cfRule type="expression" dxfId="432" priority="436">
      <formula>$R345="Extremo"</formula>
    </cfRule>
  </conditionalFormatting>
  <conditionalFormatting sqref="B351">
    <cfRule type="expression" dxfId="431" priority="429">
      <formula>$R351="Bajo"</formula>
    </cfRule>
    <cfRule type="expression" dxfId="430" priority="430">
      <formula>$R351="Moderado"</formula>
    </cfRule>
    <cfRule type="expression" dxfId="429" priority="431">
      <formula>$R351="Alto"</formula>
    </cfRule>
    <cfRule type="expression" dxfId="428" priority="432">
      <formula>$R351="Extremo"</formula>
    </cfRule>
  </conditionalFormatting>
  <conditionalFormatting sqref="B357">
    <cfRule type="expression" dxfId="427" priority="425">
      <formula>$R357="Bajo"</formula>
    </cfRule>
    <cfRule type="expression" dxfId="426" priority="426">
      <formula>$R357="Moderado"</formula>
    </cfRule>
    <cfRule type="expression" dxfId="425" priority="427">
      <formula>$R357="Alto"</formula>
    </cfRule>
    <cfRule type="expression" dxfId="424" priority="428">
      <formula>$R357="Extremo"</formula>
    </cfRule>
  </conditionalFormatting>
  <conditionalFormatting sqref="B363">
    <cfRule type="expression" dxfId="423" priority="421">
      <formula>$R363="Bajo"</formula>
    </cfRule>
    <cfRule type="expression" dxfId="422" priority="422">
      <formula>$R363="Moderado"</formula>
    </cfRule>
    <cfRule type="expression" dxfId="421" priority="423">
      <formula>$R363="Alto"</formula>
    </cfRule>
    <cfRule type="expression" dxfId="420" priority="424">
      <formula>$R363="Extremo"</formula>
    </cfRule>
  </conditionalFormatting>
  <conditionalFormatting sqref="B369">
    <cfRule type="expression" dxfId="419" priority="417">
      <formula>$R369="Bajo"</formula>
    </cfRule>
    <cfRule type="expression" dxfId="418" priority="418">
      <formula>$R369="Moderado"</formula>
    </cfRule>
    <cfRule type="expression" dxfId="417" priority="419">
      <formula>$R369="Alto"</formula>
    </cfRule>
    <cfRule type="expression" dxfId="416" priority="420">
      <formula>$R369="Extremo"</formula>
    </cfRule>
  </conditionalFormatting>
  <conditionalFormatting sqref="B375">
    <cfRule type="expression" dxfId="415" priority="413">
      <formula>$R375="Bajo"</formula>
    </cfRule>
    <cfRule type="expression" dxfId="414" priority="414">
      <formula>$R375="Moderado"</formula>
    </cfRule>
    <cfRule type="expression" dxfId="413" priority="415">
      <formula>$R375="Alto"</formula>
    </cfRule>
    <cfRule type="expression" dxfId="412" priority="416">
      <formula>$R375="Extremo"</formula>
    </cfRule>
  </conditionalFormatting>
  <conditionalFormatting sqref="B381">
    <cfRule type="expression" dxfId="411" priority="409">
      <formula>$R381="Bajo"</formula>
    </cfRule>
    <cfRule type="expression" dxfId="410" priority="410">
      <formula>$R381="Moderado"</formula>
    </cfRule>
    <cfRule type="expression" dxfId="409" priority="411">
      <formula>$R381="Alto"</formula>
    </cfRule>
    <cfRule type="expression" dxfId="408" priority="412">
      <formula>$R381="Extremo"</formula>
    </cfRule>
  </conditionalFormatting>
  <conditionalFormatting sqref="B387">
    <cfRule type="expression" dxfId="407" priority="405">
      <formula>$R387="Bajo"</formula>
    </cfRule>
    <cfRule type="expression" dxfId="406" priority="406">
      <formula>$R387="Moderado"</formula>
    </cfRule>
    <cfRule type="expression" dxfId="405" priority="407">
      <formula>$R387="Alto"</formula>
    </cfRule>
    <cfRule type="expression" dxfId="404" priority="408">
      <formula>$R387="Extremo"</formula>
    </cfRule>
  </conditionalFormatting>
  <conditionalFormatting sqref="B393">
    <cfRule type="expression" dxfId="403" priority="401">
      <formula>$R393="Bajo"</formula>
    </cfRule>
    <cfRule type="expression" dxfId="402" priority="402">
      <formula>$R393="Moderado"</formula>
    </cfRule>
    <cfRule type="expression" dxfId="401" priority="403">
      <formula>$R393="Alto"</formula>
    </cfRule>
    <cfRule type="expression" dxfId="400" priority="404">
      <formula>$R393="Extremo"</formula>
    </cfRule>
  </conditionalFormatting>
  <conditionalFormatting sqref="B399">
    <cfRule type="expression" dxfId="399" priority="397">
      <formula>$R399="Bajo"</formula>
    </cfRule>
    <cfRule type="expression" dxfId="398" priority="398">
      <formula>$R399="Moderado"</formula>
    </cfRule>
    <cfRule type="expression" dxfId="397" priority="399">
      <formula>$R399="Alto"</formula>
    </cfRule>
    <cfRule type="expression" dxfId="396" priority="400">
      <formula>$R399="Extremo"</formula>
    </cfRule>
  </conditionalFormatting>
  <conditionalFormatting sqref="B405">
    <cfRule type="expression" dxfId="395" priority="393">
      <formula>$R405="Bajo"</formula>
    </cfRule>
    <cfRule type="expression" dxfId="394" priority="394">
      <formula>$R405="Moderado"</formula>
    </cfRule>
    <cfRule type="expression" dxfId="393" priority="395">
      <formula>$R405="Alto"</formula>
    </cfRule>
    <cfRule type="expression" dxfId="392" priority="396">
      <formula>$R405="Extremo"</formula>
    </cfRule>
  </conditionalFormatting>
  <conditionalFormatting sqref="B411">
    <cfRule type="expression" dxfId="391" priority="389">
      <formula>$R411="Bajo"</formula>
    </cfRule>
    <cfRule type="expression" dxfId="390" priority="390">
      <formula>$R411="Moderado"</formula>
    </cfRule>
    <cfRule type="expression" dxfId="389" priority="391">
      <formula>$R411="Alto"</formula>
    </cfRule>
    <cfRule type="expression" dxfId="388" priority="392">
      <formula>$R411="Extremo"</formula>
    </cfRule>
  </conditionalFormatting>
  <conditionalFormatting sqref="B417">
    <cfRule type="expression" dxfId="387" priority="385">
      <formula>$R417="Bajo"</formula>
    </cfRule>
    <cfRule type="expression" dxfId="386" priority="386">
      <formula>$R417="Moderado"</formula>
    </cfRule>
    <cfRule type="expression" dxfId="385" priority="387">
      <formula>$R417="Alto"</formula>
    </cfRule>
    <cfRule type="expression" dxfId="384" priority="388">
      <formula>$R417="Extremo"</formula>
    </cfRule>
  </conditionalFormatting>
  <conditionalFormatting sqref="B423">
    <cfRule type="expression" dxfId="383" priority="381">
      <formula>$R423="Bajo"</formula>
    </cfRule>
    <cfRule type="expression" dxfId="382" priority="382">
      <formula>$R423="Moderado"</formula>
    </cfRule>
    <cfRule type="expression" dxfId="381" priority="383">
      <formula>$R423="Alto"</formula>
    </cfRule>
    <cfRule type="expression" dxfId="380" priority="384">
      <formula>$R423="Extremo"</formula>
    </cfRule>
  </conditionalFormatting>
  <conditionalFormatting sqref="B429">
    <cfRule type="expression" dxfId="379" priority="377">
      <formula>$R429="Bajo"</formula>
    </cfRule>
    <cfRule type="expression" dxfId="378" priority="378">
      <formula>$R429="Moderado"</formula>
    </cfRule>
    <cfRule type="expression" dxfId="377" priority="379">
      <formula>$R429="Alto"</formula>
    </cfRule>
    <cfRule type="expression" dxfId="376" priority="380">
      <formula>$R429="Extremo"</formula>
    </cfRule>
  </conditionalFormatting>
  <conditionalFormatting sqref="B435">
    <cfRule type="expression" dxfId="375" priority="373">
      <formula>$R435="Bajo"</formula>
    </cfRule>
    <cfRule type="expression" dxfId="374" priority="374">
      <formula>$R435="Moderado"</formula>
    </cfRule>
    <cfRule type="expression" dxfId="373" priority="375">
      <formula>$R435="Alto"</formula>
    </cfRule>
    <cfRule type="expression" dxfId="372" priority="376">
      <formula>$R435="Extremo"</formula>
    </cfRule>
  </conditionalFormatting>
  <conditionalFormatting sqref="B441">
    <cfRule type="expression" dxfId="371" priority="369">
      <formula>$R441="Bajo"</formula>
    </cfRule>
    <cfRule type="expression" dxfId="370" priority="370">
      <formula>$R441="Moderado"</formula>
    </cfRule>
    <cfRule type="expression" dxfId="369" priority="371">
      <formula>$R441="Alto"</formula>
    </cfRule>
    <cfRule type="expression" dxfId="368" priority="372">
      <formula>$R441="Extremo"</formula>
    </cfRule>
  </conditionalFormatting>
  <conditionalFormatting sqref="B447">
    <cfRule type="expression" dxfId="367" priority="365">
      <formula>$R447="Bajo"</formula>
    </cfRule>
    <cfRule type="expression" dxfId="366" priority="366">
      <formula>$R447="Moderado"</formula>
    </cfRule>
    <cfRule type="expression" dxfId="365" priority="367">
      <formula>$R447="Alto"</formula>
    </cfRule>
    <cfRule type="expression" dxfId="364" priority="368">
      <formula>$R447="Extremo"</formula>
    </cfRule>
  </conditionalFormatting>
  <conditionalFormatting sqref="B453">
    <cfRule type="expression" dxfId="363" priority="361">
      <formula>$R453="Bajo"</formula>
    </cfRule>
    <cfRule type="expression" dxfId="362" priority="362">
      <formula>$R453="Moderado"</formula>
    </cfRule>
    <cfRule type="expression" dxfId="361" priority="363">
      <formula>$R453="Alto"</formula>
    </cfRule>
    <cfRule type="expression" dxfId="360" priority="364">
      <formula>$R453="Extremo"</formula>
    </cfRule>
  </conditionalFormatting>
  <conditionalFormatting sqref="B459">
    <cfRule type="expression" dxfId="359" priority="357">
      <formula>$R459="Bajo"</formula>
    </cfRule>
    <cfRule type="expression" dxfId="358" priority="358">
      <formula>$R459="Moderado"</formula>
    </cfRule>
    <cfRule type="expression" dxfId="357" priority="359">
      <formula>$R459="Alto"</formula>
    </cfRule>
    <cfRule type="expression" dxfId="356" priority="360">
      <formula>$R459="Extremo"</formula>
    </cfRule>
  </conditionalFormatting>
  <conditionalFormatting sqref="B465">
    <cfRule type="expression" dxfId="355" priority="353">
      <formula>$R465="Bajo"</formula>
    </cfRule>
    <cfRule type="expression" dxfId="354" priority="354">
      <formula>$R465="Moderado"</formula>
    </cfRule>
    <cfRule type="expression" dxfId="353" priority="355">
      <formula>$R465="Alto"</formula>
    </cfRule>
    <cfRule type="expression" dxfId="352" priority="356">
      <formula>$R465="Extremo"</formula>
    </cfRule>
  </conditionalFormatting>
  <conditionalFormatting sqref="B471">
    <cfRule type="expression" dxfId="351" priority="349">
      <formula>$R471="Bajo"</formula>
    </cfRule>
    <cfRule type="expression" dxfId="350" priority="350">
      <formula>$R471="Moderado"</formula>
    </cfRule>
    <cfRule type="expression" dxfId="349" priority="351">
      <formula>$R471="Alto"</formula>
    </cfRule>
    <cfRule type="expression" dxfId="348" priority="352">
      <formula>$R471="Extremo"</formula>
    </cfRule>
  </conditionalFormatting>
  <conditionalFormatting sqref="B477">
    <cfRule type="expression" dxfId="347" priority="345">
      <formula>$R477="Bajo"</formula>
    </cfRule>
    <cfRule type="expression" dxfId="346" priority="346">
      <formula>$R477="Moderado"</formula>
    </cfRule>
    <cfRule type="expression" dxfId="345" priority="347">
      <formula>$R477="Alto"</formula>
    </cfRule>
    <cfRule type="expression" dxfId="344" priority="348">
      <formula>$R477="Extremo"</formula>
    </cfRule>
  </conditionalFormatting>
  <conditionalFormatting sqref="B483">
    <cfRule type="expression" dxfId="343" priority="341">
      <formula>$R483="Bajo"</formula>
    </cfRule>
    <cfRule type="expression" dxfId="342" priority="342">
      <formula>$R483="Moderado"</formula>
    </cfRule>
    <cfRule type="expression" dxfId="341" priority="343">
      <formula>$R483="Alto"</formula>
    </cfRule>
    <cfRule type="expression" dxfId="340" priority="344">
      <formula>$R483="Extremo"</formula>
    </cfRule>
  </conditionalFormatting>
  <conditionalFormatting sqref="B489">
    <cfRule type="expression" dxfId="339" priority="337">
      <formula>$R489="Bajo"</formula>
    </cfRule>
    <cfRule type="expression" dxfId="338" priority="338">
      <formula>$R489="Moderado"</formula>
    </cfRule>
    <cfRule type="expression" dxfId="337" priority="339">
      <formula>$R489="Alto"</formula>
    </cfRule>
    <cfRule type="expression" dxfId="336" priority="340">
      <formula>$R489="Extremo"</formula>
    </cfRule>
  </conditionalFormatting>
  <conditionalFormatting sqref="B495">
    <cfRule type="expression" dxfId="335" priority="333">
      <formula>$R495="Bajo"</formula>
    </cfRule>
    <cfRule type="expression" dxfId="334" priority="334">
      <formula>$R495="Moderado"</formula>
    </cfRule>
    <cfRule type="expression" dxfId="333" priority="335">
      <formula>$R495="Alto"</formula>
    </cfRule>
    <cfRule type="expression" dxfId="332" priority="336">
      <formula>$R495="Extremo"</formula>
    </cfRule>
  </conditionalFormatting>
  <conditionalFormatting sqref="B501">
    <cfRule type="expression" dxfId="331" priority="329">
      <formula>$R501="Bajo"</formula>
    </cfRule>
    <cfRule type="expression" dxfId="330" priority="330">
      <formula>$R501="Moderado"</formula>
    </cfRule>
    <cfRule type="expression" dxfId="329" priority="331">
      <formula>$R501="Alto"</formula>
    </cfRule>
    <cfRule type="expression" dxfId="328" priority="332">
      <formula>$R501="Extremo"</formula>
    </cfRule>
  </conditionalFormatting>
  <conditionalFormatting sqref="B507">
    <cfRule type="expression" dxfId="327" priority="325">
      <formula>$R507="Bajo"</formula>
    </cfRule>
    <cfRule type="expression" dxfId="326" priority="326">
      <formula>$R507="Moderado"</formula>
    </cfRule>
    <cfRule type="expression" dxfId="325" priority="327">
      <formula>$R507="Alto"</formula>
    </cfRule>
    <cfRule type="expression" dxfId="324" priority="328">
      <formula>$R507="Extremo"</formula>
    </cfRule>
  </conditionalFormatting>
  <conditionalFormatting sqref="B513">
    <cfRule type="expression" dxfId="323" priority="321">
      <formula>$R513="Bajo"</formula>
    </cfRule>
    <cfRule type="expression" dxfId="322" priority="322">
      <formula>$R513="Moderado"</formula>
    </cfRule>
    <cfRule type="expression" dxfId="321" priority="323">
      <formula>$R513="Alto"</formula>
    </cfRule>
    <cfRule type="expression" dxfId="320" priority="324">
      <formula>$R513="Extremo"</formula>
    </cfRule>
  </conditionalFormatting>
  <conditionalFormatting sqref="B519">
    <cfRule type="expression" dxfId="319" priority="317">
      <formula>$R519="Bajo"</formula>
    </cfRule>
    <cfRule type="expression" dxfId="318" priority="318">
      <formula>$R519="Moderado"</formula>
    </cfRule>
    <cfRule type="expression" dxfId="317" priority="319">
      <formula>$R519="Alto"</formula>
    </cfRule>
    <cfRule type="expression" dxfId="316" priority="320">
      <formula>$R519="Extremo"</formula>
    </cfRule>
  </conditionalFormatting>
  <conditionalFormatting sqref="B525">
    <cfRule type="expression" dxfId="315" priority="313">
      <formula>$R525="Bajo"</formula>
    </cfRule>
    <cfRule type="expression" dxfId="314" priority="314">
      <formula>$R525="Moderado"</formula>
    </cfRule>
    <cfRule type="expression" dxfId="313" priority="315">
      <formula>$R525="Alto"</formula>
    </cfRule>
    <cfRule type="expression" dxfId="312" priority="316">
      <formula>$R525="Extremo"</formula>
    </cfRule>
  </conditionalFormatting>
  <conditionalFormatting sqref="B531">
    <cfRule type="expression" dxfId="311" priority="309">
      <formula>$R531="Bajo"</formula>
    </cfRule>
    <cfRule type="expression" dxfId="310" priority="310">
      <formula>$R531="Moderado"</formula>
    </cfRule>
    <cfRule type="expression" dxfId="309" priority="311">
      <formula>$R531="Alto"</formula>
    </cfRule>
    <cfRule type="expression" dxfId="308" priority="312">
      <formula>$R531="Extremo"</formula>
    </cfRule>
  </conditionalFormatting>
  <conditionalFormatting sqref="B537">
    <cfRule type="expression" dxfId="307" priority="305">
      <formula>$R537="Bajo"</formula>
    </cfRule>
    <cfRule type="expression" dxfId="306" priority="306">
      <formula>$R537="Moderado"</formula>
    </cfRule>
    <cfRule type="expression" dxfId="305" priority="307">
      <formula>$R537="Alto"</formula>
    </cfRule>
    <cfRule type="expression" dxfId="304" priority="308">
      <formula>$R537="Extremo"</formula>
    </cfRule>
  </conditionalFormatting>
  <conditionalFormatting sqref="B543">
    <cfRule type="expression" dxfId="303" priority="301">
      <formula>$R543="Bajo"</formula>
    </cfRule>
    <cfRule type="expression" dxfId="302" priority="302">
      <formula>$R543="Moderado"</formula>
    </cfRule>
    <cfRule type="expression" dxfId="301" priority="303">
      <formula>$R543="Alto"</formula>
    </cfRule>
    <cfRule type="expression" dxfId="300" priority="304">
      <formula>$R543="Extremo"</formula>
    </cfRule>
  </conditionalFormatting>
  <conditionalFormatting sqref="B549">
    <cfRule type="expression" dxfId="299" priority="297">
      <formula>$R549="Bajo"</formula>
    </cfRule>
    <cfRule type="expression" dxfId="298" priority="298">
      <formula>$R549="Moderado"</formula>
    </cfRule>
    <cfRule type="expression" dxfId="297" priority="299">
      <formula>$R549="Alto"</formula>
    </cfRule>
    <cfRule type="expression" dxfId="296" priority="300">
      <formula>$R549="Extremo"</formula>
    </cfRule>
  </conditionalFormatting>
  <conditionalFormatting sqref="B555">
    <cfRule type="expression" dxfId="295" priority="293">
      <formula>$R555="Bajo"</formula>
    </cfRule>
    <cfRule type="expression" dxfId="294" priority="294">
      <formula>$R555="Moderado"</formula>
    </cfRule>
    <cfRule type="expression" dxfId="293" priority="295">
      <formula>$R555="Alto"</formula>
    </cfRule>
    <cfRule type="expression" dxfId="292" priority="296">
      <formula>$R555="Extremo"</formula>
    </cfRule>
  </conditionalFormatting>
  <conditionalFormatting sqref="B561">
    <cfRule type="expression" dxfId="291" priority="289">
      <formula>$R561="Bajo"</formula>
    </cfRule>
    <cfRule type="expression" dxfId="290" priority="290">
      <formula>$R561="Moderado"</formula>
    </cfRule>
    <cfRule type="expression" dxfId="289" priority="291">
      <formula>$R561="Alto"</formula>
    </cfRule>
    <cfRule type="expression" dxfId="288" priority="292">
      <formula>$R561="Extremo"</formula>
    </cfRule>
  </conditionalFormatting>
  <conditionalFormatting sqref="B567">
    <cfRule type="expression" dxfId="287" priority="285">
      <formula>$R567="Bajo"</formula>
    </cfRule>
    <cfRule type="expression" dxfId="286" priority="286">
      <formula>$R567="Moderado"</formula>
    </cfRule>
    <cfRule type="expression" dxfId="285" priority="287">
      <formula>$R567="Alto"</formula>
    </cfRule>
    <cfRule type="expression" dxfId="284" priority="288">
      <formula>$R567="Extremo"</formula>
    </cfRule>
  </conditionalFormatting>
  <conditionalFormatting sqref="B573">
    <cfRule type="expression" dxfId="283" priority="281">
      <formula>$R573="Bajo"</formula>
    </cfRule>
    <cfRule type="expression" dxfId="282" priority="282">
      <formula>$R573="Moderado"</formula>
    </cfRule>
    <cfRule type="expression" dxfId="281" priority="283">
      <formula>$R573="Alto"</formula>
    </cfRule>
    <cfRule type="expression" dxfId="280" priority="284">
      <formula>$R573="Extremo"</formula>
    </cfRule>
  </conditionalFormatting>
  <conditionalFormatting sqref="B579">
    <cfRule type="expression" dxfId="279" priority="277">
      <formula>$R579="Bajo"</formula>
    </cfRule>
    <cfRule type="expression" dxfId="278" priority="278">
      <formula>$R579="Moderado"</formula>
    </cfRule>
    <cfRule type="expression" dxfId="277" priority="279">
      <formula>$R579="Alto"</formula>
    </cfRule>
    <cfRule type="expression" dxfId="276" priority="280">
      <formula>$R579="Extremo"</formula>
    </cfRule>
  </conditionalFormatting>
  <conditionalFormatting sqref="B585">
    <cfRule type="expression" dxfId="275" priority="273">
      <formula>$R585="Bajo"</formula>
    </cfRule>
    <cfRule type="expression" dxfId="274" priority="274">
      <formula>$R585="Moderado"</formula>
    </cfRule>
    <cfRule type="expression" dxfId="273" priority="275">
      <formula>$R585="Alto"</formula>
    </cfRule>
    <cfRule type="expression" dxfId="272" priority="276">
      <formula>$R585="Extremo"</formula>
    </cfRule>
  </conditionalFormatting>
  <conditionalFormatting sqref="B591">
    <cfRule type="expression" dxfId="271" priority="269">
      <formula>$R591="Bajo"</formula>
    </cfRule>
    <cfRule type="expression" dxfId="270" priority="270">
      <formula>$R591="Moderado"</formula>
    </cfRule>
    <cfRule type="expression" dxfId="269" priority="271">
      <formula>$R591="Alto"</formula>
    </cfRule>
    <cfRule type="expression" dxfId="268" priority="272">
      <formula>$R591="Extremo"</formula>
    </cfRule>
  </conditionalFormatting>
  <conditionalFormatting sqref="B597">
    <cfRule type="expression" dxfId="267" priority="265">
      <formula>$R597="Bajo"</formula>
    </cfRule>
    <cfRule type="expression" dxfId="266" priority="266">
      <formula>$R597="Moderado"</formula>
    </cfRule>
    <cfRule type="expression" dxfId="265" priority="267">
      <formula>$R597="Alto"</formula>
    </cfRule>
    <cfRule type="expression" dxfId="264" priority="268">
      <formula>$R597="Extremo"</formula>
    </cfRule>
  </conditionalFormatting>
  <conditionalFormatting sqref="B603">
    <cfRule type="expression" dxfId="263" priority="261">
      <formula>$R603="Bajo"</formula>
    </cfRule>
    <cfRule type="expression" dxfId="262" priority="262">
      <formula>$R603="Moderado"</formula>
    </cfRule>
    <cfRule type="expression" dxfId="261" priority="263">
      <formula>$R603="Alto"</formula>
    </cfRule>
    <cfRule type="expression" dxfId="260" priority="264">
      <formula>$R603="Extremo"</formula>
    </cfRule>
  </conditionalFormatting>
  <conditionalFormatting sqref="B609">
    <cfRule type="expression" dxfId="259" priority="257">
      <formula>$R609="Bajo"</formula>
    </cfRule>
    <cfRule type="expression" dxfId="258" priority="258">
      <formula>$R609="Moderado"</formula>
    </cfRule>
    <cfRule type="expression" dxfId="257" priority="259">
      <formula>$R609="Alto"</formula>
    </cfRule>
    <cfRule type="expression" dxfId="256" priority="260">
      <formula>$R609="Extremo"</formula>
    </cfRule>
  </conditionalFormatting>
  <conditionalFormatting sqref="B615">
    <cfRule type="expression" dxfId="255" priority="253">
      <formula>$R615="Bajo"</formula>
    </cfRule>
    <cfRule type="expression" dxfId="254" priority="254">
      <formula>$R615="Moderado"</formula>
    </cfRule>
    <cfRule type="expression" dxfId="253" priority="255">
      <formula>$R615="Alto"</formula>
    </cfRule>
    <cfRule type="expression" dxfId="252" priority="256">
      <formula>$R615="Extremo"</formula>
    </cfRule>
  </conditionalFormatting>
  <conditionalFormatting sqref="B621">
    <cfRule type="expression" dxfId="251" priority="249">
      <formula>$R621="Bajo"</formula>
    </cfRule>
    <cfRule type="expression" dxfId="250" priority="250">
      <formula>$R621="Moderado"</formula>
    </cfRule>
    <cfRule type="expression" dxfId="249" priority="251">
      <formula>$R621="Alto"</formula>
    </cfRule>
    <cfRule type="expression" dxfId="248" priority="252">
      <formula>$R621="Extremo"</formula>
    </cfRule>
  </conditionalFormatting>
  <conditionalFormatting sqref="B627">
    <cfRule type="expression" dxfId="247" priority="245">
      <formula>$R627="Bajo"</formula>
    </cfRule>
    <cfRule type="expression" dxfId="246" priority="246">
      <formula>$R627="Moderado"</formula>
    </cfRule>
    <cfRule type="expression" dxfId="245" priority="247">
      <formula>$R627="Alto"</formula>
    </cfRule>
    <cfRule type="expression" dxfId="244" priority="248">
      <formula>$R627="Extremo"</formula>
    </cfRule>
  </conditionalFormatting>
  <conditionalFormatting sqref="B633">
    <cfRule type="expression" dxfId="243" priority="241">
      <formula>$R633="Bajo"</formula>
    </cfRule>
    <cfRule type="expression" dxfId="242" priority="242">
      <formula>$R633="Moderado"</formula>
    </cfRule>
    <cfRule type="expression" dxfId="241" priority="243">
      <formula>$R633="Alto"</formula>
    </cfRule>
    <cfRule type="expression" dxfId="240" priority="244">
      <formula>$R633="Extremo"</formula>
    </cfRule>
  </conditionalFormatting>
  <conditionalFormatting sqref="B639">
    <cfRule type="expression" dxfId="239" priority="237">
      <formula>$R639="Bajo"</formula>
    </cfRule>
    <cfRule type="expression" dxfId="238" priority="238">
      <formula>$R639="Moderado"</formula>
    </cfRule>
    <cfRule type="expression" dxfId="237" priority="239">
      <formula>$R639="Alto"</formula>
    </cfRule>
    <cfRule type="expression" dxfId="236" priority="240">
      <formula>$R639="Extremo"</formula>
    </cfRule>
  </conditionalFormatting>
  <conditionalFormatting sqref="B645">
    <cfRule type="expression" dxfId="235" priority="233">
      <formula>$R645="Bajo"</formula>
    </cfRule>
    <cfRule type="expression" dxfId="234" priority="234">
      <formula>$R645="Moderado"</formula>
    </cfRule>
    <cfRule type="expression" dxfId="233" priority="235">
      <formula>$R645="Alto"</formula>
    </cfRule>
    <cfRule type="expression" dxfId="232" priority="236">
      <formula>$R645="Extremo"</formula>
    </cfRule>
  </conditionalFormatting>
  <conditionalFormatting sqref="B651">
    <cfRule type="expression" dxfId="231" priority="229">
      <formula>$R651="Bajo"</formula>
    </cfRule>
    <cfRule type="expression" dxfId="230" priority="230">
      <formula>$R651="Moderado"</formula>
    </cfRule>
    <cfRule type="expression" dxfId="229" priority="231">
      <formula>$R651="Alto"</formula>
    </cfRule>
    <cfRule type="expression" dxfId="228" priority="232">
      <formula>$R651="Extremo"</formula>
    </cfRule>
  </conditionalFormatting>
  <conditionalFormatting sqref="B657">
    <cfRule type="expression" dxfId="227" priority="225">
      <formula>$R657="Bajo"</formula>
    </cfRule>
    <cfRule type="expression" dxfId="226" priority="226">
      <formula>$R657="Moderado"</formula>
    </cfRule>
    <cfRule type="expression" dxfId="225" priority="227">
      <formula>$R657="Alto"</formula>
    </cfRule>
    <cfRule type="expression" dxfId="224" priority="228">
      <formula>$R657="Extremo"</formula>
    </cfRule>
  </conditionalFormatting>
  <conditionalFormatting sqref="B663">
    <cfRule type="expression" dxfId="223" priority="221">
      <formula>$R663="Bajo"</formula>
    </cfRule>
    <cfRule type="expression" dxfId="222" priority="222">
      <formula>$R663="Moderado"</formula>
    </cfRule>
    <cfRule type="expression" dxfId="221" priority="223">
      <formula>$R663="Alto"</formula>
    </cfRule>
    <cfRule type="expression" dxfId="220" priority="224">
      <formula>$R663="Extremo"</formula>
    </cfRule>
  </conditionalFormatting>
  <conditionalFormatting sqref="B669">
    <cfRule type="expression" dxfId="219" priority="217">
      <formula>$R669="Bajo"</formula>
    </cfRule>
    <cfRule type="expression" dxfId="218" priority="218">
      <formula>$R669="Moderado"</formula>
    </cfRule>
    <cfRule type="expression" dxfId="217" priority="219">
      <formula>$R669="Alto"</formula>
    </cfRule>
    <cfRule type="expression" dxfId="216" priority="220">
      <formula>$R669="Extremo"</formula>
    </cfRule>
  </conditionalFormatting>
  <conditionalFormatting sqref="B675">
    <cfRule type="expression" dxfId="215" priority="213">
      <formula>$R675="Bajo"</formula>
    </cfRule>
    <cfRule type="expression" dxfId="214" priority="214">
      <formula>$R675="Moderado"</formula>
    </cfRule>
    <cfRule type="expression" dxfId="213" priority="215">
      <formula>$R675="Alto"</formula>
    </cfRule>
    <cfRule type="expression" dxfId="212" priority="216">
      <formula>$R675="Extremo"</formula>
    </cfRule>
  </conditionalFormatting>
  <conditionalFormatting sqref="B681">
    <cfRule type="expression" dxfId="211" priority="209">
      <formula>$R681="Bajo"</formula>
    </cfRule>
    <cfRule type="expression" dxfId="210" priority="210">
      <formula>$R681="Moderado"</formula>
    </cfRule>
    <cfRule type="expression" dxfId="209" priority="211">
      <formula>$R681="Alto"</formula>
    </cfRule>
    <cfRule type="expression" dxfId="208" priority="212">
      <formula>$R681="Extremo"</formula>
    </cfRule>
  </conditionalFormatting>
  <conditionalFormatting sqref="B687">
    <cfRule type="expression" dxfId="207" priority="205">
      <formula>$R687="Bajo"</formula>
    </cfRule>
    <cfRule type="expression" dxfId="206" priority="206">
      <formula>$R687="Moderado"</formula>
    </cfRule>
    <cfRule type="expression" dxfId="205" priority="207">
      <formula>$R687="Alto"</formula>
    </cfRule>
    <cfRule type="expression" dxfId="204" priority="208">
      <formula>$R687="Extremo"</formula>
    </cfRule>
  </conditionalFormatting>
  <conditionalFormatting sqref="B693">
    <cfRule type="expression" dxfId="203" priority="201">
      <formula>$R693="Bajo"</formula>
    </cfRule>
    <cfRule type="expression" dxfId="202" priority="202">
      <formula>$R693="Moderado"</formula>
    </cfRule>
    <cfRule type="expression" dxfId="201" priority="203">
      <formula>$R693="Alto"</formula>
    </cfRule>
    <cfRule type="expression" dxfId="200" priority="204">
      <formula>$R693="Extremo"</formula>
    </cfRule>
  </conditionalFormatting>
  <conditionalFormatting sqref="B699">
    <cfRule type="expression" dxfId="199" priority="197">
      <formula>$R699="Bajo"</formula>
    </cfRule>
    <cfRule type="expression" dxfId="198" priority="198">
      <formula>$R699="Moderado"</formula>
    </cfRule>
    <cfRule type="expression" dxfId="197" priority="199">
      <formula>$R699="Alto"</formula>
    </cfRule>
    <cfRule type="expression" dxfId="196" priority="200">
      <formula>$R699="Extremo"</formula>
    </cfRule>
  </conditionalFormatting>
  <conditionalFormatting sqref="B705">
    <cfRule type="expression" dxfId="195" priority="193">
      <formula>$R705="Bajo"</formula>
    </cfRule>
    <cfRule type="expression" dxfId="194" priority="194">
      <formula>$R705="Moderado"</formula>
    </cfRule>
    <cfRule type="expression" dxfId="193" priority="195">
      <formula>$R705="Alto"</formula>
    </cfRule>
    <cfRule type="expression" dxfId="192" priority="196">
      <formula>$R705="Extremo"</formula>
    </cfRule>
  </conditionalFormatting>
  <conditionalFormatting sqref="B711">
    <cfRule type="expression" dxfId="191" priority="189">
      <formula>$R711="Bajo"</formula>
    </cfRule>
    <cfRule type="expression" dxfId="190" priority="190">
      <formula>$R711="Moderado"</formula>
    </cfRule>
    <cfRule type="expression" dxfId="189" priority="191">
      <formula>$R711="Alto"</formula>
    </cfRule>
    <cfRule type="expression" dxfId="188" priority="192">
      <formula>$R711="Extremo"</formula>
    </cfRule>
  </conditionalFormatting>
  <conditionalFormatting sqref="B717">
    <cfRule type="expression" dxfId="187" priority="185">
      <formula>$R717="Bajo"</formula>
    </cfRule>
    <cfRule type="expression" dxfId="186" priority="186">
      <formula>$R717="Moderado"</formula>
    </cfRule>
    <cfRule type="expression" dxfId="185" priority="187">
      <formula>$R717="Alto"</formula>
    </cfRule>
    <cfRule type="expression" dxfId="184" priority="188">
      <formula>$R717="Extremo"</formula>
    </cfRule>
  </conditionalFormatting>
  <conditionalFormatting sqref="B723">
    <cfRule type="expression" dxfId="183" priority="181">
      <formula>$R723="Bajo"</formula>
    </cfRule>
    <cfRule type="expression" dxfId="182" priority="182">
      <formula>$R723="Moderado"</formula>
    </cfRule>
    <cfRule type="expression" dxfId="181" priority="183">
      <formula>$R723="Alto"</formula>
    </cfRule>
    <cfRule type="expression" dxfId="180" priority="184">
      <formula>$R723="Extremo"</formula>
    </cfRule>
  </conditionalFormatting>
  <conditionalFormatting sqref="B729">
    <cfRule type="expression" dxfId="179" priority="177">
      <formula>$R729="Bajo"</formula>
    </cfRule>
    <cfRule type="expression" dxfId="178" priority="178">
      <formula>$R729="Moderado"</formula>
    </cfRule>
    <cfRule type="expression" dxfId="177" priority="179">
      <formula>$R729="Alto"</formula>
    </cfRule>
    <cfRule type="expression" dxfId="176" priority="180">
      <formula>$R729="Extremo"</formula>
    </cfRule>
  </conditionalFormatting>
  <conditionalFormatting sqref="B735">
    <cfRule type="expression" dxfId="175" priority="173">
      <formula>$R735="Bajo"</formula>
    </cfRule>
    <cfRule type="expression" dxfId="174" priority="174">
      <formula>$R735="Moderado"</formula>
    </cfRule>
    <cfRule type="expression" dxfId="173" priority="175">
      <formula>$R735="Alto"</formula>
    </cfRule>
    <cfRule type="expression" dxfId="172" priority="176">
      <formula>$R735="Extremo"</formula>
    </cfRule>
  </conditionalFormatting>
  <conditionalFormatting sqref="B741">
    <cfRule type="expression" dxfId="171" priority="169">
      <formula>$R741="Bajo"</formula>
    </cfRule>
    <cfRule type="expression" dxfId="170" priority="170">
      <formula>$R741="Moderado"</formula>
    </cfRule>
    <cfRule type="expression" dxfId="169" priority="171">
      <formula>$R741="Alto"</formula>
    </cfRule>
    <cfRule type="expression" dxfId="168" priority="172">
      <formula>$R741="Extremo"</formula>
    </cfRule>
  </conditionalFormatting>
  <conditionalFormatting sqref="B747">
    <cfRule type="expression" dxfId="167" priority="165">
      <formula>$R747="Bajo"</formula>
    </cfRule>
    <cfRule type="expression" dxfId="166" priority="166">
      <formula>$R747="Moderado"</formula>
    </cfRule>
    <cfRule type="expression" dxfId="165" priority="167">
      <formula>$R747="Alto"</formula>
    </cfRule>
    <cfRule type="expression" dxfId="164" priority="168">
      <formula>$R747="Extremo"</formula>
    </cfRule>
  </conditionalFormatting>
  <conditionalFormatting sqref="B753">
    <cfRule type="expression" dxfId="163" priority="161">
      <formula>$R753="Bajo"</formula>
    </cfRule>
    <cfRule type="expression" dxfId="162" priority="162">
      <formula>$R753="Moderado"</formula>
    </cfRule>
    <cfRule type="expression" dxfId="161" priority="163">
      <formula>$R753="Alto"</formula>
    </cfRule>
    <cfRule type="expression" dxfId="160" priority="164">
      <formula>$R753="Extremo"</formula>
    </cfRule>
  </conditionalFormatting>
  <conditionalFormatting sqref="B759">
    <cfRule type="expression" dxfId="159" priority="157">
      <formula>$R759="Bajo"</formula>
    </cfRule>
    <cfRule type="expression" dxfId="158" priority="158">
      <formula>$R759="Moderado"</formula>
    </cfRule>
    <cfRule type="expression" dxfId="157" priority="159">
      <formula>$R759="Alto"</formula>
    </cfRule>
    <cfRule type="expression" dxfId="156" priority="160">
      <formula>$R759="Extremo"</formula>
    </cfRule>
  </conditionalFormatting>
  <conditionalFormatting sqref="B765">
    <cfRule type="expression" dxfId="155" priority="153">
      <formula>$R765="Bajo"</formula>
    </cfRule>
    <cfRule type="expression" dxfId="154" priority="154">
      <formula>$R765="Moderado"</formula>
    </cfRule>
    <cfRule type="expression" dxfId="153" priority="155">
      <formula>$R765="Alto"</formula>
    </cfRule>
    <cfRule type="expression" dxfId="152" priority="156">
      <formula>$R765="Extremo"</formula>
    </cfRule>
  </conditionalFormatting>
  <conditionalFormatting sqref="B771">
    <cfRule type="expression" dxfId="151" priority="149">
      <formula>$R771="Bajo"</formula>
    </cfRule>
    <cfRule type="expression" dxfId="150" priority="150">
      <formula>$R771="Moderado"</formula>
    </cfRule>
    <cfRule type="expression" dxfId="149" priority="151">
      <formula>$R771="Alto"</formula>
    </cfRule>
    <cfRule type="expression" dxfId="148" priority="152">
      <formula>$R771="Extremo"</formula>
    </cfRule>
  </conditionalFormatting>
  <conditionalFormatting sqref="B777">
    <cfRule type="expression" dxfId="147" priority="145">
      <formula>$R777="Bajo"</formula>
    </cfRule>
    <cfRule type="expression" dxfId="146" priority="146">
      <formula>$R777="Moderado"</formula>
    </cfRule>
    <cfRule type="expression" dxfId="145" priority="147">
      <formula>$R777="Alto"</formula>
    </cfRule>
    <cfRule type="expression" dxfId="144" priority="148">
      <formula>$R777="Extremo"</formula>
    </cfRule>
  </conditionalFormatting>
  <conditionalFormatting sqref="B783">
    <cfRule type="expression" dxfId="143" priority="141">
      <formula>$R783="Bajo"</formula>
    </cfRule>
    <cfRule type="expression" dxfId="142" priority="142">
      <formula>$R783="Moderado"</formula>
    </cfRule>
    <cfRule type="expression" dxfId="141" priority="143">
      <formula>$R783="Alto"</formula>
    </cfRule>
    <cfRule type="expression" dxfId="140" priority="144">
      <formula>$R783="Extremo"</formula>
    </cfRule>
  </conditionalFormatting>
  <conditionalFormatting sqref="B789">
    <cfRule type="expression" dxfId="139" priority="137">
      <formula>$R789="Bajo"</formula>
    </cfRule>
    <cfRule type="expression" dxfId="138" priority="138">
      <formula>$R789="Moderado"</formula>
    </cfRule>
    <cfRule type="expression" dxfId="137" priority="139">
      <formula>$R789="Alto"</formula>
    </cfRule>
    <cfRule type="expression" dxfId="136" priority="140">
      <formula>$R789="Extremo"</formula>
    </cfRule>
  </conditionalFormatting>
  <conditionalFormatting sqref="B795">
    <cfRule type="expression" dxfId="135" priority="133">
      <formula>$R795="Bajo"</formula>
    </cfRule>
    <cfRule type="expression" dxfId="134" priority="134">
      <formula>$R795="Moderado"</formula>
    </cfRule>
    <cfRule type="expression" dxfId="133" priority="135">
      <formula>$R795="Alto"</formula>
    </cfRule>
    <cfRule type="expression" dxfId="132" priority="136">
      <formula>$R795="Extremo"</formula>
    </cfRule>
  </conditionalFormatting>
  <conditionalFormatting sqref="B801">
    <cfRule type="expression" dxfId="131" priority="129">
      <formula>$R801="Bajo"</formula>
    </cfRule>
    <cfRule type="expression" dxfId="130" priority="130">
      <formula>$R801="Moderado"</formula>
    </cfRule>
    <cfRule type="expression" dxfId="129" priority="131">
      <formula>$R801="Alto"</formula>
    </cfRule>
    <cfRule type="expression" dxfId="128" priority="132">
      <formula>$R801="Extremo"</formula>
    </cfRule>
  </conditionalFormatting>
  <conditionalFormatting sqref="B807">
    <cfRule type="expression" dxfId="127" priority="125">
      <formula>$R807="Bajo"</formula>
    </cfRule>
    <cfRule type="expression" dxfId="126" priority="126">
      <formula>$R807="Moderado"</formula>
    </cfRule>
    <cfRule type="expression" dxfId="125" priority="127">
      <formula>$R807="Alto"</formula>
    </cfRule>
    <cfRule type="expression" dxfId="124" priority="128">
      <formula>$R807="Extremo"</formula>
    </cfRule>
  </conditionalFormatting>
  <conditionalFormatting sqref="B813">
    <cfRule type="expression" dxfId="123" priority="121">
      <formula>$R813="Bajo"</formula>
    </cfRule>
    <cfRule type="expression" dxfId="122" priority="122">
      <formula>$R813="Moderado"</formula>
    </cfRule>
    <cfRule type="expression" dxfId="121" priority="123">
      <formula>$R813="Alto"</formula>
    </cfRule>
    <cfRule type="expression" dxfId="120" priority="124">
      <formula>$R813="Extremo"</formula>
    </cfRule>
  </conditionalFormatting>
  <conditionalFormatting sqref="B819">
    <cfRule type="expression" dxfId="119" priority="117">
      <formula>$R819="Bajo"</formula>
    </cfRule>
    <cfRule type="expression" dxfId="118" priority="118">
      <formula>$R819="Moderado"</formula>
    </cfRule>
    <cfRule type="expression" dxfId="117" priority="119">
      <formula>$R819="Alto"</formula>
    </cfRule>
    <cfRule type="expression" dxfId="116" priority="120">
      <formula>$R819="Extremo"</formula>
    </cfRule>
  </conditionalFormatting>
  <conditionalFormatting sqref="B825">
    <cfRule type="expression" dxfId="115" priority="113">
      <formula>$R825="Bajo"</formula>
    </cfRule>
    <cfRule type="expression" dxfId="114" priority="114">
      <formula>$R825="Moderado"</formula>
    </cfRule>
    <cfRule type="expression" dxfId="113" priority="115">
      <formula>$R825="Alto"</formula>
    </cfRule>
    <cfRule type="expression" dxfId="112" priority="116">
      <formula>$R825="Extremo"</formula>
    </cfRule>
  </conditionalFormatting>
  <conditionalFormatting sqref="B831">
    <cfRule type="expression" dxfId="111" priority="109">
      <formula>$R831="Bajo"</formula>
    </cfRule>
    <cfRule type="expression" dxfId="110" priority="110">
      <formula>$R831="Moderado"</formula>
    </cfRule>
    <cfRule type="expression" dxfId="109" priority="111">
      <formula>$R831="Alto"</formula>
    </cfRule>
    <cfRule type="expression" dxfId="108" priority="112">
      <formula>$R831="Extremo"</formula>
    </cfRule>
  </conditionalFormatting>
  <conditionalFormatting sqref="B837">
    <cfRule type="expression" dxfId="107" priority="105">
      <formula>$R837="Bajo"</formula>
    </cfRule>
    <cfRule type="expression" dxfId="106" priority="106">
      <formula>$R837="Moderado"</formula>
    </cfRule>
    <cfRule type="expression" dxfId="105" priority="107">
      <formula>$R837="Alto"</formula>
    </cfRule>
    <cfRule type="expression" dxfId="104" priority="108">
      <formula>$R837="Extremo"</formula>
    </cfRule>
  </conditionalFormatting>
  <conditionalFormatting sqref="B843">
    <cfRule type="expression" dxfId="103" priority="101">
      <formula>$R843="Bajo"</formula>
    </cfRule>
    <cfRule type="expression" dxfId="102" priority="102">
      <formula>$R843="Moderado"</formula>
    </cfRule>
    <cfRule type="expression" dxfId="101" priority="103">
      <formula>$R843="Alto"</formula>
    </cfRule>
    <cfRule type="expression" dxfId="100" priority="104">
      <formula>$R843="Extremo"</formula>
    </cfRule>
  </conditionalFormatting>
  <conditionalFormatting sqref="B849">
    <cfRule type="expression" dxfId="99" priority="97">
      <formula>$R849="Bajo"</formula>
    </cfRule>
    <cfRule type="expression" dxfId="98" priority="98">
      <formula>$R849="Moderado"</formula>
    </cfRule>
    <cfRule type="expression" dxfId="97" priority="99">
      <formula>$R849="Alto"</formula>
    </cfRule>
    <cfRule type="expression" dxfId="96" priority="100">
      <formula>$R849="Extremo"</formula>
    </cfRule>
  </conditionalFormatting>
  <conditionalFormatting sqref="B855">
    <cfRule type="expression" dxfId="95" priority="93">
      <formula>$R855="Bajo"</formula>
    </cfRule>
    <cfRule type="expression" dxfId="94" priority="94">
      <formula>$R855="Moderado"</formula>
    </cfRule>
    <cfRule type="expression" dxfId="93" priority="95">
      <formula>$R855="Alto"</formula>
    </cfRule>
    <cfRule type="expression" dxfId="92" priority="96">
      <formula>$R855="Extremo"</formula>
    </cfRule>
  </conditionalFormatting>
  <conditionalFormatting sqref="B861">
    <cfRule type="expression" dxfId="91" priority="89">
      <formula>$R861="Bajo"</formula>
    </cfRule>
    <cfRule type="expression" dxfId="90" priority="90">
      <formula>$R861="Moderado"</formula>
    </cfRule>
    <cfRule type="expression" dxfId="89" priority="91">
      <formula>$R861="Alto"</formula>
    </cfRule>
    <cfRule type="expression" dxfId="88" priority="92">
      <formula>$R861="Extremo"</formula>
    </cfRule>
  </conditionalFormatting>
  <conditionalFormatting sqref="B867">
    <cfRule type="expression" dxfId="87" priority="85">
      <formula>$R867="Bajo"</formula>
    </cfRule>
    <cfRule type="expression" dxfId="86" priority="86">
      <formula>$R867="Moderado"</formula>
    </cfRule>
    <cfRule type="expression" dxfId="85" priority="87">
      <formula>$R867="Alto"</formula>
    </cfRule>
    <cfRule type="expression" dxfId="84" priority="88">
      <formula>$R867="Extremo"</formula>
    </cfRule>
  </conditionalFormatting>
  <conditionalFormatting sqref="B873">
    <cfRule type="expression" dxfId="83" priority="81">
      <formula>$R873="Bajo"</formula>
    </cfRule>
    <cfRule type="expression" dxfId="82" priority="82">
      <formula>$R873="Moderado"</formula>
    </cfRule>
    <cfRule type="expression" dxfId="81" priority="83">
      <formula>$R873="Alto"</formula>
    </cfRule>
    <cfRule type="expression" dxfId="80" priority="84">
      <formula>$R873="Extremo"</formula>
    </cfRule>
  </conditionalFormatting>
  <conditionalFormatting sqref="B879">
    <cfRule type="expression" dxfId="79" priority="77">
      <formula>$R879="Bajo"</formula>
    </cfRule>
    <cfRule type="expression" dxfId="78" priority="78">
      <formula>$R879="Moderado"</formula>
    </cfRule>
    <cfRule type="expression" dxfId="77" priority="79">
      <formula>$R879="Alto"</formula>
    </cfRule>
    <cfRule type="expression" dxfId="76" priority="80">
      <formula>$R879="Extremo"</formula>
    </cfRule>
  </conditionalFormatting>
  <conditionalFormatting sqref="B885">
    <cfRule type="expression" dxfId="75" priority="73">
      <formula>$R885="Bajo"</formula>
    </cfRule>
    <cfRule type="expression" dxfId="74" priority="74">
      <formula>$R885="Moderado"</formula>
    </cfRule>
    <cfRule type="expression" dxfId="73" priority="75">
      <formula>$R885="Alto"</formula>
    </cfRule>
    <cfRule type="expression" dxfId="72" priority="76">
      <formula>$R885="Extremo"</formula>
    </cfRule>
  </conditionalFormatting>
  <conditionalFormatting sqref="B891">
    <cfRule type="expression" dxfId="71" priority="69">
      <formula>$R891="Bajo"</formula>
    </cfRule>
    <cfRule type="expression" dxfId="70" priority="70">
      <formula>$R891="Moderado"</formula>
    </cfRule>
    <cfRule type="expression" dxfId="69" priority="71">
      <formula>$R891="Alto"</formula>
    </cfRule>
    <cfRule type="expression" dxfId="68" priority="72">
      <formula>$R891="Extremo"</formula>
    </cfRule>
  </conditionalFormatting>
  <conditionalFormatting sqref="B897">
    <cfRule type="expression" dxfId="67" priority="65">
      <formula>$R897="Bajo"</formula>
    </cfRule>
    <cfRule type="expression" dxfId="66" priority="66">
      <formula>$R897="Moderado"</formula>
    </cfRule>
    <cfRule type="expression" dxfId="65" priority="67">
      <formula>$R897="Alto"</formula>
    </cfRule>
    <cfRule type="expression" dxfId="64" priority="68">
      <formula>$R897="Extremo"</formula>
    </cfRule>
  </conditionalFormatting>
  <conditionalFormatting sqref="B903">
    <cfRule type="expression" dxfId="63" priority="61">
      <formula>$R903="Bajo"</formula>
    </cfRule>
    <cfRule type="expression" dxfId="62" priority="62">
      <formula>$R903="Moderado"</formula>
    </cfRule>
    <cfRule type="expression" dxfId="61" priority="63">
      <formula>$R903="Alto"</formula>
    </cfRule>
    <cfRule type="expression" dxfId="60" priority="64">
      <formula>$R903="Extremo"</formula>
    </cfRule>
  </conditionalFormatting>
  <conditionalFormatting sqref="B909">
    <cfRule type="expression" dxfId="59" priority="57">
      <formula>$R909="Bajo"</formula>
    </cfRule>
    <cfRule type="expression" dxfId="58" priority="58">
      <formula>$R909="Moderado"</formula>
    </cfRule>
    <cfRule type="expression" dxfId="57" priority="59">
      <formula>$R909="Alto"</formula>
    </cfRule>
    <cfRule type="expression" dxfId="56" priority="60">
      <formula>$R909="Extremo"</formula>
    </cfRule>
  </conditionalFormatting>
  <conditionalFormatting sqref="B915">
    <cfRule type="expression" dxfId="55" priority="53">
      <formula>$R915="Bajo"</formula>
    </cfRule>
    <cfRule type="expression" dxfId="54" priority="54">
      <formula>$R915="Moderado"</formula>
    </cfRule>
    <cfRule type="expression" dxfId="53" priority="55">
      <formula>$R915="Alto"</formula>
    </cfRule>
    <cfRule type="expression" dxfId="52" priority="56">
      <formula>$R915="Extremo"</formula>
    </cfRule>
  </conditionalFormatting>
  <conditionalFormatting sqref="B921">
    <cfRule type="expression" dxfId="51" priority="49">
      <formula>$R921="Bajo"</formula>
    </cfRule>
    <cfRule type="expression" dxfId="50" priority="50">
      <formula>$R921="Moderado"</formula>
    </cfRule>
    <cfRule type="expression" dxfId="49" priority="51">
      <formula>$R921="Alto"</formula>
    </cfRule>
    <cfRule type="expression" dxfId="48" priority="52">
      <formula>$R921="Extremo"</formula>
    </cfRule>
  </conditionalFormatting>
  <conditionalFormatting sqref="B927">
    <cfRule type="expression" dxfId="47" priority="45">
      <formula>$R927="Bajo"</formula>
    </cfRule>
    <cfRule type="expression" dxfId="46" priority="46">
      <formula>$R927="Moderado"</formula>
    </cfRule>
    <cfRule type="expression" dxfId="45" priority="47">
      <formula>$R927="Alto"</formula>
    </cfRule>
    <cfRule type="expression" dxfId="44" priority="48">
      <formula>$R927="Extremo"</formula>
    </cfRule>
  </conditionalFormatting>
  <conditionalFormatting sqref="B933">
    <cfRule type="expression" dxfId="43" priority="41">
      <formula>$R933="Bajo"</formula>
    </cfRule>
    <cfRule type="expression" dxfId="42" priority="42">
      <formula>$R933="Moderado"</formula>
    </cfRule>
    <cfRule type="expression" dxfId="41" priority="43">
      <formula>$R933="Alto"</formula>
    </cfRule>
    <cfRule type="expression" dxfId="40" priority="44">
      <formula>$R933="Extremo"</formula>
    </cfRule>
  </conditionalFormatting>
  <conditionalFormatting sqref="B939">
    <cfRule type="expression" dxfId="39" priority="37">
      <formula>$R939="Bajo"</formula>
    </cfRule>
    <cfRule type="expression" dxfId="38" priority="38">
      <formula>$R939="Moderado"</formula>
    </cfRule>
    <cfRule type="expression" dxfId="37" priority="39">
      <formula>$R939="Alto"</formula>
    </cfRule>
    <cfRule type="expression" dxfId="36" priority="40">
      <formula>$R939="Extremo"</formula>
    </cfRule>
  </conditionalFormatting>
  <conditionalFormatting sqref="B945">
    <cfRule type="expression" dxfId="35" priority="33">
      <formula>$R945="Bajo"</formula>
    </cfRule>
    <cfRule type="expression" dxfId="34" priority="34">
      <formula>$R945="Moderado"</formula>
    </cfRule>
    <cfRule type="expression" dxfId="33" priority="35">
      <formula>$R945="Alto"</formula>
    </cfRule>
    <cfRule type="expression" dxfId="32" priority="36">
      <formula>$R945="Extremo"</formula>
    </cfRule>
  </conditionalFormatting>
  <conditionalFormatting sqref="B951">
    <cfRule type="expression" dxfId="31" priority="29">
      <formula>$R951="Bajo"</formula>
    </cfRule>
    <cfRule type="expression" dxfId="30" priority="30">
      <formula>$R951="Moderado"</formula>
    </cfRule>
    <cfRule type="expression" dxfId="29" priority="31">
      <formula>$R951="Alto"</formula>
    </cfRule>
    <cfRule type="expression" dxfId="28" priority="32">
      <formula>$R951="Extremo"</formula>
    </cfRule>
  </conditionalFormatting>
  <conditionalFormatting sqref="B957">
    <cfRule type="expression" dxfId="27" priority="25">
      <formula>$R957="Bajo"</formula>
    </cfRule>
    <cfRule type="expression" dxfId="26" priority="26">
      <formula>$R957="Moderado"</formula>
    </cfRule>
    <cfRule type="expression" dxfId="25" priority="27">
      <formula>$R957="Alto"</formula>
    </cfRule>
    <cfRule type="expression" dxfId="24" priority="28">
      <formula>$R957="Extremo"</formula>
    </cfRule>
  </conditionalFormatting>
  <conditionalFormatting sqref="B963">
    <cfRule type="expression" dxfId="23" priority="21">
      <formula>$R963="Bajo"</formula>
    </cfRule>
    <cfRule type="expression" dxfId="22" priority="22">
      <formula>$R963="Moderado"</formula>
    </cfRule>
    <cfRule type="expression" dxfId="21" priority="23">
      <formula>$R963="Alto"</formula>
    </cfRule>
    <cfRule type="expression" dxfId="20" priority="24">
      <formula>$R963="Extremo"</formula>
    </cfRule>
  </conditionalFormatting>
  <conditionalFormatting sqref="B969">
    <cfRule type="expression" dxfId="19" priority="17">
      <formula>$R969="Bajo"</formula>
    </cfRule>
    <cfRule type="expression" dxfId="18" priority="18">
      <formula>$R969="Moderado"</formula>
    </cfRule>
    <cfRule type="expression" dxfId="17" priority="19">
      <formula>$R969="Alto"</formula>
    </cfRule>
    <cfRule type="expression" dxfId="16" priority="20">
      <formula>$R969="Extremo"</formula>
    </cfRule>
  </conditionalFormatting>
  <conditionalFormatting sqref="B975">
    <cfRule type="expression" dxfId="15" priority="13">
      <formula>$R975="Bajo"</formula>
    </cfRule>
    <cfRule type="expression" dxfId="14" priority="14">
      <formula>$R975="Moderado"</formula>
    </cfRule>
    <cfRule type="expression" dxfId="13" priority="15">
      <formula>$R975="Alto"</formula>
    </cfRule>
    <cfRule type="expression" dxfId="12" priority="16">
      <formula>$R975="Extremo"</formula>
    </cfRule>
  </conditionalFormatting>
  <conditionalFormatting sqref="B981">
    <cfRule type="expression" dxfId="11" priority="9">
      <formula>$R981="Bajo"</formula>
    </cfRule>
    <cfRule type="expression" dxfId="10" priority="10">
      <formula>$R981="Moderado"</formula>
    </cfRule>
    <cfRule type="expression" dxfId="9" priority="11">
      <formula>$R981="Alto"</formula>
    </cfRule>
    <cfRule type="expression" dxfId="8" priority="12">
      <formula>$R981="Extremo"</formula>
    </cfRule>
  </conditionalFormatting>
  <conditionalFormatting sqref="B987">
    <cfRule type="expression" dxfId="7" priority="5">
      <formula>$R987="Bajo"</formula>
    </cfRule>
    <cfRule type="expression" dxfId="6" priority="6">
      <formula>$R987="Moderado"</formula>
    </cfRule>
    <cfRule type="expression" dxfId="5" priority="7">
      <formula>$R987="Alto"</formula>
    </cfRule>
    <cfRule type="expression" dxfId="4" priority="8">
      <formula>$R987="Extremo"</formula>
    </cfRule>
  </conditionalFormatting>
  <conditionalFormatting sqref="B993">
    <cfRule type="expression" dxfId="3" priority="1">
      <formula>$R993="Bajo"</formula>
    </cfRule>
    <cfRule type="expression" dxfId="2" priority="2">
      <formula>$R993="Moderado"</formula>
    </cfRule>
    <cfRule type="expression" dxfId="1" priority="3">
      <formula>$R993="Alto"</formula>
    </cfRule>
    <cfRule type="expression" dxfId="0" priority="4">
      <formula>$R993="Extremo"</formula>
    </cfRule>
  </conditionalFormatting>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6"/>
  <sheetViews>
    <sheetView zoomScale="70" zoomScaleNormal="70" workbookViewId="0">
      <selection activeCell="G6" sqref="A1:G6"/>
    </sheetView>
  </sheetViews>
  <sheetFormatPr baseColWidth="10" defaultRowHeight="15" x14ac:dyDescent="0.25"/>
  <cols>
    <col min="1" max="1" width="5.7109375" customWidth="1"/>
    <col min="2" max="2" width="19.85546875" customWidth="1"/>
    <col min="3" max="3" width="39" customWidth="1"/>
    <col min="4" max="4" width="49" bestFit="1" customWidth="1"/>
    <col min="5" max="5" width="29.28515625" customWidth="1"/>
    <col min="6" max="6" width="47.42578125" bestFit="1" customWidth="1"/>
    <col min="7" max="7" width="32.7109375" customWidth="1"/>
    <col min="8" max="8" width="33.28515625" customWidth="1"/>
  </cols>
  <sheetData>
    <row r="1" spans="1:7" ht="36.75" customHeight="1" thickBot="1" x14ac:dyDescent="0.3">
      <c r="A1" s="481" t="s">
        <v>130</v>
      </c>
      <c r="B1" s="481"/>
      <c r="C1" s="481"/>
      <c r="D1" s="481"/>
      <c r="E1" s="481"/>
      <c r="F1" s="481"/>
      <c r="G1" s="481"/>
    </row>
    <row r="2" spans="1:7" ht="16.5" thickBot="1" x14ac:dyDescent="0.3">
      <c r="A2" s="479" t="s">
        <v>131</v>
      </c>
      <c r="B2" s="480"/>
      <c r="C2" s="205" t="s">
        <v>276</v>
      </c>
      <c r="D2" s="206" t="s">
        <v>102</v>
      </c>
      <c r="E2" s="207" t="s">
        <v>277</v>
      </c>
      <c r="F2" s="208" t="s">
        <v>103</v>
      </c>
      <c r="G2" s="209" t="s">
        <v>132</v>
      </c>
    </row>
    <row r="3" spans="1:7" ht="81" customHeight="1" thickBot="1" x14ac:dyDescent="0.3">
      <c r="A3" s="210">
        <v>4</v>
      </c>
      <c r="B3" s="483" t="s">
        <v>47</v>
      </c>
      <c r="C3" s="211" t="s">
        <v>278</v>
      </c>
      <c r="D3" s="212" t="s">
        <v>279</v>
      </c>
      <c r="E3" s="213" t="s">
        <v>742</v>
      </c>
      <c r="F3" s="214" t="s">
        <v>133</v>
      </c>
      <c r="G3" s="215" t="s">
        <v>134</v>
      </c>
    </row>
    <row r="4" spans="1:7" ht="81" customHeight="1" thickBot="1" x14ac:dyDescent="0.3">
      <c r="A4" s="210">
        <v>3</v>
      </c>
      <c r="B4" s="216" t="s">
        <v>48</v>
      </c>
      <c r="C4" s="211" t="s">
        <v>280</v>
      </c>
      <c r="D4" s="212" t="s">
        <v>281</v>
      </c>
      <c r="E4" s="213" t="s">
        <v>738</v>
      </c>
      <c r="F4" s="214" t="s">
        <v>135</v>
      </c>
      <c r="G4" s="215" t="s">
        <v>136</v>
      </c>
    </row>
    <row r="5" spans="1:7" ht="81" customHeight="1" thickBot="1" x14ac:dyDescent="0.3">
      <c r="A5" s="210">
        <v>2</v>
      </c>
      <c r="B5" s="222" t="s">
        <v>49</v>
      </c>
      <c r="C5" s="217" t="s">
        <v>282</v>
      </c>
      <c r="D5" s="218" t="s">
        <v>283</v>
      </c>
      <c r="E5" s="219" t="s">
        <v>739</v>
      </c>
      <c r="F5" s="220" t="s">
        <v>284</v>
      </c>
      <c r="G5" s="221" t="s">
        <v>137</v>
      </c>
    </row>
    <row r="6" spans="1:7" ht="81" customHeight="1" thickBot="1" x14ac:dyDescent="0.3">
      <c r="A6" s="210">
        <v>1</v>
      </c>
      <c r="B6" s="223" t="s">
        <v>750</v>
      </c>
      <c r="C6" s="211" t="s">
        <v>285</v>
      </c>
      <c r="D6" s="212" t="s">
        <v>138</v>
      </c>
      <c r="E6" s="213" t="s">
        <v>740</v>
      </c>
      <c r="F6" s="214" t="s">
        <v>139</v>
      </c>
      <c r="G6" s="215" t="s">
        <v>140</v>
      </c>
    </row>
  </sheetData>
  <mergeCells count="2">
    <mergeCell ref="A2:B2"/>
    <mergeCell ref="A1:G1"/>
  </mergeCell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6"/>
  <sheetViews>
    <sheetView tabSelected="1" zoomScaleNormal="100" workbookViewId="0">
      <selection sqref="A1:E6"/>
    </sheetView>
  </sheetViews>
  <sheetFormatPr baseColWidth="10" defaultRowHeight="15" x14ac:dyDescent="0.25"/>
  <cols>
    <col min="1" max="1" width="8.140625" customWidth="1"/>
    <col min="2" max="2" width="24.5703125" customWidth="1"/>
    <col min="3" max="3" width="38.85546875" customWidth="1"/>
    <col min="4" max="4" width="36.5703125" customWidth="1"/>
    <col min="5" max="5" width="42.28515625" customWidth="1"/>
  </cols>
  <sheetData>
    <row r="1" spans="1:5" ht="16.5" thickBot="1" x14ac:dyDescent="0.3">
      <c r="A1" s="482" t="s">
        <v>141</v>
      </c>
      <c r="B1" s="482"/>
      <c r="C1" s="482"/>
      <c r="D1" s="482"/>
      <c r="E1" s="482"/>
    </row>
    <row r="2" spans="1:5" ht="32.25" customHeight="1" thickBot="1" x14ac:dyDescent="0.3">
      <c r="A2" s="479" t="s">
        <v>131</v>
      </c>
      <c r="B2" s="480"/>
      <c r="C2" s="205" t="s">
        <v>142</v>
      </c>
      <c r="D2" s="206" t="s">
        <v>143</v>
      </c>
      <c r="E2" s="207" t="s">
        <v>144</v>
      </c>
    </row>
    <row r="3" spans="1:5" ht="47.25" customHeight="1" thickBot="1" x14ac:dyDescent="0.3">
      <c r="A3" s="210">
        <v>4</v>
      </c>
      <c r="B3" s="483" t="s">
        <v>51</v>
      </c>
      <c r="C3" s="217" t="s">
        <v>286</v>
      </c>
      <c r="D3" s="218" t="s">
        <v>741</v>
      </c>
      <c r="E3" s="219" t="s">
        <v>287</v>
      </c>
    </row>
    <row r="4" spans="1:5" ht="36" customHeight="1" thickBot="1" x14ac:dyDescent="0.3">
      <c r="A4" s="210">
        <v>3</v>
      </c>
      <c r="B4" s="216" t="s">
        <v>48</v>
      </c>
      <c r="C4" s="211" t="s">
        <v>288</v>
      </c>
      <c r="D4" s="212" t="s">
        <v>289</v>
      </c>
      <c r="E4" s="213" t="s">
        <v>290</v>
      </c>
    </row>
    <row r="5" spans="1:5" ht="42.75" customHeight="1" thickBot="1" x14ac:dyDescent="0.3">
      <c r="A5" s="210">
        <v>2</v>
      </c>
      <c r="B5" s="222" t="s">
        <v>167</v>
      </c>
      <c r="C5" s="217" t="s">
        <v>291</v>
      </c>
      <c r="D5" s="218" t="s">
        <v>292</v>
      </c>
      <c r="E5" s="219" t="s">
        <v>293</v>
      </c>
    </row>
    <row r="6" spans="1:5" ht="43.5" customHeight="1" thickBot="1" x14ac:dyDescent="0.3">
      <c r="A6" s="210">
        <v>1</v>
      </c>
      <c r="B6" s="223" t="s">
        <v>749</v>
      </c>
      <c r="C6" s="211" t="s">
        <v>294</v>
      </c>
      <c r="D6" s="212" t="s">
        <v>295</v>
      </c>
      <c r="E6" s="213" t="s">
        <v>296</v>
      </c>
    </row>
  </sheetData>
  <mergeCells count="2">
    <mergeCell ref="A2:B2"/>
    <mergeCell ref="A1:E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10</vt:i4>
      </vt:variant>
    </vt:vector>
  </HeadingPairs>
  <TitlesOfParts>
    <vt:vector size="10" baseType="lpstr">
      <vt:lpstr>Datos Proceso</vt:lpstr>
      <vt:lpstr>Criterios</vt:lpstr>
      <vt:lpstr>Colorimetría</vt:lpstr>
      <vt:lpstr>Partes Involucradas</vt:lpstr>
      <vt:lpstr>Identificación Riesgo y Control</vt:lpstr>
      <vt:lpstr>Perfil Riesgo</vt:lpstr>
      <vt:lpstr>Val Prob Inherente</vt:lpstr>
      <vt:lpstr>Mapa de Calor Inh Res</vt:lpstr>
      <vt:lpstr>Tabla de Impacto</vt:lpstr>
      <vt:lpstr>Tabla de Probabilidad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EDWARD ALEXANDER IZQUIERDO ARIZMENDI</cp:lastModifiedBy>
  <dcterms:created xsi:type="dcterms:W3CDTF">2017-06-07T15:15:06Z</dcterms:created>
  <dcterms:modified xsi:type="dcterms:W3CDTF">2022-07-18T20:47:45Z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f75231f4-90ec-42e1-afc5-16bcfcbb5bd3</vt:lpwstr>
  </property>
</Properties>
</file>