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.bensley/Desktop/Backtesting Project/"/>
    </mc:Choice>
  </mc:AlternateContent>
  <xr:revisionPtr revIDLastSave="0" documentId="13_ncr:1_{E19B8281-A8CA-0B43-AE50-CF2020B99AE1}" xr6:coauthVersionLast="47" xr6:coauthVersionMax="47" xr10:uidLastSave="{00000000-0000-0000-0000-000000000000}"/>
  <bookViews>
    <workbookView xWindow="0" yWindow="760" windowWidth="30240" windowHeight="17980" xr2:uid="{60B54296-1D73-4C90-A6B5-4CE6D05AEAFE}"/>
  </bookViews>
  <sheets>
    <sheet name="Global_Vorschlag" sheetId="1" r:id="rId1"/>
    <sheet name="Global_Vorschlag (2)" sheetId="3" r:id="rId2"/>
    <sheet name="Global_Vorschlag (3)" sheetId="4" r:id="rId3"/>
    <sheet name="Impact_Vorschlag" sheetId="2" r:id="rId4"/>
    <sheet name="Tabelle1" sheetId="5" r:id="rId5"/>
    <sheet name="Tabelle2" sheetId="6" r:id="rId6"/>
    <sheet name="Tabelle3" sheetId="7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J11" i="6"/>
  <c r="K11" i="6"/>
  <c r="L11" i="6"/>
  <c r="B11" i="6"/>
  <c r="C10" i="6"/>
  <c r="D10" i="6"/>
  <c r="E10" i="6"/>
  <c r="F10" i="6"/>
  <c r="G10" i="6"/>
  <c r="H10" i="6"/>
  <c r="I10" i="6"/>
  <c r="J10" i="6"/>
  <c r="K10" i="6"/>
  <c r="L10" i="6"/>
  <c r="B10" i="6"/>
  <c r="C9" i="6"/>
  <c r="D9" i="6"/>
  <c r="E9" i="6"/>
  <c r="F9" i="6"/>
  <c r="G9" i="6"/>
  <c r="H9" i="6"/>
  <c r="I9" i="6"/>
  <c r="J9" i="6"/>
  <c r="K9" i="6"/>
  <c r="L9" i="6"/>
  <c r="B9" i="6"/>
  <c r="C8" i="6"/>
  <c r="D8" i="6"/>
  <c r="E8" i="6"/>
  <c r="F8" i="6"/>
  <c r="G8" i="6"/>
  <c r="H8" i="6"/>
  <c r="I8" i="6"/>
  <c r="J8" i="6"/>
  <c r="K8" i="6"/>
  <c r="L8" i="6"/>
  <c r="B8" i="6"/>
  <c r="C7" i="6"/>
  <c r="D7" i="6"/>
  <c r="E7" i="6"/>
  <c r="F7" i="6"/>
  <c r="G7" i="6"/>
  <c r="H7" i="6"/>
  <c r="I7" i="6"/>
  <c r="J7" i="6"/>
  <c r="K7" i="6"/>
  <c r="L7" i="6"/>
  <c r="B7" i="6"/>
  <c r="C6" i="6"/>
  <c r="D6" i="6"/>
  <c r="E6" i="6"/>
  <c r="F6" i="6"/>
  <c r="G6" i="6"/>
  <c r="H6" i="6"/>
  <c r="I6" i="6"/>
  <c r="J6" i="6"/>
  <c r="K6" i="6"/>
  <c r="L6" i="6"/>
  <c r="B6" i="6"/>
  <c r="C5" i="6"/>
  <c r="D5" i="6"/>
  <c r="E5" i="6"/>
  <c r="F5" i="6"/>
  <c r="G5" i="6"/>
  <c r="H5" i="6"/>
  <c r="I5" i="6"/>
  <c r="J5" i="6"/>
  <c r="K5" i="6"/>
  <c r="L5" i="6"/>
  <c r="B5" i="6"/>
  <c r="C4" i="6"/>
  <c r="D4" i="6"/>
  <c r="E4" i="6"/>
  <c r="F4" i="6"/>
  <c r="G4" i="6"/>
  <c r="H4" i="6"/>
  <c r="I4" i="6"/>
  <c r="J4" i="6"/>
  <c r="K4" i="6"/>
  <c r="L4" i="6"/>
  <c r="B4" i="6"/>
  <c r="C3" i="6"/>
  <c r="D3" i="6"/>
  <c r="E3" i="6"/>
  <c r="F3" i="6"/>
  <c r="G3" i="6"/>
  <c r="H3" i="6"/>
  <c r="I3" i="6"/>
  <c r="J3" i="6"/>
  <c r="K3" i="6"/>
  <c r="L3" i="6"/>
  <c r="B3" i="6"/>
  <c r="A4" i="6"/>
  <c r="A5" i="6"/>
  <c r="A6" i="6" s="1"/>
  <c r="A7" i="6" s="1"/>
  <c r="A8" i="6" s="1"/>
  <c r="A9" i="6" s="1"/>
  <c r="A10" i="6" s="1"/>
  <c r="A11" i="6" s="1"/>
  <c r="A3" i="6"/>
  <c r="E39" i="2" l="1"/>
  <c r="E38" i="2"/>
  <c r="E37" i="2"/>
  <c r="E36" i="2"/>
  <c r="E35" i="2"/>
  <c r="E34" i="2"/>
  <c r="E33" i="2"/>
  <c r="E32" i="2"/>
  <c r="D36" i="2"/>
  <c r="D35" i="2"/>
  <c r="D34" i="2"/>
  <c r="D33" i="2"/>
  <c r="E31" i="2"/>
  <c r="D32" i="2"/>
  <c r="D31" i="2"/>
  <c r="F31" i="2"/>
  <c r="C31" i="2"/>
  <c r="L16" i="5" l="1"/>
  <c r="K16" i="5"/>
  <c r="J16" i="5"/>
  <c r="I16" i="5"/>
  <c r="H16" i="5"/>
  <c r="G16" i="5"/>
  <c r="F16" i="5"/>
  <c r="E16" i="5"/>
  <c r="D16" i="5"/>
  <c r="M10" i="5"/>
  <c r="L10" i="5"/>
  <c r="K10" i="5"/>
  <c r="J10" i="5"/>
  <c r="I10" i="5"/>
  <c r="H10" i="5"/>
  <c r="G10" i="5"/>
  <c r="F10" i="5"/>
  <c r="E10" i="5"/>
  <c r="D10" i="5"/>
  <c r="L4" i="5"/>
  <c r="K4" i="5"/>
  <c r="J4" i="5"/>
  <c r="I4" i="5"/>
  <c r="H4" i="5"/>
  <c r="G4" i="5"/>
  <c r="F4" i="5"/>
  <c r="E4" i="5"/>
  <c r="D4" i="5"/>
  <c r="F54" i="4" l="1"/>
  <c r="O69" i="4"/>
  <c r="L69" i="4"/>
  <c r="K69" i="4"/>
  <c r="J69" i="4"/>
  <c r="I69" i="4"/>
  <c r="O68" i="4"/>
  <c r="L68" i="4"/>
  <c r="O67" i="4"/>
  <c r="K67" i="4"/>
  <c r="J67" i="4"/>
  <c r="I67" i="4"/>
  <c r="H67" i="4"/>
  <c r="G67" i="4"/>
  <c r="O66" i="4"/>
  <c r="N66" i="4"/>
  <c r="M66" i="4"/>
  <c r="L66" i="4"/>
  <c r="K66" i="4"/>
  <c r="J66" i="4"/>
  <c r="I66" i="4"/>
  <c r="H66" i="4"/>
  <c r="G66" i="4"/>
  <c r="F66" i="4"/>
  <c r="C66" i="4"/>
  <c r="O65" i="4"/>
  <c r="N65" i="4"/>
  <c r="M65" i="4"/>
  <c r="L65" i="4"/>
  <c r="K65" i="4"/>
  <c r="J65" i="4"/>
  <c r="I65" i="4"/>
  <c r="H65" i="4"/>
  <c r="G65" i="4"/>
  <c r="F65" i="4"/>
  <c r="C65" i="4"/>
  <c r="N60" i="4"/>
  <c r="M60" i="4"/>
  <c r="L60" i="4"/>
  <c r="K60" i="4"/>
  <c r="J60" i="4"/>
  <c r="I60" i="4"/>
  <c r="H60" i="4"/>
  <c r="G60" i="4"/>
  <c r="F60" i="4"/>
  <c r="N59" i="4"/>
  <c r="M59" i="4"/>
  <c r="L59" i="4"/>
  <c r="K59" i="4"/>
  <c r="J59" i="4"/>
  <c r="I59" i="4"/>
  <c r="H59" i="4"/>
  <c r="G59" i="4"/>
  <c r="F59" i="4"/>
  <c r="K58" i="4"/>
  <c r="J58" i="4"/>
  <c r="N56" i="4"/>
  <c r="I56" i="4"/>
  <c r="H56" i="4"/>
  <c r="G56" i="4"/>
  <c r="M55" i="4"/>
  <c r="L55" i="4"/>
  <c r="K55" i="4"/>
  <c r="J55" i="4"/>
  <c r="I55" i="4"/>
  <c r="N54" i="4"/>
  <c r="M54" i="4"/>
  <c r="L54" i="4"/>
  <c r="K54" i="4"/>
  <c r="J54" i="4"/>
  <c r="I54" i="4"/>
  <c r="H54" i="4"/>
  <c r="G54" i="4"/>
  <c r="N69" i="4"/>
  <c r="M67" i="4"/>
  <c r="L67" i="4"/>
  <c r="K68" i="4"/>
  <c r="J68" i="4"/>
  <c r="I68" i="4"/>
  <c r="H68" i="4"/>
  <c r="G69" i="4"/>
  <c r="F69" i="4"/>
  <c r="N57" i="4"/>
  <c r="H57" i="4"/>
  <c r="G57" i="4"/>
  <c r="F57" i="4"/>
  <c r="F56" i="4"/>
  <c r="N55" i="4"/>
  <c r="H55" i="4"/>
  <c r="G55" i="4"/>
  <c r="F55" i="4"/>
  <c r="I33" i="4"/>
  <c r="O31" i="4"/>
  <c r="N31" i="4"/>
  <c r="M33" i="4" s="1"/>
  <c r="N33" i="4" s="1"/>
  <c r="M31" i="4"/>
  <c r="L33" i="4" s="1"/>
  <c r="L31" i="4"/>
  <c r="K33" i="4" s="1"/>
  <c r="K31" i="4"/>
  <c r="J33" i="4" s="1"/>
  <c r="J31" i="4"/>
  <c r="I31" i="4"/>
  <c r="H33" i="4" s="1"/>
  <c r="H31" i="4"/>
  <c r="G33" i="4" s="1"/>
  <c r="G31" i="4"/>
  <c r="F33" i="4" s="1"/>
  <c r="F31" i="4"/>
  <c r="O30" i="4"/>
  <c r="N30" i="4"/>
  <c r="M30" i="4"/>
  <c r="L30" i="4"/>
  <c r="K30" i="4"/>
  <c r="J30" i="4"/>
  <c r="I30" i="4"/>
  <c r="H30" i="4"/>
  <c r="G30" i="4"/>
  <c r="F30" i="4"/>
  <c r="O27" i="4"/>
  <c r="N27" i="4"/>
  <c r="M27" i="4"/>
  <c r="L27" i="4"/>
  <c r="K27" i="4"/>
  <c r="J27" i="4"/>
  <c r="I27" i="4"/>
  <c r="H27" i="4"/>
  <c r="G27" i="4"/>
  <c r="F27" i="4"/>
  <c r="N16" i="4"/>
  <c r="M16" i="4"/>
  <c r="L16" i="4"/>
  <c r="K16" i="4"/>
  <c r="J16" i="4"/>
  <c r="I16" i="4"/>
  <c r="H16" i="4"/>
  <c r="G16" i="4"/>
  <c r="F16" i="4"/>
  <c r="N10" i="4"/>
  <c r="L57" i="4" s="1"/>
  <c r="M10" i="4"/>
  <c r="L10" i="4"/>
  <c r="K10" i="4"/>
  <c r="I57" i="4" s="1"/>
  <c r="J10" i="4"/>
  <c r="I10" i="4"/>
  <c r="H10" i="4"/>
  <c r="G10" i="4"/>
  <c r="F10" i="4"/>
  <c r="N4" i="4"/>
  <c r="M4" i="4"/>
  <c r="L4" i="4"/>
  <c r="K4" i="4"/>
  <c r="J56" i="4" s="1"/>
  <c r="J4" i="4"/>
  <c r="I4" i="4"/>
  <c r="H4" i="4"/>
  <c r="G4" i="4"/>
  <c r="F4" i="4"/>
  <c r="G38" i="3"/>
  <c r="H38" i="3"/>
  <c r="I38" i="3"/>
  <c r="J38" i="3"/>
  <c r="K38" i="3"/>
  <c r="L38" i="3"/>
  <c r="M38" i="3"/>
  <c r="L57" i="3" s="1"/>
  <c r="N38" i="3"/>
  <c r="F38" i="3"/>
  <c r="G37" i="3"/>
  <c r="H37" i="3"/>
  <c r="I37" i="3"/>
  <c r="J37" i="3"/>
  <c r="I56" i="3" s="1"/>
  <c r="K37" i="3"/>
  <c r="L37" i="3"/>
  <c r="K56" i="3" s="1"/>
  <c r="M37" i="3"/>
  <c r="N56" i="3"/>
  <c r="F37" i="3"/>
  <c r="O36" i="3"/>
  <c r="G36" i="3"/>
  <c r="H36" i="3"/>
  <c r="H55" i="3" s="1"/>
  <c r="I36" i="3"/>
  <c r="J36" i="3"/>
  <c r="K36" i="3"/>
  <c r="K55" i="3" s="1"/>
  <c r="L36" i="3"/>
  <c r="M36" i="3"/>
  <c r="M55" i="3" s="1"/>
  <c r="N36" i="3"/>
  <c r="N55" i="3" s="1"/>
  <c r="F36" i="3"/>
  <c r="F56" i="3"/>
  <c r="G57" i="3"/>
  <c r="F39" i="3"/>
  <c r="G39" i="3"/>
  <c r="G69" i="3" s="1"/>
  <c r="H39" i="3"/>
  <c r="I39" i="3"/>
  <c r="I68" i="3" s="1"/>
  <c r="J39" i="3"/>
  <c r="K39" i="3"/>
  <c r="K67" i="3" s="1"/>
  <c r="L39" i="3"/>
  <c r="M39" i="3"/>
  <c r="M67" i="3" s="1"/>
  <c r="N39" i="3"/>
  <c r="F66" i="3"/>
  <c r="J65" i="3"/>
  <c r="M59" i="3"/>
  <c r="H60" i="3"/>
  <c r="I60" i="3"/>
  <c r="L60" i="3"/>
  <c r="M60" i="3"/>
  <c r="L55" i="3"/>
  <c r="N60" i="3"/>
  <c r="K60" i="3"/>
  <c r="J60" i="3"/>
  <c r="G60" i="3"/>
  <c r="F60" i="3"/>
  <c r="O66" i="3"/>
  <c r="M66" i="3"/>
  <c r="L66" i="3"/>
  <c r="K65" i="3"/>
  <c r="I65" i="3"/>
  <c r="H66" i="3"/>
  <c r="G66" i="3"/>
  <c r="O69" i="3"/>
  <c r="N69" i="3"/>
  <c r="L67" i="3"/>
  <c r="J68" i="3"/>
  <c r="H68" i="3"/>
  <c r="F69" i="3"/>
  <c r="I57" i="3"/>
  <c r="G55" i="3"/>
  <c r="F55" i="3"/>
  <c r="C55" i="3" s="1"/>
  <c r="N54" i="3"/>
  <c r="M54" i="3"/>
  <c r="J54" i="3"/>
  <c r="I54" i="3"/>
  <c r="H54" i="3"/>
  <c r="G54" i="3"/>
  <c r="F54" i="3"/>
  <c r="C54" i="3" s="1"/>
  <c r="O31" i="3"/>
  <c r="N31" i="3"/>
  <c r="M31" i="3"/>
  <c r="L33" i="3" s="1"/>
  <c r="L31" i="3"/>
  <c r="K31" i="3"/>
  <c r="J31" i="3"/>
  <c r="I33" i="3" s="1"/>
  <c r="I31" i="3"/>
  <c r="H31" i="3"/>
  <c r="G33" i="3" s="1"/>
  <c r="G31" i="3"/>
  <c r="F31" i="3"/>
  <c r="O30" i="3"/>
  <c r="N30" i="3"/>
  <c r="M30" i="3"/>
  <c r="L30" i="3"/>
  <c r="K30" i="3"/>
  <c r="J30" i="3"/>
  <c r="I30" i="3"/>
  <c r="H30" i="3"/>
  <c r="G30" i="3"/>
  <c r="F30" i="3"/>
  <c r="O27" i="3"/>
  <c r="N27" i="3"/>
  <c r="M27" i="3"/>
  <c r="L27" i="3"/>
  <c r="K27" i="3"/>
  <c r="J27" i="3"/>
  <c r="I27" i="3"/>
  <c r="H27" i="3"/>
  <c r="G27" i="3"/>
  <c r="F27" i="3"/>
  <c r="N16" i="3"/>
  <c r="M16" i="3"/>
  <c r="L16" i="3"/>
  <c r="K16" i="3"/>
  <c r="J16" i="3"/>
  <c r="I16" i="3"/>
  <c r="H16" i="3"/>
  <c r="G16" i="3"/>
  <c r="F16" i="3"/>
  <c r="N10" i="3"/>
  <c r="M10" i="3"/>
  <c r="L10" i="3"/>
  <c r="K10" i="3"/>
  <c r="J10" i="3"/>
  <c r="I10" i="3"/>
  <c r="H10" i="3"/>
  <c r="G10" i="3"/>
  <c r="F10" i="3"/>
  <c r="N4" i="3"/>
  <c r="M4" i="3"/>
  <c r="L4" i="3"/>
  <c r="K4" i="3"/>
  <c r="J4" i="3"/>
  <c r="I4" i="3"/>
  <c r="H4" i="3"/>
  <c r="G4" i="3"/>
  <c r="F4" i="3"/>
  <c r="C31" i="1"/>
  <c r="C30" i="1"/>
  <c r="O59" i="1"/>
  <c r="O60" i="1"/>
  <c r="O61" i="1"/>
  <c r="O62" i="1"/>
  <c r="O63" i="1"/>
  <c r="G59" i="1"/>
  <c r="H59" i="1"/>
  <c r="I59" i="1"/>
  <c r="J59" i="1"/>
  <c r="K59" i="1"/>
  <c r="L59" i="1"/>
  <c r="M59" i="1"/>
  <c r="N59" i="1"/>
  <c r="G60" i="1"/>
  <c r="H60" i="1"/>
  <c r="I60" i="1"/>
  <c r="J60" i="1"/>
  <c r="K60" i="1"/>
  <c r="L60" i="1"/>
  <c r="M60" i="1"/>
  <c r="N60" i="1"/>
  <c r="G61" i="1"/>
  <c r="H61" i="1"/>
  <c r="I61" i="1"/>
  <c r="J61" i="1"/>
  <c r="K61" i="1"/>
  <c r="L61" i="1"/>
  <c r="M61" i="1"/>
  <c r="N61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F63" i="1"/>
  <c r="C63" i="1" s="1"/>
  <c r="F62" i="1"/>
  <c r="F61" i="1"/>
  <c r="F60" i="1"/>
  <c r="F59" i="1"/>
  <c r="F51" i="1"/>
  <c r="N51" i="1"/>
  <c r="M52" i="1"/>
  <c r="L53" i="1"/>
  <c r="L54" i="1"/>
  <c r="J54" i="1"/>
  <c r="G49" i="1"/>
  <c r="I49" i="1"/>
  <c r="H48" i="1"/>
  <c r="I48" i="1"/>
  <c r="G35" i="1"/>
  <c r="G43" i="1" s="1"/>
  <c r="H35" i="1"/>
  <c r="I35" i="1"/>
  <c r="J35" i="1"/>
  <c r="K35" i="1"/>
  <c r="L35" i="1"/>
  <c r="M35" i="1"/>
  <c r="M48" i="1" s="1"/>
  <c r="N35" i="1"/>
  <c r="N48" i="1" s="1"/>
  <c r="O35" i="1"/>
  <c r="O43" i="1" s="1"/>
  <c r="G36" i="1"/>
  <c r="H36" i="1"/>
  <c r="H49" i="1" s="1"/>
  <c r="I36" i="1"/>
  <c r="J36" i="1"/>
  <c r="J49" i="1" s="1"/>
  <c r="K36" i="1"/>
  <c r="K49" i="1" s="1"/>
  <c r="L36" i="1"/>
  <c r="L49" i="1" s="1"/>
  <c r="M36" i="1"/>
  <c r="M49" i="1" s="1"/>
  <c r="N36" i="1"/>
  <c r="N49" i="1" s="1"/>
  <c r="O36" i="1"/>
  <c r="G37" i="1"/>
  <c r="F50" i="1" s="1"/>
  <c r="H37" i="1"/>
  <c r="G50" i="1" s="1"/>
  <c r="I37" i="1"/>
  <c r="H50" i="1" s="1"/>
  <c r="J37" i="1"/>
  <c r="I50" i="1" s="1"/>
  <c r="K37" i="1"/>
  <c r="J50" i="1" s="1"/>
  <c r="L37" i="1"/>
  <c r="K50" i="1" s="1"/>
  <c r="M37" i="1"/>
  <c r="L50" i="1" s="1"/>
  <c r="N37" i="1"/>
  <c r="M50" i="1" s="1"/>
  <c r="O37" i="1"/>
  <c r="N50" i="1" s="1"/>
  <c r="G38" i="1"/>
  <c r="H38" i="1"/>
  <c r="G51" i="1" s="1"/>
  <c r="I38" i="1"/>
  <c r="H51" i="1" s="1"/>
  <c r="J38" i="1"/>
  <c r="I51" i="1" s="1"/>
  <c r="K38" i="1"/>
  <c r="J51" i="1" s="1"/>
  <c r="L38" i="1"/>
  <c r="K51" i="1" s="1"/>
  <c r="M38" i="1"/>
  <c r="N38" i="1"/>
  <c r="M51" i="1" s="1"/>
  <c r="O38" i="1"/>
  <c r="G39" i="1"/>
  <c r="F52" i="1" s="1"/>
  <c r="H39" i="1"/>
  <c r="G52" i="1" s="1"/>
  <c r="I39" i="1"/>
  <c r="H52" i="1" s="1"/>
  <c r="J39" i="1"/>
  <c r="I52" i="1" s="1"/>
  <c r="K39" i="1"/>
  <c r="J52" i="1" s="1"/>
  <c r="L39" i="1"/>
  <c r="M39" i="1"/>
  <c r="L52" i="1" s="1"/>
  <c r="N39" i="1"/>
  <c r="O39" i="1"/>
  <c r="N52" i="1" s="1"/>
  <c r="G40" i="1"/>
  <c r="F53" i="1" s="1"/>
  <c r="H40" i="1"/>
  <c r="G53" i="1" s="1"/>
  <c r="I40" i="1"/>
  <c r="H53" i="1" s="1"/>
  <c r="J40" i="1"/>
  <c r="I53" i="1" s="1"/>
  <c r="K40" i="1"/>
  <c r="L40" i="1"/>
  <c r="K53" i="1" s="1"/>
  <c r="M40" i="1"/>
  <c r="N40" i="1"/>
  <c r="M53" i="1" s="1"/>
  <c r="O40" i="1"/>
  <c r="N53" i="1" s="1"/>
  <c r="G41" i="1"/>
  <c r="G54" i="1" s="1"/>
  <c r="H41" i="1"/>
  <c r="H54" i="1" s="1"/>
  <c r="I41" i="1"/>
  <c r="I54" i="1" s="1"/>
  <c r="J41" i="1"/>
  <c r="K41" i="1"/>
  <c r="K54" i="1" s="1"/>
  <c r="L41" i="1"/>
  <c r="M41" i="1"/>
  <c r="M54" i="1" s="1"/>
  <c r="N41" i="1"/>
  <c r="N54" i="1" s="1"/>
  <c r="O41" i="1"/>
  <c r="F36" i="1"/>
  <c r="F49" i="1" s="1"/>
  <c r="C49" i="1" s="1"/>
  <c r="F37" i="1"/>
  <c r="F38" i="1"/>
  <c r="F39" i="1"/>
  <c r="F40" i="1"/>
  <c r="F41" i="1"/>
  <c r="F54" i="1" s="1"/>
  <c r="F35" i="1"/>
  <c r="F48" i="1" s="1"/>
  <c r="C48" i="1" s="1"/>
  <c r="O30" i="1"/>
  <c r="O31" i="1"/>
  <c r="G30" i="1"/>
  <c r="H30" i="1"/>
  <c r="I30" i="1"/>
  <c r="J30" i="1"/>
  <c r="K30" i="1"/>
  <c r="L30" i="1"/>
  <c r="M30" i="1"/>
  <c r="N30" i="1"/>
  <c r="G31" i="1"/>
  <c r="F33" i="1" s="1"/>
  <c r="H31" i="1"/>
  <c r="I31" i="1"/>
  <c r="H33" i="1" s="1"/>
  <c r="J31" i="1"/>
  <c r="I33" i="1" s="1"/>
  <c r="K31" i="1"/>
  <c r="J33" i="1" s="1"/>
  <c r="L31" i="1"/>
  <c r="K33" i="1" s="1"/>
  <c r="M31" i="1"/>
  <c r="L33" i="1" s="1"/>
  <c r="N31" i="1"/>
  <c r="M33" i="1" s="1"/>
  <c r="N33" i="1" s="1"/>
  <c r="F30" i="1"/>
  <c r="F31" i="1"/>
  <c r="C59" i="1" l="1"/>
  <c r="K56" i="4"/>
  <c r="M56" i="4"/>
  <c r="L56" i="4"/>
  <c r="J57" i="4"/>
  <c r="K57" i="4"/>
  <c r="C31" i="4"/>
  <c r="C30" i="4"/>
  <c r="N58" i="4"/>
  <c r="G58" i="4"/>
  <c r="F67" i="4"/>
  <c r="N67" i="4"/>
  <c r="H69" i="4"/>
  <c r="C69" i="4" s="1"/>
  <c r="M57" i="4"/>
  <c r="M68" i="4"/>
  <c r="M58" i="4"/>
  <c r="F68" i="4"/>
  <c r="N68" i="4"/>
  <c r="G68" i="4"/>
  <c r="M69" i="4"/>
  <c r="F58" i="4"/>
  <c r="H58" i="4"/>
  <c r="L58" i="4"/>
  <c r="I58" i="4"/>
  <c r="K33" i="3"/>
  <c r="M57" i="3"/>
  <c r="O65" i="3"/>
  <c r="J33" i="3"/>
  <c r="J56" i="3"/>
  <c r="H57" i="3"/>
  <c r="F67" i="3"/>
  <c r="I67" i="3"/>
  <c r="J57" i="3"/>
  <c r="J67" i="3"/>
  <c r="M33" i="3"/>
  <c r="N33" i="3" s="1"/>
  <c r="M56" i="3"/>
  <c r="K57" i="3"/>
  <c r="N67" i="3"/>
  <c r="L56" i="3"/>
  <c r="F33" i="3"/>
  <c r="G65" i="3"/>
  <c r="H69" i="3"/>
  <c r="H65" i="3"/>
  <c r="I69" i="3"/>
  <c r="H33" i="3"/>
  <c r="H56" i="3"/>
  <c r="F57" i="3"/>
  <c r="N57" i="3"/>
  <c r="L65" i="3"/>
  <c r="M69" i="3"/>
  <c r="C60" i="3"/>
  <c r="C31" i="3"/>
  <c r="C30" i="3"/>
  <c r="J58" i="3"/>
  <c r="H59" i="3"/>
  <c r="I66" i="3"/>
  <c r="K68" i="3"/>
  <c r="K54" i="3"/>
  <c r="I55" i="3"/>
  <c r="G56" i="3"/>
  <c r="K58" i="3"/>
  <c r="I59" i="3"/>
  <c r="M65" i="3"/>
  <c r="J66" i="3"/>
  <c r="G67" i="3"/>
  <c r="O67" i="3"/>
  <c r="L68" i="3"/>
  <c r="L54" i="3"/>
  <c r="J55" i="3"/>
  <c r="L58" i="3"/>
  <c r="J59" i="3"/>
  <c r="F65" i="3"/>
  <c r="N65" i="3"/>
  <c r="K66" i="3"/>
  <c r="H67" i="3"/>
  <c r="M68" i="3"/>
  <c r="J69" i="3"/>
  <c r="M58" i="3"/>
  <c r="K59" i="3"/>
  <c r="F68" i="3"/>
  <c r="N68" i="3"/>
  <c r="K69" i="3"/>
  <c r="F58" i="3"/>
  <c r="N58" i="3"/>
  <c r="L59" i="3"/>
  <c r="G68" i="3"/>
  <c r="O68" i="3"/>
  <c r="L69" i="3"/>
  <c r="N66" i="3"/>
  <c r="G58" i="3"/>
  <c r="H58" i="3"/>
  <c r="F59" i="3"/>
  <c r="N59" i="3"/>
  <c r="I58" i="3"/>
  <c r="G59" i="3"/>
  <c r="C61" i="1"/>
  <c r="C60" i="1"/>
  <c r="C62" i="1"/>
  <c r="C50" i="1"/>
  <c r="C54" i="1"/>
  <c r="C51" i="1"/>
  <c r="G33" i="1"/>
  <c r="G48" i="1"/>
  <c r="J53" i="1"/>
  <c r="C53" i="1" s="1"/>
  <c r="K52" i="1"/>
  <c r="C52" i="1" s="1"/>
  <c r="L51" i="1"/>
  <c r="L43" i="1"/>
  <c r="K43" i="1"/>
  <c r="F43" i="1"/>
  <c r="M43" i="1"/>
  <c r="J43" i="1"/>
  <c r="L48" i="1"/>
  <c r="I43" i="1"/>
  <c r="K48" i="1"/>
  <c r="N43" i="1"/>
  <c r="H43" i="1"/>
  <c r="J48" i="1"/>
  <c r="C67" i="4" l="1"/>
  <c r="C68" i="4"/>
  <c r="C57" i="3"/>
  <c r="C56" i="3"/>
  <c r="C69" i="3"/>
  <c r="C66" i="3"/>
  <c r="C67" i="3"/>
  <c r="C68" i="3"/>
  <c r="C65" i="3"/>
  <c r="C58" i="3"/>
  <c r="C59" i="3"/>
  <c r="M23" i="2" l="1"/>
  <c r="O27" i="1"/>
  <c r="E23" i="2"/>
  <c r="F23" i="2"/>
  <c r="G23" i="2"/>
  <c r="H23" i="2"/>
  <c r="I23" i="2"/>
  <c r="J23" i="2"/>
  <c r="K23" i="2"/>
  <c r="L23" i="2"/>
  <c r="D23" i="2"/>
  <c r="F27" i="1"/>
  <c r="G27" i="1"/>
  <c r="H27" i="1"/>
  <c r="I27" i="1"/>
  <c r="J27" i="1"/>
  <c r="K27" i="1"/>
  <c r="L27" i="1"/>
  <c r="M27" i="1"/>
  <c r="N27" i="1"/>
  <c r="L16" i="2"/>
  <c r="K16" i="2"/>
  <c r="J16" i="2"/>
  <c r="I16" i="2"/>
  <c r="H16" i="2"/>
  <c r="G16" i="2"/>
  <c r="F16" i="2"/>
  <c r="E16" i="2"/>
  <c r="D16" i="2"/>
  <c r="M10" i="2"/>
  <c r="L10" i="2"/>
  <c r="K10" i="2"/>
  <c r="J10" i="2"/>
  <c r="I10" i="2"/>
  <c r="H10" i="2"/>
  <c r="G10" i="2"/>
  <c r="F10" i="2"/>
  <c r="E10" i="2"/>
  <c r="D10" i="2"/>
  <c r="L4" i="2"/>
  <c r="D39" i="2" s="1"/>
  <c r="K4" i="2"/>
  <c r="D38" i="2" s="1"/>
  <c r="J4" i="2"/>
  <c r="D37" i="2" s="1"/>
  <c r="I4" i="2"/>
  <c r="H4" i="2"/>
  <c r="G4" i="2"/>
  <c r="F4" i="2"/>
  <c r="E4" i="2"/>
  <c r="D4" i="2"/>
  <c r="N16" i="1"/>
  <c r="M16" i="1"/>
  <c r="L16" i="1"/>
  <c r="K16" i="1"/>
  <c r="J16" i="1"/>
  <c r="I16" i="1"/>
  <c r="H16" i="1"/>
  <c r="G16" i="1"/>
  <c r="F16" i="1"/>
  <c r="N10" i="1"/>
  <c r="M10" i="1"/>
  <c r="L10" i="1"/>
  <c r="K10" i="1"/>
  <c r="J10" i="1"/>
  <c r="I10" i="1"/>
  <c r="H10" i="1"/>
  <c r="G10" i="1"/>
  <c r="F10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<sst xmlns="http://schemas.openxmlformats.org/spreadsheetml/2006/main" count="681" uniqueCount="136">
  <si>
    <t>ACLvl1</t>
  </si>
  <si>
    <t>ACLvl2</t>
  </si>
  <si>
    <t>LIQID_10_AI_EUR</t>
  </si>
  <si>
    <t>LIQID_20_AI_EUR</t>
  </si>
  <si>
    <t>LIQID_30_AI_EUR</t>
  </si>
  <si>
    <t>LIQID_40_AI_EUR</t>
  </si>
  <si>
    <t>LIQID_50_AI_EUR</t>
  </si>
  <si>
    <t>LIQID_60_AI_EUR</t>
  </si>
  <si>
    <t>LIQID_70_AI_EUR</t>
  </si>
  <si>
    <t>LIQID_80_AI_EUR</t>
  </si>
  <si>
    <t>LIQID_90_AI_EUR</t>
  </si>
  <si>
    <t>LIQID_100_EX_EUR</t>
  </si>
  <si>
    <t>Ccy</t>
  </si>
  <si>
    <t>ISIN</t>
  </si>
  <si>
    <t>Name</t>
  </si>
  <si>
    <t>TER</t>
  </si>
  <si>
    <t>Comment</t>
  </si>
  <si>
    <t>Money Market</t>
  </si>
  <si>
    <t/>
  </si>
  <si>
    <t>Bonds</t>
  </si>
  <si>
    <t>Bonds EUR Govt</t>
  </si>
  <si>
    <t>EUR</t>
  </si>
  <si>
    <t>LU0969639128</t>
  </si>
  <si>
    <t>UBS(Lux)FS Blmbg €Trea 1-10EURAdis</t>
  </si>
  <si>
    <t>Emerging Market Bonds World</t>
  </si>
  <si>
    <t>USD</t>
  </si>
  <si>
    <t>IE00BYXYYK40</t>
  </si>
  <si>
    <t>iShares JP Morgan $ EM Bd ETF USD Acc</t>
  </si>
  <si>
    <t>High Yield World</t>
  </si>
  <si>
    <t>IE00BJK55B31</t>
  </si>
  <si>
    <t>iShares $ HY Corp Bd ESG ETF USD Acc</t>
  </si>
  <si>
    <t>Art. 8</t>
  </si>
  <si>
    <t>Inflation Linked Bonds World</t>
  </si>
  <si>
    <t>LU1910940268</t>
  </si>
  <si>
    <t>Lyxor Cr Glb IL 1 10Y Bd ETF MH EUR Inc</t>
  </si>
  <si>
    <t>Ist mit 100 Mio. eher klein</t>
  </si>
  <si>
    <t>Investment Grade Corporate Bonds World</t>
  </si>
  <si>
    <t>IE00B9M6SJ31</t>
  </si>
  <si>
    <t>iShares Global Corp Bond EURH ETF Dist</t>
  </si>
  <si>
    <t>Equities</t>
  </si>
  <si>
    <t>Equities Asia Pacific ex Japan</t>
  </si>
  <si>
    <t>LU1900068328</t>
  </si>
  <si>
    <t>Lyxor MSCI AC AsiaPac Ex Jpn ETF Acc EUR</t>
  </si>
  <si>
    <t>Equities Emerging Markets World</t>
  </si>
  <si>
    <t>IE00BTJRMP35</t>
  </si>
  <si>
    <t>Xtrackers MSCI Emerging Markets ETF 1C</t>
  </si>
  <si>
    <t>Equities Europe</t>
  </si>
  <si>
    <t>IE00B4K48X80</t>
  </si>
  <si>
    <t>iShares Core MSCI Europe ETF EUR Acc</t>
  </si>
  <si>
    <t>Europa zu einer Position aggregiert</t>
  </si>
  <si>
    <t>Equities Japan</t>
  </si>
  <si>
    <t>JPY</t>
  </si>
  <si>
    <t>LU1781541252</t>
  </si>
  <si>
    <t>Lyxor Core MSCI Japan (DR) ETF</t>
  </si>
  <si>
    <t>Equities North America</t>
  </si>
  <si>
    <t>IE00BJ0KDR00</t>
  </si>
  <si>
    <t>Xtrackers MSCI USA ETF 1C</t>
  </si>
  <si>
    <t>Alternative</t>
  </si>
  <si>
    <t>Commodities</t>
  </si>
  <si>
    <t>IE00BDFL4P12</t>
  </si>
  <si>
    <t>iShares Diversified Commodity Swap ETF</t>
  </si>
  <si>
    <t>Hedge Funds*</t>
  </si>
  <si>
    <t>Precious Metals</t>
  </si>
  <si>
    <t>DE000A0S9GB0</t>
  </si>
  <si>
    <t>Xetra Gold</t>
  </si>
  <si>
    <t>Private Equity</t>
  </si>
  <si>
    <t>IE00B1TXHL60</t>
  </si>
  <si>
    <t>iShares Listed Private Eq ETF USD Dist</t>
  </si>
  <si>
    <t>Real Estate Participations</t>
  </si>
  <si>
    <t>NL0009690239</t>
  </si>
  <si>
    <t>VanEck Global Real Estate ETF</t>
  </si>
  <si>
    <t>ESG Score</t>
  </si>
  <si>
    <t>LU2069380306</t>
  </si>
  <si>
    <t>Ossiam Eur Gov Bd 3-5Y Cbn Rd ETF 1C EUR</t>
  </si>
  <si>
    <t>yes</t>
  </si>
  <si>
    <t>N/A</t>
  </si>
  <si>
    <t>bullet maturity</t>
  </si>
  <si>
    <t>IE00BF553838</t>
  </si>
  <si>
    <t>iShares JP Morgan ESG $ EM Bd ETF USDAcc</t>
  </si>
  <si>
    <t>könnte auch für Global eingesetzt werden</t>
  </si>
  <si>
    <t>LU0227145629</t>
  </si>
  <si>
    <t>AXA WF Global Inflation Bonds</t>
  </si>
  <si>
    <t>aktiver Fonds, lange Duration, keine passive Alternative</t>
  </si>
  <si>
    <t>IE00BNDS1P30</t>
  </si>
  <si>
    <t>Vanguard ESG Glb Corp Bd ETF EUR H Acc</t>
  </si>
  <si>
    <t>IE00BKY58G26</t>
  </si>
  <si>
    <t>HSBC Asia Pacific Ex Japan Sust Eq ETF</t>
  </si>
  <si>
    <t>Eher klein (USD 176 Mio.)</t>
  </si>
  <si>
    <t>Precious Metals*</t>
  </si>
  <si>
    <t>max. 5%</t>
  </si>
  <si>
    <t>*Grundlage ist ein Portfolio excl. AI. Gold wird mit max. 5% beigefügt, zu Lasten von Staats- und Unternehmensanleihen.</t>
  </si>
  <si>
    <t>Gewichtete Produktkosten in %</t>
  </si>
  <si>
    <t>*Hedge Funds folgendermassen alloziert: 2/3 zu IG Corp, 1/3 zu EUR Govt.</t>
  </si>
  <si>
    <t>EUR-h</t>
  </si>
  <si>
    <t>CSIF (IE) MSCI Wld ESG Ldrs Bl ETF BHEUR</t>
  </si>
  <si>
    <t>Lyxor MSCI Eurp ESG Ldrs DR ETF Acc</t>
  </si>
  <si>
    <t>Xtrackers MSCI JAPAN ESG ETF 1C</t>
  </si>
  <si>
    <t>IE00BKKFT300*</t>
  </si>
  <si>
    <t>LU1940199711*</t>
  </si>
  <si>
    <t>IE00BG36TC12*</t>
  </si>
  <si>
    <t xml:space="preserve">*Diese Produkte wurden gemäss den neuen ESG/SRI Anforderungen anstelle der iShares ETFs aufgenommen. Während sich die ESG Scores verbessert haben, </t>
  </si>
  <si>
    <t>sind die Kosten nun etwas höher und das Portfolio trackt weniger effizient.</t>
  </si>
  <si>
    <t>Höchster ESG Score aber EUR-h und sehr weit weg von Bench. iShares oder UBS wären deutlich näher.</t>
  </si>
  <si>
    <t>LU0629460089*</t>
  </si>
  <si>
    <t>UBS(Lux)FS MSCI USA SRI USD Adis</t>
  </si>
  <si>
    <t>Höchster ESG Score und tiefster Tracking Error im Sample, aber deutlich teurer als die Alternative von CS (IE00BJBYDP94, 10 bps)</t>
  </si>
  <si>
    <t>L</t>
  </si>
  <si>
    <t>H</t>
  </si>
  <si>
    <t>-</t>
  </si>
  <si>
    <t>RISK ENV</t>
  </si>
  <si>
    <t>HIGH RISK</t>
  </si>
  <si>
    <t>LOW RISK</t>
  </si>
  <si>
    <t>LEVEL 1 REBALANCING THRESHOLD</t>
  </si>
  <si>
    <t>SUB AC</t>
  </si>
  <si>
    <t>CASH</t>
  </si>
  <si>
    <t>BONDS IG</t>
  </si>
  <si>
    <t>BONDS HY</t>
  </si>
  <si>
    <t>EQU DM</t>
  </si>
  <si>
    <t>EQU EM</t>
  </si>
  <si>
    <t>COM</t>
  </si>
  <si>
    <t>GOLD</t>
  </si>
  <si>
    <t>Check</t>
  </si>
  <si>
    <t>LEVEL 2 REBALANCING THRESHOLD</t>
  </si>
  <si>
    <t>REGIONS</t>
  </si>
  <si>
    <t>RK 10</t>
  </si>
  <si>
    <t>Rk 20</t>
  </si>
  <si>
    <t>RK 30</t>
  </si>
  <si>
    <t>RK 40</t>
  </si>
  <si>
    <t>RK 50</t>
  </si>
  <si>
    <t>RK 60</t>
  </si>
  <si>
    <t>RK 70</t>
  </si>
  <si>
    <t>RK 80</t>
  </si>
  <si>
    <t>RK 90</t>
  </si>
  <si>
    <t>RK 100</t>
  </si>
  <si>
    <t>Risk Class</t>
  </si>
  <si>
    <t>Skaliert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</si>
</sst>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83C83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53E5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165" fontId="2" fillId="2" borderId="0" xfId="0" applyNumberFormat="1" applyFont="1" applyFill="1" applyAlignment="1">
      <alignment textRotation="90"/>
    </xf>
    <xf numFmtId="165" fontId="0" fillId="0" borderId="0" xfId="0" applyNumberFormat="1" applyAlignment="1">
      <alignment textRotation="90"/>
    </xf>
    <xf numFmtId="165" fontId="0" fillId="0" borderId="0" xfId="0" applyNumberFormat="1"/>
    <xf numFmtId="0" fontId="2" fillId="3" borderId="0" xfId="0" applyFont="1" applyFill="1"/>
    <xf numFmtId="165" fontId="2" fillId="3" borderId="0" xfId="0" applyNumberFormat="1" applyFont="1" applyFill="1"/>
    <xf numFmtId="10" fontId="0" fillId="0" borderId="0" xfId="2" applyNumberFormat="1" applyFont="1"/>
    <xf numFmtId="164" fontId="0" fillId="0" borderId="0" xfId="1" applyFont="1" applyFill="1"/>
    <xf numFmtId="164" fontId="0" fillId="0" borderId="0" xfId="1" applyFont="1"/>
    <xf numFmtId="165" fontId="2" fillId="2" borderId="0" xfId="0" applyNumberFormat="1" applyFont="1" applyFill="1"/>
    <xf numFmtId="0" fontId="2" fillId="4" borderId="0" xfId="0" applyFont="1" applyFill="1"/>
    <xf numFmtId="165" fontId="2" fillId="4" borderId="0" xfId="0" applyNumberFormat="1" applyFont="1" applyFill="1"/>
    <xf numFmtId="0" fontId="0" fillId="0" borderId="0" xfId="2" applyNumberFormat="1" applyFont="1"/>
    <xf numFmtId="2" fontId="0" fillId="0" borderId="0" xfId="0" applyNumberFormat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1" fontId="0" fillId="0" borderId="0" xfId="0" applyNumberFormat="1"/>
    <xf numFmtId="165" fontId="0" fillId="0" borderId="1" xfId="0" applyNumberFormat="1" applyBorder="1"/>
    <xf numFmtId="2" fontId="0" fillId="6" borderId="0" xfId="0" applyNumberFormat="1" applyFill="1"/>
    <xf numFmtId="9" fontId="0" fillId="7" borderId="0" xfId="2" applyFont="1" applyFill="1"/>
    <xf numFmtId="166" fontId="0" fillId="6" borderId="0" xfId="0" applyNumberFormat="1" applyFill="1"/>
    <xf numFmtId="165" fontId="2" fillId="2" borderId="0" xfId="0" applyNumberFormat="1" applyFont="1" applyFill="1" applyAlignment="1">
      <alignment textRotation="45"/>
    </xf>
    <xf numFmtId="167" fontId="0" fillId="0" borderId="0" xfId="0" applyNumberFormat="1"/>
    <xf numFmtId="2" fontId="2" fillId="3" borderId="0" xfId="0" applyNumberFormat="1" applyFont="1" applyFill="1"/>
    <xf numFmtId="2" fontId="2" fillId="2" borderId="0" xfId="0" applyNumberFormat="1" applyFont="1" applyFill="1"/>
    <xf numFmtId="0" fontId="4" fillId="0" borderId="0" xfId="0" applyFont="1"/>
    <xf numFmtId="167" fontId="0" fillId="0" borderId="0" xfId="2" applyNumberFormat="1" applyFont="1"/>
    <xf numFmtId="14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6461-90C5-485C-87C4-441F3CBAD23D}">
  <dimension ref="A1:CB63"/>
  <sheetViews>
    <sheetView tabSelected="1" zoomScale="115" zoomScaleNormal="90" workbookViewId="0">
      <pane xSplit="2" ySplit="1" topLeftCell="C2" activePane="bottomRight" state="frozen"/>
      <selection activeCell="A24" sqref="A24"/>
      <selection pane="topRight" activeCell="A24" sqref="A24"/>
      <selection pane="bottomLeft" activeCell="A24" sqref="A24"/>
      <selection pane="bottomRight" activeCell="R27" sqref="R27"/>
    </sheetView>
  </sheetViews>
  <sheetFormatPr baseColWidth="10" defaultColWidth="8.83203125" defaultRowHeight="15" x14ac:dyDescent="0.2"/>
  <cols>
    <col min="1" max="1" width="14" bestFit="1" customWidth="1"/>
    <col min="2" max="2" width="38.83203125" bestFit="1" customWidth="1"/>
    <col min="6" max="6" width="6.1640625" style="4" bestFit="1" customWidth="1"/>
    <col min="7" max="15" width="4.83203125" style="4" bestFit="1" customWidth="1"/>
    <col min="16" max="16" width="9.1640625" style="4"/>
    <col min="17" max="17" width="7.1640625" style="4" customWidth="1"/>
    <col min="18" max="18" width="16.33203125" style="4" customWidth="1"/>
    <col min="19" max="19" width="40.33203125" style="4" customWidth="1"/>
    <col min="20" max="20" width="6.83203125" style="7" customWidth="1"/>
    <col min="21" max="21" width="32.5" style="4" bestFit="1" customWidth="1"/>
    <col min="22" max="22" width="16.5" style="4" customWidth="1"/>
    <col min="23" max="80" width="9.1640625" style="4"/>
  </cols>
  <sheetData>
    <row r="1" spans="1:80" ht="94" x14ac:dyDescent="0.2">
      <c r="A1" s="1" t="s">
        <v>0</v>
      </c>
      <c r="B1" s="1" t="s">
        <v>1</v>
      </c>
      <c r="C1" s="1"/>
      <c r="D1" s="1"/>
      <c r="E1" s="1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/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x14ac:dyDescent="0.2">
      <c r="A2" s="5" t="s">
        <v>17</v>
      </c>
      <c r="B2" s="5" t="s">
        <v>17</v>
      </c>
      <c r="C2" s="5" t="s">
        <v>109</v>
      </c>
      <c r="D2" s="5" t="s">
        <v>113</v>
      </c>
      <c r="E2" s="5" t="s">
        <v>123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2</v>
      </c>
    </row>
    <row r="3" spans="1:80" x14ac:dyDescent="0.2">
      <c r="A3" t="s">
        <v>17</v>
      </c>
      <c r="B3" t="s">
        <v>17</v>
      </c>
      <c r="C3" t="s">
        <v>106</v>
      </c>
      <c r="D3" t="s">
        <v>114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T3" s="8"/>
    </row>
    <row r="4" spans="1:80" x14ac:dyDescent="0.2">
      <c r="A4" s="5" t="s">
        <v>19</v>
      </c>
      <c r="B4" s="5" t="s">
        <v>19</v>
      </c>
      <c r="C4" s="5"/>
      <c r="D4" s="5"/>
      <c r="E4" s="5"/>
      <c r="F4" s="6">
        <f>SUM(F5:F9)</f>
        <v>84</v>
      </c>
      <c r="G4" s="6">
        <f t="shared" ref="G4:N4" si="0">SUM(G5:G9)</f>
        <v>74</v>
      </c>
      <c r="H4" s="6">
        <f t="shared" si="0"/>
        <v>64</v>
      </c>
      <c r="I4" s="6">
        <f t="shared" si="0"/>
        <v>54</v>
      </c>
      <c r="J4" s="6">
        <f t="shared" si="0"/>
        <v>44</v>
      </c>
      <c r="K4" s="6">
        <f t="shared" si="0"/>
        <v>34</v>
      </c>
      <c r="L4" s="6">
        <f t="shared" si="0"/>
        <v>24</v>
      </c>
      <c r="M4" s="6">
        <f t="shared" si="0"/>
        <v>14.5</v>
      </c>
      <c r="N4" s="6">
        <f t="shared" si="0"/>
        <v>5.5</v>
      </c>
      <c r="O4" s="6" t="s">
        <v>18</v>
      </c>
      <c r="Q4" s="6"/>
      <c r="R4" s="6"/>
      <c r="S4" s="6"/>
      <c r="T4" s="6"/>
      <c r="U4" s="6"/>
    </row>
    <row r="5" spans="1:80" x14ac:dyDescent="0.2">
      <c r="A5" t="s">
        <v>19</v>
      </c>
      <c r="B5" t="s">
        <v>20</v>
      </c>
      <c r="C5" t="s">
        <v>106</v>
      </c>
      <c r="D5" t="s">
        <v>115</v>
      </c>
      <c r="F5" s="4">
        <v>21</v>
      </c>
      <c r="G5" s="4">
        <v>18</v>
      </c>
      <c r="H5" s="4">
        <v>15.5</v>
      </c>
      <c r="I5" s="4">
        <v>12</v>
      </c>
      <c r="J5" s="4">
        <v>10</v>
      </c>
      <c r="K5" s="4">
        <v>7.5</v>
      </c>
      <c r="L5" s="4">
        <v>6</v>
      </c>
      <c r="M5" s="4">
        <v>3</v>
      </c>
      <c r="N5" s="4">
        <v>1.5</v>
      </c>
      <c r="Q5" s="4" t="s">
        <v>21</v>
      </c>
      <c r="R5" s="4" t="s">
        <v>22</v>
      </c>
      <c r="S5" s="4" t="s">
        <v>23</v>
      </c>
      <c r="T5" s="9">
        <v>0.17</v>
      </c>
    </row>
    <row r="6" spans="1:80" x14ac:dyDescent="0.2">
      <c r="A6" t="s">
        <v>19</v>
      </c>
      <c r="B6" t="s">
        <v>24</v>
      </c>
      <c r="C6" t="s">
        <v>106</v>
      </c>
      <c r="D6" t="s">
        <v>116</v>
      </c>
      <c r="F6" s="4">
        <v>3.5</v>
      </c>
      <c r="G6" s="4">
        <v>3</v>
      </c>
      <c r="H6" s="4">
        <v>3</v>
      </c>
      <c r="I6" s="4">
        <v>3</v>
      </c>
      <c r="J6" s="4">
        <v>3</v>
      </c>
      <c r="K6" s="4">
        <v>2</v>
      </c>
      <c r="L6" s="4">
        <v>2</v>
      </c>
      <c r="M6" s="4">
        <v>1.5</v>
      </c>
      <c r="N6" s="4">
        <v>0.5</v>
      </c>
      <c r="Q6" s="4" t="s">
        <v>25</v>
      </c>
      <c r="R6" s="4" t="s">
        <v>26</v>
      </c>
      <c r="S6" s="4" t="s">
        <v>27</v>
      </c>
      <c r="T6" s="9">
        <v>0.45</v>
      </c>
    </row>
    <row r="7" spans="1:80" x14ac:dyDescent="0.2">
      <c r="A7" t="s">
        <v>19</v>
      </c>
      <c r="B7" t="s">
        <v>28</v>
      </c>
      <c r="C7" t="s">
        <v>106</v>
      </c>
      <c r="D7" t="s">
        <v>116</v>
      </c>
      <c r="F7" s="4">
        <v>3.5</v>
      </c>
      <c r="G7" s="4">
        <v>3</v>
      </c>
      <c r="H7" s="4">
        <v>3</v>
      </c>
      <c r="I7" s="4">
        <v>2.5</v>
      </c>
      <c r="J7" s="4">
        <v>2</v>
      </c>
      <c r="K7" s="4">
        <v>2</v>
      </c>
      <c r="L7" s="4">
        <v>2</v>
      </c>
      <c r="M7" s="4">
        <v>1.5</v>
      </c>
      <c r="N7" s="4">
        <v>0.5</v>
      </c>
      <c r="Q7" s="4" t="s">
        <v>25</v>
      </c>
      <c r="R7" s="4" t="s">
        <v>29</v>
      </c>
      <c r="S7" s="4" t="s">
        <v>30</v>
      </c>
      <c r="T7" s="9">
        <v>0.5</v>
      </c>
      <c r="U7" s="4" t="s">
        <v>31</v>
      </c>
    </row>
    <row r="8" spans="1:80" x14ac:dyDescent="0.2">
      <c r="A8" t="s">
        <v>19</v>
      </c>
      <c r="B8" t="s">
        <v>32</v>
      </c>
      <c r="C8" t="s">
        <v>106</v>
      </c>
      <c r="D8" t="s">
        <v>115</v>
      </c>
      <c r="F8" s="4">
        <v>7</v>
      </c>
      <c r="G8" s="4">
        <v>7</v>
      </c>
      <c r="H8" s="4">
        <v>5.5</v>
      </c>
      <c r="I8" s="4">
        <v>5.5</v>
      </c>
      <c r="J8" s="4">
        <v>4.5</v>
      </c>
      <c r="K8" s="4">
        <v>3.5</v>
      </c>
      <c r="Q8" s="4" t="s">
        <v>21</v>
      </c>
      <c r="R8" s="4" t="s">
        <v>33</v>
      </c>
      <c r="S8" s="4" t="s">
        <v>34</v>
      </c>
      <c r="T8" s="9">
        <v>0.2</v>
      </c>
      <c r="U8" s="4" t="s">
        <v>35</v>
      </c>
    </row>
    <row r="9" spans="1:80" x14ac:dyDescent="0.2">
      <c r="A9" t="s">
        <v>19</v>
      </c>
      <c r="B9" t="s">
        <v>36</v>
      </c>
      <c r="C9" t="s">
        <v>106</v>
      </c>
      <c r="D9" t="s">
        <v>115</v>
      </c>
      <c r="F9" s="4">
        <v>49</v>
      </c>
      <c r="G9" s="4">
        <v>43</v>
      </c>
      <c r="H9" s="4">
        <v>37</v>
      </c>
      <c r="I9" s="4">
        <v>31</v>
      </c>
      <c r="J9" s="4">
        <v>24.5</v>
      </c>
      <c r="K9" s="4">
        <v>19</v>
      </c>
      <c r="L9" s="4">
        <v>14</v>
      </c>
      <c r="M9" s="4">
        <v>8.5</v>
      </c>
      <c r="N9" s="4">
        <v>3</v>
      </c>
      <c r="Q9" s="4" t="s">
        <v>21</v>
      </c>
      <c r="R9" s="4" t="s">
        <v>37</v>
      </c>
      <c r="S9" s="4" t="s">
        <v>38</v>
      </c>
      <c r="T9" s="9">
        <v>0.25</v>
      </c>
    </row>
    <row r="10" spans="1:80" x14ac:dyDescent="0.2">
      <c r="A10" s="1" t="s">
        <v>39</v>
      </c>
      <c r="B10" s="1" t="s">
        <v>39</v>
      </c>
      <c r="C10" s="1"/>
      <c r="D10" s="1"/>
      <c r="E10" s="1"/>
      <c r="F10" s="10">
        <f t="shared" ref="F10:N10" si="1">SUM(F11:F15)</f>
        <v>9</v>
      </c>
      <c r="G10" s="10">
        <f t="shared" si="1"/>
        <v>18.5</v>
      </c>
      <c r="H10" s="10">
        <f t="shared" si="1"/>
        <v>28</v>
      </c>
      <c r="I10" s="10">
        <f t="shared" si="1"/>
        <v>37</v>
      </c>
      <c r="J10" s="10">
        <f t="shared" si="1"/>
        <v>46</v>
      </c>
      <c r="K10" s="10">
        <f t="shared" si="1"/>
        <v>55</v>
      </c>
      <c r="L10" s="10">
        <f t="shared" si="1"/>
        <v>64.5</v>
      </c>
      <c r="M10" s="10">
        <f t="shared" si="1"/>
        <v>73.5</v>
      </c>
      <c r="N10" s="10">
        <f t="shared" si="1"/>
        <v>84</v>
      </c>
      <c r="O10" s="10">
        <v>98</v>
      </c>
      <c r="Q10" s="10"/>
      <c r="R10" s="10"/>
      <c r="S10" s="10"/>
      <c r="T10" s="10"/>
      <c r="U10" s="10"/>
    </row>
    <row r="11" spans="1:80" x14ac:dyDescent="0.2">
      <c r="A11" t="s">
        <v>39</v>
      </c>
      <c r="B11" t="s">
        <v>40</v>
      </c>
      <c r="C11" t="s">
        <v>107</v>
      </c>
      <c r="D11" t="s">
        <v>118</v>
      </c>
      <c r="F11" s="4">
        <v>0.5</v>
      </c>
      <c r="G11" s="4">
        <v>1</v>
      </c>
      <c r="H11" s="4">
        <v>1</v>
      </c>
      <c r="I11" s="4">
        <v>1.5</v>
      </c>
      <c r="J11" s="4">
        <v>2</v>
      </c>
      <c r="K11" s="4">
        <v>2.5</v>
      </c>
      <c r="L11" s="4">
        <v>2.5</v>
      </c>
      <c r="M11" s="4">
        <v>3</v>
      </c>
      <c r="N11" s="4">
        <v>3.5</v>
      </c>
      <c r="O11" s="4">
        <v>4</v>
      </c>
      <c r="Q11" s="4" t="s">
        <v>25</v>
      </c>
      <c r="R11" s="4" t="s">
        <v>41</v>
      </c>
      <c r="S11" s="4" t="s">
        <v>42</v>
      </c>
      <c r="T11" s="9">
        <v>0.6</v>
      </c>
    </row>
    <row r="12" spans="1:80" x14ac:dyDescent="0.2">
      <c r="A12" t="s">
        <v>39</v>
      </c>
      <c r="B12" t="s">
        <v>43</v>
      </c>
      <c r="C12" t="s">
        <v>107</v>
      </c>
      <c r="D12" t="s">
        <v>118</v>
      </c>
      <c r="F12" s="4">
        <v>1</v>
      </c>
      <c r="G12" s="4">
        <v>1.5</v>
      </c>
      <c r="H12" s="4">
        <v>2.5</v>
      </c>
      <c r="I12" s="4">
        <v>4</v>
      </c>
      <c r="J12" s="4">
        <v>5.5</v>
      </c>
      <c r="K12" s="4">
        <v>6.5</v>
      </c>
      <c r="L12" s="4">
        <v>8.5</v>
      </c>
      <c r="M12" s="4">
        <v>9.5</v>
      </c>
      <c r="N12" s="4">
        <v>10.5</v>
      </c>
      <c r="O12" s="4">
        <v>11</v>
      </c>
      <c r="Q12" s="4" t="s">
        <v>25</v>
      </c>
      <c r="R12" s="4" t="s">
        <v>44</v>
      </c>
      <c r="S12" s="4" t="s">
        <v>45</v>
      </c>
      <c r="T12" s="9">
        <v>0.18</v>
      </c>
    </row>
    <row r="13" spans="1:80" x14ac:dyDescent="0.2">
      <c r="A13" t="s">
        <v>39</v>
      </c>
      <c r="B13" t="s">
        <v>46</v>
      </c>
      <c r="C13" t="s">
        <v>107</v>
      </c>
      <c r="D13" t="s">
        <v>117</v>
      </c>
      <c r="F13" s="4">
        <v>2</v>
      </c>
      <c r="G13" s="4">
        <v>4.5</v>
      </c>
      <c r="H13" s="4">
        <v>6</v>
      </c>
      <c r="I13" s="4">
        <v>9</v>
      </c>
      <c r="J13" s="4">
        <v>10.5</v>
      </c>
      <c r="K13" s="4">
        <v>12.5</v>
      </c>
      <c r="L13" s="4">
        <v>14</v>
      </c>
      <c r="M13" s="4">
        <v>16.5</v>
      </c>
      <c r="N13" s="4">
        <v>18.5</v>
      </c>
      <c r="O13" s="4">
        <v>24</v>
      </c>
      <c r="Q13" s="4" t="s">
        <v>21</v>
      </c>
      <c r="R13" s="4" t="s">
        <v>47</v>
      </c>
      <c r="S13" s="4" t="s">
        <v>48</v>
      </c>
      <c r="T13" s="9">
        <v>0.12</v>
      </c>
      <c r="U13" s="4" t="s">
        <v>49</v>
      </c>
    </row>
    <row r="14" spans="1:80" x14ac:dyDescent="0.2">
      <c r="A14" t="s">
        <v>39</v>
      </c>
      <c r="B14" t="s">
        <v>50</v>
      </c>
      <c r="C14" t="s">
        <v>107</v>
      </c>
      <c r="D14" t="s">
        <v>117</v>
      </c>
      <c r="F14" s="4">
        <v>1</v>
      </c>
      <c r="G14" s="4">
        <v>1.5</v>
      </c>
      <c r="H14" s="4">
        <v>2.5</v>
      </c>
      <c r="I14" s="4">
        <v>2.5</v>
      </c>
      <c r="J14" s="4">
        <v>3</v>
      </c>
      <c r="K14" s="4">
        <v>4</v>
      </c>
      <c r="L14" s="4">
        <v>4.5</v>
      </c>
      <c r="M14" s="4">
        <v>5</v>
      </c>
      <c r="N14" s="4">
        <v>6</v>
      </c>
      <c r="O14" s="4">
        <v>7</v>
      </c>
      <c r="Q14" s="4" t="s">
        <v>51</v>
      </c>
      <c r="R14" s="4" t="s">
        <v>52</v>
      </c>
      <c r="S14" s="4" t="s">
        <v>53</v>
      </c>
      <c r="T14" s="9">
        <v>0.12</v>
      </c>
    </row>
    <row r="15" spans="1:80" x14ac:dyDescent="0.2">
      <c r="A15" t="s">
        <v>39</v>
      </c>
      <c r="B15" t="s">
        <v>54</v>
      </c>
      <c r="C15" t="s">
        <v>107</v>
      </c>
      <c r="D15" t="s">
        <v>117</v>
      </c>
      <c r="F15" s="4">
        <v>4.5</v>
      </c>
      <c r="G15" s="4">
        <v>10</v>
      </c>
      <c r="H15" s="4">
        <v>16</v>
      </c>
      <c r="I15" s="4">
        <v>20</v>
      </c>
      <c r="J15" s="4">
        <v>25</v>
      </c>
      <c r="K15" s="4">
        <v>29.5</v>
      </c>
      <c r="L15" s="4">
        <v>35</v>
      </c>
      <c r="M15" s="4">
        <v>39.5</v>
      </c>
      <c r="N15" s="4">
        <v>45.5</v>
      </c>
      <c r="O15" s="4">
        <v>52</v>
      </c>
      <c r="Q15" s="4" t="s">
        <v>25</v>
      </c>
      <c r="R15" s="4" t="s">
        <v>55</v>
      </c>
      <c r="S15" s="4" t="s">
        <v>56</v>
      </c>
      <c r="T15" s="9">
        <v>7.0000000000000007E-2</v>
      </c>
    </row>
    <row r="16" spans="1:80" s="4" customFormat="1" x14ac:dyDescent="0.2">
      <c r="A16" s="11" t="s">
        <v>57</v>
      </c>
      <c r="B16" s="11" t="s">
        <v>57</v>
      </c>
      <c r="C16" s="11"/>
      <c r="D16" s="11"/>
      <c r="E16" s="11"/>
      <c r="F16" s="12">
        <f>SUM(F17:F21)</f>
        <v>5</v>
      </c>
      <c r="G16" s="12">
        <f t="shared" ref="G16:N16" si="2">SUM(G17:G21)</f>
        <v>5.5</v>
      </c>
      <c r="H16" s="12">
        <f t="shared" si="2"/>
        <v>6</v>
      </c>
      <c r="I16" s="12">
        <f t="shared" si="2"/>
        <v>7</v>
      </c>
      <c r="J16" s="12">
        <f t="shared" si="2"/>
        <v>8</v>
      </c>
      <c r="K16" s="12">
        <f t="shared" si="2"/>
        <v>9</v>
      </c>
      <c r="L16" s="12">
        <f t="shared" si="2"/>
        <v>9.5</v>
      </c>
      <c r="M16" s="12">
        <f t="shared" si="2"/>
        <v>10</v>
      </c>
      <c r="N16" s="12">
        <f t="shared" si="2"/>
        <v>8.5</v>
      </c>
      <c r="O16" s="12" t="s">
        <v>18</v>
      </c>
      <c r="Q16" s="12"/>
      <c r="R16" s="12"/>
      <c r="S16" s="12"/>
      <c r="T16" s="12"/>
      <c r="U16" s="12"/>
    </row>
    <row r="17" spans="1:27" s="4" customFormat="1" x14ac:dyDescent="0.2">
      <c r="A17" t="s">
        <v>57</v>
      </c>
      <c r="B17" t="s">
        <v>58</v>
      </c>
      <c r="C17" t="s">
        <v>106</v>
      </c>
      <c r="D17" t="s">
        <v>119</v>
      </c>
      <c r="E17"/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1.5</v>
      </c>
      <c r="N17" s="4">
        <v>1</v>
      </c>
      <c r="Q17" s="4" t="s">
        <v>25</v>
      </c>
      <c r="R17" s="4" t="s">
        <v>59</v>
      </c>
      <c r="S17" s="4" t="s">
        <v>60</v>
      </c>
      <c r="T17" s="9">
        <v>0.19</v>
      </c>
    </row>
    <row r="18" spans="1:27" s="4" customFormat="1" x14ac:dyDescent="0.2">
      <c r="A18" t="s">
        <v>57</v>
      </c>
      <c r="B18" t="s">
        <v>61</v>
      </c>
      <c r="C18" t="s">
        <v>108</v>
      </c>
      <c r="D18"/>
      <c r="E18"/>
      <c r="T18" s="8"/>
    </row>
    <row r="19" spans="1:27" s="4" customFormat="1" x14ac:dyDescent="0.2">
      <c r="A19" t="s">
        <v>57</v>
      </c>
      <c r="B19" t="s">
        <v>62</v>
      </c>
      <c r="C19" t="s">
        <v>106</v>
      </c>
      <c r="D19" t="s">
        <v>120</v>
      </c>
      <c r="E19"/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1.5</v>
      </c>
      <c r="Q19" s="4" t="s">
        <v>21</v>
      </c>
      <c r="R19" s="4" t="s">
        <v>63</v>
      </c>
      <c r="S19" s="4" t="s">
        <v>64</v>
      </c>
      <c r="T19" s="9">
        <v>0</v>
      </c>
    </row>
    <row r="20" spans="1:27" s="4" customFormat="1" x14ac:dyDescent="0.2">
      <c r="A20" t="s">
        <v>57</v>
      </c>
      <c r="B20" t="s">
        <v>65</v>
      </c>
      <c r="C20" t="s">
        <v>107</v>
      </c>
      <c r="D20" t="s">
        <v>117</v>
      </c>
      <c r="E20"/>
      <c r="I20" s="4">
        <v>1</v>
      </c>
      <c r="J20" s="4">
        <v>2</v>
      </c>
      <c r="K20" s="4">
        <v>2.5</v>
      </c>
      <c r="L20" s="4">
        <v>2.5</v>
      </c>
      <c r="M20" s="4">
        <v>3</v>
      </c>
      <c r="N20" s="4">
        <v>3</v>
      </c>
      <c r="Q20" s="4" t="s">
        <v>25</v>
      </c>
      <c r="R20" s="4" t="s">
        <v>66</v>
      </c>
      <c r="S20" s="4" t="s">
        <v>67</v>
      </c>
      <c r="T20" s="9">
        <v>0.75</v>
      </c>
    </row>
    <row r="21" spans="1:27" s="4" customFormat="1" x14ac:dyDescent="0.2">
      <c r="A21" t="s">
        <v>57</v>
      </c>
      <c r="B21" t="s">
        <v>68</v>
      </c>
      <c r="C21" t="s">
        <v>107</v>
      </c>
      <c r="D21" t="s">
        <v>117</v>
      </c>
      <c r="E21"/>
      <c r="F21" s="4">
        <v>1</v>
      </c>
      <c r="G21" s="4">
        <v>1.5</v>
      </c>
      <c r="H21" s="4">
        <v>2</v>
      </c>
      <c r="I21" s="4">
        <v>2</v>
      </c>
      <c r="J21" s="4">
        <v>2</v>
      </c>
      <c r="K21" s="4">
        <v>2.5</v>
      </c>
      <c r="L21" s="4">
        <v>3</v>
      </c>
      <c r="M21" s="4">
        <v>3.5</v>
      </c>
      <c r="N21" s="4">
        <v>3</v>
      </c>
      <c r="Q21" s="4" t="s">
        <v>25</v>
      </c>
      <c r="R21" s="4" t="s">
        <v>69</v>
      </c>
      <c r="S21" s="4" t="s">
        <v>70</v>
      </c>
      <c r="T21" s="9">
        <v>0.25</v>
      </c>
    </row>
    <row r="24" spans="1:27" x14ac:dyDescent="0.2">
      <c r="A24" t="s">
        <v>92</v>
      </c>
    </row>
    <row r="27" spans="1:27" x14ac:dyDescent="0.2">
      <c r="A27" t="s">
        <v>91</v>
      </c>
      <c r="F27" s="14">
        <f t="shared" ref="F27:O27" si="3">(SUMPRODUCT(F11:F15,$T$11:$T$15)+SUMPRODUCT(F17:F21,$T$17:$T$21)+SUMPRODUCT(F5:F9,$T$5:$T$9))/100</f>
        <v>0.22330000000000003</v>
      </c>
      <c r="G27" s="14">
        <f t="shared" si="3"/>
        <v>0.21105000000000004</v>
      </c>
      <c r="H27" s="14">
        <f t="shared" si="3"/>
        <v>0.19905</v>
      </c>
      <c r="I27" s="14">
        <f t="shared" si="3"/>
        <v>0.19519999999999998</v>
      </c>
      <c r="J27" s="14">
        <f t="shared" si="3"/>
        <v>0.19015000000000001</v>
      </c>
      <c r="K27" s="14">
        <f t="shared" si="3"/>
        <v>0.1822</v>
      </c>
      <c r="L27" s="14">
        <f t="shared" si="3"/>
        <v>0.17125000000000001</v>
      </c>
      <c r="M27" s="14">
        <f t="shared" si="3"/>
        <v>0.16325000000000003</v>
      </c>
      <c r="N27" s="14">
        <f t="shared" si="3"/>
        <v>0.14785000000000001</v>
      </c>
      <c r="O27" s="14">
        <f t="shared" si="3"/>
        <v>0.1174</v>
      </c>
    </row>
    <row r="30" spans="1:27" x14ac:dyDescent="0.2">
      <c r="B30" t="s">
        <v>110</v>
      </c>
      <c r="C30" s="17">
        <f>F33</f>
        <v>5</v>
      </c>
      <c r="F30" s="4">
        <f>SUMIF($C2:$C21,"L",F2:F21)</f>
        <v>90</v>
      </c>
      <c r="G30" s="4">
        <f t="shared" ref="G30:N30" si="4">SUMIF($C2:$C21,"L",G2:G21)</f>
        <v>80</v>
      </c>
      <c r="H30" s="4">
        <f t="shared" si="4"/>
        <v>70</v>
      </c>
      <c r="I30" s="4">
        <f t="shared" si="4"/>
        <v>60</v>
      </c>
      <c r="J30" s="4">
        <f t="shared" si="4"/>
        <v>50</v>
      </c>
      <c r="K30" s="4">
        <f t="shared" si="4"/>
        <v>40</v>
      </c>
      <c r="L30" s="4">
        <f t="shared" si="4"/>
        <v>30</v>
      </c>
      <c r="M30" s="4">
        <f t="shared" si="4"/>
        <v>20</v>
      </c>
      <c r="N30" s="4">
        <f t="shared" si="4"/>
        <v>10</v>
      </c>
      <c r="O30" s="4">
        <f t="shared" ref="O30" si="5">SUMIF($C2:$C21,"L",O2:O21)</f>
        <v>2</v>
      </c>
    </row>
    <row r="31" spans="1:27" x14ac:dyDescent="0.2">
      <c r="B31" t="s">
        <v>111</v>
      </c>
      <c r="C31" s="17">
        <f>F33</f>
        <v>5</v>
      </c>
      <c r="F31" s="4">
        <f>SUMIF($C3:$C22,"H",F3:F22)</f>
        <v>10</v>
      </c>
      <c r="G31" s="4">
        <f t="shared" ref="G31:N31" si="6">SUMIF($C3:$C22,"H",G3:G22)</f>
        <v>20</v>
      </c>
      <c r="H31" s="4">
        <f t="shared" si="6"/>
        <v>30</v>
      </c>
      <c r="I31" s="4">
        <f t="shared" si="6"/>
        <v>40</v>
      </c>
      <c r="J31" s="4">
        <f t="shared" si="6"/>
        <v>50</v>
      </c>
      <c r="K31" s="4">
        <f t="shared" si="6"/>
        <v>60</v>
      </c>
      <c r="L31" s="4">
        <f t="shared" si="6"/>
        <v>70</v>
      </c>
      <c r="M31" s="4">
        <f t="shared" si="6"/>
        <v>80</v>
      </c>
      <c r="N31" s="4">
        <f t="shared" si="6"/>
        <v>90</v>
      </c>
      <c r="O31" s="4">
        <f t="shared" ref="O31" si="7">SUMIF($C3:$C22,"H",O3:O22)</f>
        <v>98</v>
      </c>
      <c r="S31" s="24"/>
      <c r="T31" s="24"/>
      <c r="U31" s="24"/>
      <c r="V31" s="24"/>
      <c r="W31" s="24"/>
      <c r="X31" s="24"/>
      <c r="Y31" s="24"/>
      <c r="Z31" s="24"/>
      <c r="AA31" s="24"/>
    </row>
    <row r="32" spans="1:27" x14ac:dyDescent="0.2">
      <c r="S32" s="24"/>
      <c r="T32" s="24"/>
      <c r="U32" s="24"/>
      <c r="V32" s="24"/>
      <c r="W32" s="24"/>
      <c r="X32" s="24"/>
      <c r="Y32" s="24"/>
      <c r="Z32" s="24"/>
      <c r="AA32" s="24"/>
    </row>
    <row r="33" spans="1:27" x14ac:dyDescent="0.2">
      <c r="A33" s="16"/>
      <c r="B33" s="16" t="s">
        <v>112</v>
      </c>
      <c r="C33" s="16"/>
      <c r="D33" s="16"/>
      <c r="E33" s="16"/>
      <c r="F33" s="17">
        <f>ABS(G31-F31)/2</f>
        <v>5</v>
      </c>
      <c r="G33" s="17">
        <f t="shared" ref="G33:M33" si="8">ABS(H31-G31)/2</f>
        <v>5</v>
      </c>
      <c r="H33" s="17">
        <f t="shared" si="8"/>
        <v>5</v>
      </c>
      <c r="I33" s="17">
        <f t="shared" si="8"/>
        <v>5</v>
      </c>
      <c r="J33" s="17">
        <f t="shared" si="8"/>
        <v>5</v>
      </c>
      <c r="K33" s="17">
        <f t="shared" si="8"/>
        <v>5</v>
      </c>
      <c r="L33" s="17">
        <f t="shared" si="8"/>
        <v>5</v>
      </c>
      <c r="M33" s="17">
        <f t="shared" si="8"/>
        <v>5</v>
      </c>
      <c r="N33" s="17">
        <f>M33</f>
        <v>5</v>
      </c>
      <c r="O33" s="17" t="s">
        <v>108</v>
      </c>
      <c r="S33" s="24"/>
      <c r="T33" s="24"/>
      <c r="U33" s="24"/>
      <c r="V33" s="24"/>
      <c r="W33" s="24"/>
      <c r="X33" s="24"/>
      <c r="Y33" s="24"/>
      <c r="Z33" s="24"/>
      <c r="AA33" s="24"/>
    </row>
    <row r="34" spans="1:27" x14ac:dyDescent="0.2">
      <c r="S34" s="24"/>
    </row>
    <row r="35" spans="1:27" x14ac:dyDescent="0.2">
      <c r="B35" t="s">
        <v>120</v>
      </c>
      <c r="F35" s="4">
        <f>SUMIF($D$2:$D$21,$B35,F$2:F$21)</f>
        <v>2</v>
      </c>
      <c r="G35" s="4">
        <f t="shared" ref="G35:O35" si="9">SUMIF($D$2:$D$21,$B35,G$2:G$21)</f>
        <v>2</v>
      </c>
      <c r="H35" s="4">
        <f t="shared" si="9"/>
        <v>2</v>
      </c>
      <c r="I35" s="4">
        <f t="shared" si="9"/>
        <v>2</v>
      </c>
      <c r="J35" s="4">
        <f t="shared" si="9"/>
        <v>2</v>
      </c>
      <c r="K35" s="4">
        <f t="shared" si="9"/>
        <v>2</v>
      </c>
      <c r="L35" s="4">
        <f t="shared" si="9"/>
        <v>2</v>
      </c>
      <c r="M35" s="4">
        <f t="shared" si="9"/>
        <v>2</v>
      </c>
      <c r="N35" s="4">
        <f t="shared" si="9"/>
        <v>1.5</v>
      </c>
      <c r="O35" s="4">
        <f t="shared" si="9"/>
        <v>0</v>
      </c>
      <c r="S35" s="24"/>
    </row>
    <row r="36" spans="1:27" x14ac:dyDescent="0.2">
      <c r="B36" t="s">
        <v>119</v>
      </c>
      <c r="F36" s="4">
        <f t="shared" ref="F36:O41" si="10">SUMIF($D$2:$D$21,$B36,F$2:F$21)</f>
        <v>2</v>
      </c>
      <c r="G36" s="4">
        <f t="shared" si="10"/>
        <v>2</v>
      </c>
      <c r="H36" s="4">
        <f t="shared" si="10"/>
        <v>2</v>
      </c>
      <c r="I36" s="4">
        <f t="shared" si="10"/>
        <v>2</v>
      </c>
      <c r="J36" s="4">
        <f t="shared" si="10"/>
        <v>2</v>
      </c>
      <c r="K36" s="4">
        <f t="shared" si="10"/>
        <v>2</v>
      </c>
      <c r="L36" s="4">
        <f t="shared" si="10"/>
        <v>2</v>
      </c>
      <c r="M36" s="4">
        <f t="shared" si="10"/>
        <v>1.5</v>
      </c>
      <c r="N36" s="4">
        <f t="shared" si="10"/>
        <v>1</v>
      </c>
      <c r="O36" s="4">
        <f t="shared" si="10"/>
        <v>0</v>
      </c>
      <c r="S36" s="24"/>
    </row>
    <row r="37" spans="1:27" x14ac:dyDescent="0.2">
      <c r="B37" t="s">
        <v>115</v>
      </c>
      <c r="F37" s="4">
        <f t="shared" si="10"/>
        <v>77</v>
      </c>
      <c r="G37" s="4">
        <f t="shared" si="10"/>
        <v>68</v>
      </c>
      <c r="H37" s="4">
        <f t="shared" si="10"/>
        <v>58</v>
      </c>
      <c r="I37" s="4">
        <f t="shared" si="10"/>
        <v>48.5</v>
      </c>
      <c r="J37" s="4">
        <f t="shared" si="10"/>
        <v>39</v>
      </c>
      <c r="K37" s="4">
        <f t="shared" si="10"/>
        <v>30</v>
      </c>
      <c r="L37" s="4">
        <f t="shared" si="10"/>
        <v>20</v>
      </c>
      <c r="M37" s="4">
        <f t="shared" si="10"/>
        <v>11.5</v>
      </c>
      <c r="N37" s="4">
        <f t="shared" si="10"/>
        <v>4.5</v>
      </c>
      <c r="O37" s="4">
        <f t="shared" si="10"/>
        <v>0</v>
      </c>
      <c r="S37" s="24"/>
    </row>
    <row r="38" spans="1:27" x14ac:dyDescent="0.2">
      <c r="B38" t="s">
        <v>116</v>
      </c>
      <c r="F38" s="4">
        <f t="shared" si="10"/>
        <v>7</v>
      </c>
      <c r="G38" s="4">
        <f t="shared" si="10"/>
        <v>6</v>
      </c>
      <c r="H38" s="4">
        <f t="shared" si="10"/>
        <v>6</v>
      </c>
      <c r="I38" s="4">
        <f t="shared" si="10"/>
        <v>5.5</v>
      </c>
      <c r="J38" s="4">
        <f t="shared" si="10"/>
        <v>5</v>
      </c>
      <c r="K38" s="4">
        <f t="shared" si="10"/>
        <v>4</v>
      </c>
      <c r="L38" s="4">
        <f t="shared" si="10"/>
        <v>4</v>
      </c>
      <c r="M38" s="4">
        <f t="shared" si="10"/>
        <v>3</v>
      </c>
      <c r="N38" s="4">
        <f t="shared" si="10"/>
        <v>1</v>
      </c>
      <c r="O38" s="4">
        <f t="shared" si="10"/>
        <v>0</v>
      </c>
    </row>
    <row r="39" spans="1:27" x14ac:dyDescent="0.2">
      <c r="B39" t="s">
        <v>117</v>
      </c>
      <c r="F39" s="4">
        <f t="shared" si="10"/>
        <v>8.5</v>
      </c>
      <c r="G39" s="4">
        <f t="shared" si="10"/>
        <v>17.5</v>
      </c>
      <c r="H39" s="4">
        <f t="shared" si="10"/>
        <v>26.5</v>
      </c>
      <c r="I39" s="4">
        <f t="shared" si="10"/>
        <v>34.5</v>
      </c>
      <c r="J39" s="4">
        <f t="shared" si="10"/>
        <v>42.5</v>
      </c>
      <c r="K39" s="4">
        <f t="shared" si="10"/>
        <v>51</v>
      </c>
      <c r="L39" s="4">
        <f t="shared" si="10"/>
        <v>59</v>
      </c>
      <c r="M39" s="4">
        <f t="shared" si="10"/>
        <v>67.5</v>
      </c>
      <c r="N39" s="4">
        <f t="shared" si="10"/>
        <v>76</v>
      </c>
      <c r="O39" s="4">
        <f t="shared" si="10"/>
        <v>83</v>
      </c>
    </row>
    <row r="40" spans="1:27" x14ac:dyDescent="0.2">
      <c r="B40" t="s">
        <v>118</v>
      </c>
      <c r="F40" s="4">
        <f t="shared" si="10"/>
        <v>1.5</v>
      </c>
      <c r="G40" s="4">
        <f t="shared" si="10"/>
        <v>2.5</v>
      </c>
      <c r="H40" s="4">
        <f t="shared" si="10"/>
        <v>3.5</v>
      </c>
      <c r="I40" s="4">
        <f t="shared" si="10"/>
        <v>5.5</v>
      </c>
      <c r="J40" s="4">
        <f t="shared" si="10"/>
        <v>7.5</v>
      </c>
      <c r="K40" s="4">
        <f t="shared" si="10"/>
        <v>9</v>
      </c>
      <c r="L40" s="4">
        <f t="shared" si="10"/>
        <v>11</v>
      </c>
      <c r="M40" s="4">
        <f t="shared" si="10"/>
        <v>12.5</v>
      </c>
      <c r="N40" s="4">
        <f t="shared" si="10"/>
        <v>14</v>
      </c>
      <c r="O40" s="4">
        <f t="shared" si="10"/>
        <v>15</v>
      </c>
    </row>
    <row r="41" spans="1:27" x14ac:dyDescent="0.2">
      <c r="B41" t="s">
        <v>114</v>
      </c>
      <c r="F41" s="19">
        <f t="shared" si="10"/>
        <v>2</v>
      </c>
      <c r="G41" s="19">
        <f t="shared" si="10"/>
        <v>2</v>
      </c>
      <c r="H41" s="19">
        <f t="shared" si="10"/>
        <v>2</v>
      </c>
      <c r="I41" s="19">
        <f t="shared" si="10"/>
        <v>2</v>
      </c>
      <c r="J41" s="19">
        <f t="shared" si="10"/>
        <v>2</v>
      </c>
      <c r="K41" s="19">
        <f t="shared" si="10"/>
        <v>2</v>
      </c>
      <c r="L41" s="19">
        <f t="shared" si="10"/>
        <v>2</v>
      </c>
      <c r="M41" s="19">
        <f t="shared" si="10"/>
        <v>2</v>
      </c>
      <c r="N41" s="19">
        <f t="shared" si="10"/>
        <v>2</v>
      </c>
      <c r="O41" s="19">
        <f t="shared" si="10"/>
        <v>2</v>
      </c>
    </row>
    <row r="43" spans="1:27" x14ac:dyDescent="0.2">
      <c r="B43" t="s">
        <v>121</v>
      </c>
      <c r="F43" s="18">
        <f>SUM(F35:F41)</f>
        <v>100</v>
      </c>
      <c r="G43" s="18">
        <f t="shared" ref="G43:O43" si="11">SUM(G35:G41)</f>
        <v>100</v>
      </c>
      <c r="H43" s="18">
        <f t="shared" si="11"/>
        <v>100</v>
      </c>
      <c r="I43" s="18">
        <f t="shared" si="11"/>
        <v>100</v>
      </c>
      <c r="J43" s="18">
        <f t="shared" si="11"/>
        <v>100</v>
      </c>
      <c r="K43" s="18">
        <f t="shared" si="11"/>
        <v>100</v>
      </c>
      <c r="L43" s="18">
        <f t="shared" si="11"/>
        <v>100</v>
      </c>
      <c r="M43" s="18">
        <f t="shared" si="11"/>
        <v>100</v>
      </c>
      <c r="N43" s="18">
        <f t="shared" si="11"/>
        <v>100</v>
      </c>
      <c r="O43" s="18">
        <f t="shared" si="11"/>
        <v>100</v>
      </c>
    </row>
    <row r="46" spans="1:27" x14ac:dyDescent="0.2">
      <c r="A46" s="16"/>
      <c r="B46" s="16" t="s">
        <v>122</v>
      </c>
      <c r="C46" s="16"/>
      <c r="D46" s="16"/>
      <c r="E46" s="16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8" spans="1:27" x14ac:dyDescent="0.2">
      <c r="B48" t="s">
        <v>120</v>
      </c>
      <c r="C48" s="17">
        <f>F48</f>
        <v>1</v>
      </c>
      <c r="F48" s="4">
        <f>F35/2</f>
        <v>1</v>
      </c>
      <c r="G48" s="4">
        <f t="shared" ref="G48:N49" si="12">G35/2</f>
        <v>1</v>
      </c>
      <c r="H48" s="4">
        <f t="shared" si="12"/>
        <v>1</v>
      </c>
      <c r="I48" s="4">
        <f t="shared" si="12"/>
        <v>1</v>
      </c>
      <c r="J48" s="4">
        <f t="shared" si="12"/>
        <v>1</v>
      </c>
      <c r="K48" s="4">
        <f t="shared" si="12"/>
        <v>1</v>
      </c>
      <c r="L48" s="4">
        <f t="shared" si="12"/>
        <v>1</v>
      </c>
      <c r="M48" s="4">
        <f t="shared" si="12"/>
        <v>1</v>
      </c>
      <c r="N48" s="4">
        <f t="shared" si="12"/>
        <v>0.75</v>
      </c>
    </row>
    <row r="49" spans="1:15" x14ac:dyDescent="0.2">
      <c r="B49" t="s">
        <v>119</v>
      </c>
      <c r="C49" s="17">
        <f>F49</f>
        <v>1</v>
      </c>
      <c r="F49" s="4">
        <f>F36/2</f>
        <v>1</v>
      </c>
      <c r="G49" s="4">
        <f t="shared" si="12"/>
        <v>1</v>
      </c>
      <c r="H49" s="4">
        <f t="shared" si="12"/>
        <v>1</v>
      </c>
      <c r="I49" s="4">
        <f t="shared" si="12"/>
        <v>1</v>
      </c>
      <c r="J49" s="4">
        <f t="shared" si="12"/>
        <v>1</v>
      </c>
      <c r="K49" s="4">
        <f t="shared" si="12"/>
        <v>1</v>
      </c>
      <c r="L49" s="4">
        <f t="shared" si="12"/>
        <v>1</v>
      </c>
      <c r="M49" s="4">
        <f t="shared" si="12"/>
        <v>0.75</v>
      </c>
      <c r="N49" s="4">
        <f t="shared" si="12"/>
        <v>0.5</v>
      </c>
    </row>
    <row r="50" spans="1:15" x14ac:dyDescent="0.2">
      <c r="B50" t="s">
        <v>115</v>
      </c>
      <c r="C50" s="20">
        <f>IF(MIN(F50:N50)&gt;=1.5,MIN(F50:N50),MAX(F50:N50))</f>
        <v>2.25</v>
      </c>
      <c r="F50" s="14">
        <f>ABS(G37-F37)/2</f>
        <v>4.5</v>
      </c>
      <c r="G50" s="14">
        <f t="shared" ref="G50:N50" si="13">ABS(H37-G37)/2</f>
        <v>5</v>
      </c>
      <c r="H50" s="14">
        <f t="shared" si="13"/>
        <v>4.75</v>
      </c>
      <c r="I50" s="14">
        <f t="shared" si="13"/>
        <v>4.75</v>
      </c>
      <c r="J50" s="14">
        <f t="shared" si="13"/>
        <v>4.5</v>
      </c>
      <c r="K50" s="14">
        <f t="shared" si="13"/>
        <v>5</v>
      </c>
      <c r="L50" s="14">
        <f t="shared" si="13"/>
        <v>4.25</v>
      </c>
      <c r="M50" s="14">
        <f t="shared" si="13"/>
        <v>3.5</v>
      </c>
      <c r="N50" s="14">
        <f t="shared" si="13"/>
        <v>2.25</v>
      </c>
    </row>
    <row r="51" spans="1:15" x14ac:dyDescent="0.2">
      <c r="B51" t="s">
        <v>116</v>
      </c>
      <c r="C51" s="17">
        <f>IF(MIN(F51:N51)&gt;=1.5,MIN(F51:N51),MAX(F51:N51))</f>
        <v>1</v>
      </c>
      <c r="F51" s="14">
        <f t="shared" ref="F51:N51" si="14">ABS(G38-F38)/2</f>
        <v>0.5</v>
      </c>
      <c r="G51" s="14">
        <f t="shared" si="14"/>
        <v>0</v>
      </c>
      <c r="H51" s="14">
        <f t="shared" si="14"/>
        <v>0.25</v>
      </c>
      <c r="I51" s="14">
        <f t="shared" si="14"/>
        <v>0.25</v>
      </c>
      <c r="J51" s="14">
        <f t="shared" si="14"/>
        <v>0.5</v>
      </c>
      <c r="K51" s="14">
        <f t="shared" si="14"/>
        <v>0</v>
      </c>
      <c r="L51" s="14">
        <f t="shared" si="14"/>
        <v>0.5</v>
      </c>
      <c r="M51" s="14">
        <f t="shared" si="14"/>
        <v>1</v>
      </c>
      <c r="N51" s="14">
        <f t="shared" si="14"/>
        <v>0.5</v>
      </c>
    </row>
    <row r="52" spans="1:15" x14ac:dyDescent="0.2">
      <c r="B52" t="s">
        <v>117</v>
      </c>
      <c r="C52" s="17">
        <f>IF(MIN(F52:N52)&gt;=1.5,MIN(F52:N52),MAX(F52:N52))</f>
        <v>3.5</v>
      </c>
      <c r="F52" s="14">
        <f t="shared" ref="F52:N52" si="15">ABS(G39-F39)/2</f>
        <v>4.5</v>
      </c>
      <c r="G52" s="14">
        <f t="shared" si="15"/>
        <v>4.5</v>
      </c>
      <c r="H52" s="14">
        <f t="shared" si="15"/>
        <v>4</v>
      </c>
      <c r="I52" s="14">
        <f t="shared" si="15"/>
        <v>4</v>
      </c>
      <c r="J52" s="14">
        <f t="shared" si="15"/>
        <v>4.25</v>
      </c>
      <c r="K52" s="14">
        <f t="shared" si="15"/>
        <v>4</v>
      </c>
      <c r="L52" s="14">
        <f t="shared" si="15"/>
        <v>4.25</v>
      </c>
      <c r="M52" s="14">
        <f t="shared" si="15"/>
        <v>4.25</v>
      </c>
      <c r="N52" s="14">
        <f t="shared" si="15"/>
        <v>3.5</v>
      </c>
    </row>
    <row r="53" spans="1:15" x14ac:dyDescent="0.2">
      <c r="B53" t="s">
        <v>118</v>
      </c>
      <c r="C53" s="17">
        <f>IF(MIN(F53:N53)&gt;=1.5,MIN(F53:N53),MAX(F53:N53))</f>
        <v>1</v>
      </c>
      <c r="F53" s="14">
        <f t="shared" ref="F53:N53" si="16">ABS(G40-F40)/2</f>
        <v>0.5</v>
      </c>
      <c r="G53" s="14">
        <f t="shared" si="16"/>
        <v>0.5</v>
      </c>
      <c r="H53" s="14">
        <f t="shared" si="16"/>
        <v>1</v>
      </c>
      <c r="I53" s="14">
        <f t="shared" si="16"/>
        <v>1</v>
      </c>
      <c r="J53" s="14">
        <f t="shared" si="16"/>
        <v>0.75</v>
      </c>
      <c r="K53" s="14">
        <f t="shared" si="16"/>
        <v>1</v>
      </c>
      <c r="L53" s="14">
        <f t="shared" si="16"/>
        <v>0.75</v>
      </c>
      <c r="M53" s="14">
        <f t="shared" si="16"/>
        <v>0.75</v>
      </c>
      <c r="N53" s="14">
        <f t="shared" si="16"/>
        <v>0.5</v>
      </c>
    </row>
    <row r="54" spans="1:15" x14ac:dyDescent="0.2">
      <c r="B54" t="s">
        <v>114</v>
      </c>
      <c r="C54" s="17">
        <f>AVERAGE(F54:N54)</f>
        <v>1</v>
      </c>
      <c r="F54" s="4">
        <f>F41/2</f>
        <v>1</v>
      </c>
      <c r="G54" s="4">
        <f t="shared" ref="G54:N54" si="17">G41/2</f>
        <v>1</v>
      </c>
      <c r="H54" s="4">
        <f t="shared" si="17"/>
        <v>1</v>
      </c>
      <c r="I54" s="4">
        <f t="shared" si="17"/>
        <v>1</v>
      </c>
      <c r="J54" s="4">
        <f t="shared" si="17"/>
        <v>1</v>
      </c>
      <c r="K54" s="4">
        <f t="shared" si="17"/>
        <v>1</v>
      </c>
      <c r="L54" s="4">
        <f t="shared" si="17"/>
        <v>1</v>
      </c>
      <c r="M54" s="4">
        <f t="shared" si="17"/>
        <v>1</v>
      </c>
      <c r="N54" s="4">
        <f t="shared" si="17"/>
        <v>1</v>
      </c>
    </row>
    <row r="57" spans="1:15" x14ac:dyDescent="0.2">
      <c r="A57" s="16"/>
      <c r="B57" s="16" t="s">
        <v>122</v>
      </c>
      <c r="C57" s="16"/>
      <c r="D57" s="16"/>
      <c r="E57" s="16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5" x14ac:dyDescent="0.2">
      <c r="D58" s="21">
        <v>0.03</v>
      </c>
    </row>
    <row r="59" spans="1:15" x14ac:dyDescent="0.2">
      <c r="B59" t="s">
        <v>40</v>
      </c>
      <c r="C59" s="22">
        <f>AVERAGE(F59:N59)</f>
        <v>0.85116402116402101</v>
      </c>
      <c r="F59" s="4">
        <f>$D$58*(F11/F40)*100</f>
        <v>0.99999999999999989</v>
      </c>
      <c r="G59" s="4">
        <f t="shared" ref="G59:N59" si="18">$D$58*(G11/G40)*100</f>
        <v>1.2</v>
      </c>
      <c r="H59" s="4">
        <f t="shared" si="18"/>
        <v>0.85714285714285698</v>
      </c>
      <c r="I59" s="4">
        <f t="shared" si="18"/>
        <v>0.81818181818181812</v>
      </c>
      <c r="J59" s="4">
        <f t="shared" si="18"/>
        <v>0.8</v>
      </c>
      <c r="K59" s="4">
        <f t="shared" si="18"/>
        <v>0.83333333333333337</v>
      </c>
      <c r="L59" s="4">
        <f t="shared" si="18"/>
        <v>0.68181818181818177</v>
      </c>
      <c r="M59" s="4">
        <f t="shared" si="18"/>
        <v>0.72</v>
      </c>
      <c r="N59" s="4">
        <f t="shared" si="18"/>
        <v>0.75</v>
      </c>
      <c r="O59" s="4">
        <f t="shared" ref="O59" si="19">$D$58*(O11/O40)*100</f>
        <v>0.8</v>
      </c>
    </row>
    <row r="60" spans="1:15" x14ac:dyDescent="0.2">
      <c r="B60" t="s">
        <v>43</v>
      </c>
      <c r="C60" s="22">
        <f t="shared" ref="C60:C63" si="20">AVERAGE(F60:N60)</f>
        <v>2.1488359788359785</v>
      </c>
      <c r="F60" s="4">
        <f>$D$58*(F12/F40)*100</f>
        <v>1.9999999999999998</v>
      </c>
      <c r="G60" s="4">
        <f t="shared" ref="G60:N60" si="21">$D$58*(G12/G40)*100</f>
        <v>1.7999999999999998</v>
      </c>
      <c r="H60" s="4">
        <f t="shared" si="21"/>
        <v>2.1428571428571428</v>
      </c>
      <c r="I60" s="4">
        <f t="shared" si="21"/>
        <v>2.1818181818181817</v>
      </c>
      <c r="J60" s="4">
        <f t="shared" si="21"/>
        <v>2.1999999999999997</v>
      </c>
      <c r="K60" s="4">
        <f t="shared" si="21"/>
        <v>2.1666666666666665</v>
      </c>
      <c r="L60" s="4">
        <f t="shared" si="21"/>
        <v>2.3181818181818183</v>
      </c>
      <c r="M60" s="4">
        <f t="shared" si="21"/>
        <v>2.2800000000000002</v>
      </c>
      <c r="N60" s="4">
        <f t="shared" si="21"/>
        <v>2.25</v>
      </c>
      <c r="O60" s="4">
        <f t="shared" ref="O60" si="22">$D$58*(O12/O40)*100</f>
        <v>2.1999999999999997</v>
      </c>
    </row>
    <row r="61" spans="1:15" x14ac:dyDescent="0.2">
      <c r="B61" t="s">
        <v>46</v>
      </c>
      <c r="C61" s="22">
        <f t="shared" si="20"/>
        <v>0.73234404325375724</v>
      </c>
      <c r="F61" s="4">
        <f>$D$58*(F13/F39)*100</f>
        <v>0.70588235294117641</v>
      </c>
      <c r="G61" s="4">
        <f t="shared" ref="G61:N61" si="23">$D$58*(G13/G39)*100</f>
        <v>0.77142857142857135</v>
      </c>
      <c r="H61" s="4">
        <f t="shared" si="23"/>
        <v>0.67924528301886788</v>
      </c>
      <c r="I61" s="4">
        <f t="shared" si="23"/>
        <v>0.78260869565217384</v>
      </c>
      <c r="J61" s="4">
        <f t="shared" si="23"/>
        <v>0.74117647058823533</v>
      </c>
      <c r="K61" s="4">
        <f t="shared" si="23"/>
        <v>0.73529411764705876</v>
      </c>
      <c r="L61" s="4">
        <f t="shared" si="23"/>
        <v>0.71186440677966101</v>
      </c>
      <c r="M61" s="4">
        <f t="shared" si="23"/>
        <v>0.73333333333333328</v>
      </c>
      <c r="N61" s="4">
        <f t="shared" si="23"/>
        <v>0.73026315789473684</v>
      </c>
      <c r="O61" s="4">
        <f t="shared" ref="O61" si="24">$D$58*(O13/O39)*100</f>
        <v>0.8674698795180722</v>
      </c>
    </row>
    <row r="62" spans="1:15" x14ac:dyDescent="0.2">
      <c r="B62" t="s">
        <v>50</v>
      </c>
      <c r="C62" s="22">
        <f t="shared" si="20"/>
        <v>0.24949232402473617</v>
      </c>
      <c r="F62" s="4">
        <f>$D$58*(F14/F39)*100</f>
        <v>0.3529411764705882</v>
      </c>
      <c r="G62" s="4">
        <f t="shared" ref="G62:N62" si="25">$D$58*(G14/G39)*100</f>
        <v>0.25714285714285712</v>
      </c>
      <c r="H62" s="4">
        <f t="shared" si="25"/>
        <v>0.28301886792452835</v>
      </c>
      <c r="I62" s="4">
        <f t="shared" si="25"/>
        <v>0.21739130434782608</v>
      </c>
      <c r="J62" s="4">
        <f t="shared" si="25"/>
        <v>0.21176470588235291</v>
      </c>
      <c r="K62" s="4">
        <f t="shared" si="25"/>
        <v>0.23529411764705879</v>
      </c>
      <c r="L62" s="4">
        <f t="shared" si="25"/>
        <v>0.2288135593220339</v>
      </c>
      <c r="M62" s="4">
        <f t="shared" si="25"/>
        <v>0.22222222222222221</v>
      </c>
      <c r="N62" s="4">
        <f t="shared" si="25"/>
        <v>0.23684210526315785</v>
      </c>
      <c r="O62" s="4">
        <f t="shared" ref="O62" si="26">$D$58*(O14/O39)*100</f>
        <v>0.25301204819277107</v>
      </c>
    </row>
    <row r="63" spans="1:15" x14ac:dyDescent="0.2">
      <c r="B63" t="s">
        <v>54</v>
      </c>
      <c r="C63" s="22">
        <f t="shared" si="20"/>
        <v>1.7426934891096226</v>
      </c>
      <c r="F63" s="4">
        <f>$D$58*(F15/F39)*100</f>
        <v>1.588235294117647</v>
      </c>
      <c r="G63" s="4">
        <f t="shared" ref="G63:N63" si="27">$D$58*(G15/G39)*100</f>
        <v>1.714285714285714</v>
      </c>
      <c r="H63" s="4">
        <f t="shared" si="27"/>
        <v>1.811320754716981</v>
      </c>
      <c r="I63" s="4">
        <f t="shared" si="27"/>
        <v>1.7391304347826086</v>
      </c>
      <c r="J63" s="4">
        <f t="shared" si="27"/>
        <v>1.7647058823529411</v>
      </c>
      <c r="K63" s="4">
        <f t="shared" si="27"/>
        <v>1.7352941176470589</v>
      </c>
      <c r="L63" s="4">
        <f t="shared" si="27"/>
        <v>1.7796610169491522</v>
      </c>
      <c r="M63" s="4">
        <f t="shared" si="27"/>
        <v>1.7555555555555553</v>
      </c>
      <c r="N63" s="4">
        <f t="shared" si="27"/>
        <v>1.7960526315789476</v>
      </c>
      <c r="O63" s="4">
        <f t="shared" ref="O63" si="28">$D$58*(O15/O39)*100</f>
        <v>1.8795180722891567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3C03-8AA7-884D-91FD-EC4EE626A188}">
  <dimension ref="A1:CB69"/>
  <sheetViews>
    <sheetView zoomScale="108" zoomScaleNormal="90" workbookViewId="0">
      <pane xSplit="2" ySplit="1" topLeftCell="C33" activePane="bottomRight" state="frozen"/>
      <selection activeCell="A24" sqref="A24"/>
      <selection pane="topRight" activeCell="A24" sqref="A24"/>
      <selection pane="bottomLeft" activeCell="A24" sqref="A24"/>
      <selection pane="bottomRight" activeCell="F39" sqref="F39"/>
    </sheetView>
  </sheetViews>
  <sheetFormatPr baseColWidth="10" defaultColWidth="8.83203125" defaultRowHeight="15" x14ac:dyDescent="0.2"/>
  <cols>
    <col min="1" max="1" width="14" bestFit="1" customWidth="1"/>
    <col min="2" max="2" width="38.83203125" bestFit="1" customWidth="1"/>
    <col min="6" max="6" width="6.1640625" style="4" bestFit="1" customWidth="1"/>
    <col min="7" max="15" width="4.83203125" style="4" bestFit="1" customWidth="1"/>
    <col min="16" max="16" width="8.83203125" style="4"/>
    <col min="17" max="17" width="7.1640625" style="4" customWidth="1"/>
    <col min="18" max="18" width="16.33203125" style="4" customWidth="1"/>
    <col min="19" max="19" width="40.33203125" style="4" customWidth="1"/>
    <col min="20" max="20" width="6.83203125" style="7" customWidth="1"/>
    <col min="21" max="21" width="32.5" style="4" bestFit="1" customWidth="1"/>
    <col min="22" max="22" width="16.5" style="4" customWidth="1"/>
    <col min="23" max="80" width="8.83203125" style="4"/>
  </cols>
  <sheetData>
    <row r="1" spans="1:80" ht="94" x14ac:dyDescent="0.2">
      <c r="A1" s="1" t="s">
        <v>0</v>
      </c>
      <c r="B1" s="1" t="s">
        <v>1</v>
      </c>
      <c r="C1" s="1"/>
      <c r="D1" s="1"/>
      <c r="E1" s="1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/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x14ac:dyDescent="0.2">
      <c r="A2" s="5" t="s">
        <v>17</v>
      </c>
      <c r="B2" s="5" t="s">
        <v>17</v>
      </c>
      <c r="C2" s="5" t="s">
        <v>109</v>
      </c>
      <c r="D2" s="5" t="s">
        <v>113</v>
      </c>
      <c r="E2" s="5" t="s">
        <v>123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2</v>
      </c>
    </row>
    <row r="3" spans="1:80" x14ac:dyDescent="0.2">
      <c r="A3" t="s">
        <v>17</v>
      </c>
      <c r="B3" t="s">
        <v>17</v>
      </c>
      <c r="C3" t="s">
        <v>106</v>
      </c>
      <c r="D3" t="s">
        <v>114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T3" s="8"/>
    </row>
    <row r="4" spans="1:80" x14ac:dyDescent="0.2">
      <c r="A4" s="5" t="s">
        <v>19</v>
      </c>
      <c r="B4" s="5" t="s">
        <v>19</v>
      </c>
      <c r="C4" s="5"/>
      <c r="D4" s="5"/>
      <c r="E4" s="5"/>
      <c r="F4" s="6">
        <f>SUM(F5:F9)</f>
        <v>84</v>
      </c>
      <c r="G4" s="6">
        <f t="shared" ref="G4:N4" si="0">SUM(G5:G9)</f>
        <v>74</v>
      </c>
      <c r="H4" s="6">
        <f t="shared" si="0"/>
        <v>64</v>
      </c>
      <c r="I4" s="6">
        <f t="shared" si="0"/>
        <v>54</v>
      </c>
      <c r="J4" s="6">
        <f t="shared" si="0"/>
        <v>44</v>
      </c>
      <c r="K4" s="6">
        <f t="shared" si="0"/>
        <v>34</v>
      </c>
      <c r="L4" s="6">
        <f t="shared" si="0"/>
        <v>24</v>
      </c>
      <c r="M4" s="6">
        <f t="shared" si="0"/>
        <v>14.5</v>
      </c>
      <c r="N4" s="6">
        <f t="shared" si="0"/>
        <v>5.5</v>
      </c>
      <c r="O4" s="6" t="s">
        <v>18</v>
      </c>
      <c r="Q4" s="6"/>
      <c r="R4" s="6"/>
      <c r="S4" s="6"/>
      <c r="T4" s="6"/>
      <c r="U4" s="6"/>
    </row>
    <row r="5" spans="1:80" x14ac:dyDescent="0.2">
      <c r="A5" t="s">
        <v>19</v>
      </c>
      <c r="B5" t="s">
        <v>20</v>
      </c>
      <c r="C5" t="s">
        <v>106</v>
      </c>
      <c r="D5" t="s">
        <v>115</v>
      </c>
      <c r="F5" s="4">
        <v>21</v>
      </c>
      <c r="G5" s="4">
        <v>18</v>
      </c>
      <c r="H5" s="4">
        <v>15.5</v>
      </c>
      <c r="I5" s="4">
        <v>12</v>
      </c>
      <c r="J5" s="4">
        <v>10</v>
      </c>
      <c r="K5" s="4">
        <v>7.5</v>
      </c>
      <c r="L5" s="4">
        <v>6</v>
      </c>
      <c r="M5" s="4">
        <v>3</v>
      </c>
      <c r="N5" s="4">
        <v>1.5</v>
      </c>
      <c r="Q5" s="4" t="s">
        <v>21</v>
      </c>
      <c r="R5" s="4" t="s">
        <v>22</v>
      </c>
      <c r="S5" s="4" t="s">
        <v>23</v>
      </c>
      <c r="T5" s="9">
        <v>0.17</v>
      </c>
    </row>
    <row r="6" spans="1:80" x14ac:dyDescent="0.2">
      <c r="A6" t="s">
        <v>19</v>
      </c>
      <c r="B6" t="s">
        <v>24</v>
      </c>
      <c r="C6" t="s">
        <v>106</v>
      </c>
      <c r="D6" t="s">
        <v>116</v>
      </c>
      <c r="F6" s="4">
        <v>3.5</v>
      </c>
      <c r="G6" s="4">
        <v>3</v>
      </c>
      <c r="H6" s="4">
        <v>3</v>
      </c>
      <c r="I6" s="4">
        <v>3</v>
      </c>
      <c r="J6" s="4">
        <v>3</v>
      </c>
      <c r="K6" s="4">
        <v>2</v>
      </c>
      <c r="L6" s="4">
        <v>2</v>
      </c>
      <c r="M6" s="4">
        <v>1.5</v>
      </c>
      <c r="N6" s="4">
        <v>0.5</v>
      </c>
      <c r="Q6" s="4" t="s">
        <v>25</v>
      </c>
      <c r="R6" s="4" t="s">
        <v>26</v>
      </c>
      <c r="S6" s="4" t="s">
        <v>27</v>
      </c>
      <c r="T6" s="9">
        <v>0.45</v>
      </c>
    </row>
    <row r="7" spans="1:80" x14ac:dyDescent="0.2">
      <c r="A7" t="s">
        <v>19</v>
      </c>
      <c r="B7" t="s">
        <v>28</v>
      </c>
      <c r="C7" t="s">
        <v>106</v>
      </c>
      <c r="D7" t="s">
        <v>116</v>
      </c>
      <c r="F7" s="4">
        <v>3.5</v>
      </c>
      <c r="G7" s="4">
        <v>3</v>
      </c>
      <c r="H7" s="4">
        <v>3</v>
      </c>
      <c r="I7" s="4">
        <v>2.5</v>
      </c>
      <c r="J7" s="4">
        <v>2</v>
      </c>
      <c r="K7" s="4">
        <v>2</v>
      </c>
      <c r="L7" s="4">
        <v>2</v>
      </c>
      <c r="M7" s="4">
        <v>1.5</v>
      </c>
      <c r="N7" s="4">
        <v>0.5</v>
      </c>
      <c r="Q7" s="4" t="s">
        <v>25</v>
      </c>
      <c r="R7" s="4" t="s">
        <v>29</v>
      </c>
      <c r="S7" s="4" t="s">
        <v>30</v>
      </c>
      <c r="T7" s="9">
        <v>0.5</v>
      </c>
      <c r="U7" s="4" t="s">
        <v>31</v>
      </c>
    </row>
    <row r="8" spans="1:80" x14ac:dyDescent="0.2">
      <c r="A8" t="s">
        <v>19</v>
      </c>
      <c r="B8" t="s">
        <v>32</v>
      </c>
      <c r="C8" t="s">
        <v>106</v>
      </c>
      <c r="D8" t="s">
        <v>115</v>
      </c>
      <c r="F8" s="4">
        <v>7</v>
      </c>
      <c r="G8" s="4">
        <v>7</v>
      </c>
      <c r="H8" s="4">
        <v>5.5</v>
      </c>
      <c r="I8" s="4">
        <v>5.5</v>
      </c>
      <c r="J8" s="4">
        <v>4.5</v>
      </c>
      <c r="K8" s="4">
        <v>3.5</v>
      </c>
      <c r="Q8" s="4" t="s">
        <v>21</v>
      </c>
      <c r="R8" s="4" t="s">
        <v>33</v>
      </c>
      <c r="S8" s="4" t="s">
        <v>34</v>
      </c>
      <c r="T8" s="9">
        <v>0.2</v>
      </c>
      <c r="U8" s="4" t="s">
        <v>35</v>
      </c>
    </row>
    <row r="9" spans="1:80" x14ac:dyDescent="0.2">
      <c r="A9" t="s">
        <v>19</v>
      </c>
      <c r="B9" t="s">
        <v>36</v>
      </c>
      <c r="C9" t="s">
        <v>106</v>
      </c>
      <c r="D9" t="s">
        <v>115</v>
      </c>
      <c r="F9" s="4">
        <v>49</v>
      </c>
      <c r="G9" s="4">
        <v>43</v>
      </c>
      <c r="H9" s="4">
        <v>37</v>
      </c>
      <c r="I9" s="4">
        <v>31</v>
      </c>
      <c r="J9" s="4">
        <v>24.5</v>
      </c>
      <c r="K9" s="4">
        <v>19</v>
      </c>
      <c r="L9" s="4">
        <v>14</v>
      </c>
      <c r="M9" s="4">
        <v>8.5</v>
      </c>
      <c r="N9" s="4">
        <v>3</v>
      </c>
      <c r="Q9" s="4" t="s">
        <v>21</v>
      </c>
      <c r="R9" s="4" t="s">
        <v>37</v>
      </c>
      <c r="S9" s="4" t="s">
        <v>38</v>
      </c>
      <c r="T9" s="9">
        <v>0.25</v>
      </c>
    </row>
    <row r="10" spans="1:80" x14ac:dyDescent="0.2">
      <c r="A10" s="1" t="s">
        <v>39</v>
      </c>
      <c r="B10" s="1" t="s">
        <v>39</v>
      </c>
      <c r="C10" s="1"/>
      <c r="D10" s="1"/>
      <c r="E10" s="1"/>
      <c r="F10" s="10">
        <f t="shared" ref="F10:N10" si="1">SUM(F11:F15)</f>
        <v>9</v>
      </c>
      <c r="G10" s="10">
        <f t="shared" si="1"/>
        <v>18.5</v>
      </c>
      <c r="H10" s="10">
        <f t="shared" si="1"/>
        <v>28</v>
      </c>
      <c r="I10" s="10">
        <f t="shared" si="1"/>
        <v>37</v>
      </c>
      <c r="J10" s="10">
        <f t="shared" si="1"/>
        <v>46</v>
      </c>
      <c r="K10" s="10">
        <f t="shared" si="1"/>
        <v>55</v>
      </c>
      <c r="L10" s="10">
        <f t="shared" si="1"/>
        <v>64.5</v>
      </c>
      <c r="M10" s="10">
        <f t="shared" si="1"/>
        <v>73.5</v>
      </c>
      <c r="N10" s="10">
        <f t="shared" si="1"/>
        <v>84</v>
      </c>
      <c r="O10" s="10">
        <v>98</v>
      </c>
      <c r="Q10" s="10"/>
      <c r="R10" s="10"/>
      <c r="S10" s="10"/>
      <c r="T10" s="10"/>
      <c r="U10" s="10"/>
    </row>
    <row r="11" spans="1:80" x14ac:dyDescent="0.2">
      <c r="A11" t="s">
        <v>39</v>
      </c>
      <c r="B11" t="s">
        <v>40</v>
      </c>
      <c r="C11" t="s">
        <v>107</v>
      </c>
      <c r="D11" t="s">
        <v>118</v>
      </c>
      <c r="F11" s="4">
        <v>0.5</v>
      </c>
      <c r="G11" s="4">
        <v>1</v>
      </c>
      <c r="H11" s="4">
        <v>1</v>
      </c>
      <c r="I11" s="4">
        <v>1.5</v>
      </c>
      <c r="J11" s="4">
        <v>2</v>
      </c>
      <c r="K11" s="4">
        <v>2.5</v>
      </c>
      <c r="L11" s="4">
        <v>2.5</v>
      </c>
      <c r="M11" s="4">
        <v>3</v>
      </c>
      <c r="N11" s="4">
        <v>3.5</v>
      </c>
      <c r="O11" s="4">
        <v>4</v>
      </c>
      <c r="Q11" s="4" t="s">
        <v>25</v>
      </c>
      <c r="R11" s="4" t="s">
        <v>41</v>
      </c>
      <c r="S11" s="4" t="s">
        <v>42</v>
      </c>
      <c r="T11" s="9">
        <v>0.6</v>
      </c>
    </row>
    <row r="12" spans="1:80" x14ac:dyDescent="0.2">
      <c r="A12" t="s">
        <v>39</v>
      </c>
      <c r="B12" t="s">
        <v>43</v>
      </c>
      <c r="C12" t="s">
        <v>107</v>
      </c>
      <c r="D12" t="s">
        <v>118</v>
      </c>
      <c r="F12" s="4">
        <v>1</v>
      </c>
      <c r="G12" s="4">
        <v>1.5</v>
      </c>
      <c r="H12" s="4">
        <v>2.5</v>
      </c>
      <c r="I12" s="4">
        <v>4</v>
      </c>
      <c r="J12" s="4">
        <v>5.5</v>
      </c>
      <c r="K12" s="4">
        <v>6.5</v>
      </c>
      <c r="L12" s="4">
        <v>8.5</v>
      </c>
      <c r="M12" s="4">
        <v>9.5</v>
      </c>
      <c r="N12" s="4">
        <v>10.5</v>
      </c>
      <c r="O12" s="4">
        <v>11</v>
      </c>
      <c r="Q12" s="4" t="s">
        <v>25</v>
      </c>
      <c r="R12" s="4" t="s">
        <v>44</v>
      </c>
      <c r="S12" s="4" t="s">
        <v>45</v>
      </c>
      <c r="T12" s="9">
        <v>0.18</v>
      </c>
    </row>
    <row r="13" spans="1:80" x14ac:dyDescent="0.2">
      <c r="A13" t="s">
        <v>39</v>
      </c>
      <c r="B13" t="s">
        <v>46</v>
      </c>
      <c r="C13" t="s">
        <v>107</v>
      </c>
      <c r="D13" t="s">
        <v>117</v>
      </c>
      <c r="F13" s="4">
        <v>2</v>
      </c>
      <c r="G13" s="4">
        <v>4.5</v>
      </c>
      <c r="H13" s="4">
        <v>6</v>
      </c>
      <c r="I13" s="4">
        <v>9</v>
      </c>
      <c r="J13" s="4">
        <v>10.5</v>
      </c>
      <c r="K13" s="4">
        <v>12.5</v>
      </c>
      <c r="L13" s="4">
        <v>14</v>
      </c>
      <c r="M13" s="4">
        <v>16.5</v>
      </c>
      <c r="N13" s="4">
        <v>18.5</v>
      </c>
      <c r="O13" s="4">
        <v>24</v>
      </c>
      <c r="Q13" s="4" t="s">
        <v>21</v>
      </c>
      <c r="R13" s="4" t="s">
        <v>47</v>
      </c>
      <c r="S13" s="4" t="s">
        <v>48</v>
      </c>
      <c r="T13" s="9">
        <v>0.12</v>
      </c>
      <c r="U13" s="4" t="s">
        <v>49</v>
      </c>
    </row>
    <row r="14" spans="1:80" x14ac:dyDescent="0.2">
      <c r="A14" t="s">
        <v>39</v>
      </c>
      <c r="B14" t="s">
        <v>50</v>
      </c>
      <c r="C14" t="s">
        <v>107</v>
      </c>
      <c r="D14" t="s">
        <v>117</v>
      </c>
      <c r="F14" s="4">
        <v>1</v>
      </c>
      <c r="G14" s="4">
        <v>1.5</v>
      </c>
      <c r="H14" s="4">
        <v>2.5</v>
      </c>
      <c r="I14" s="4">
        <v>2.5</v>
      </c>
      <c r="J14" s="4">
        <v>3</v>
      </c>
      <c r="K14" s="4">
        <v>4</v>
      </c>
      <c r="L14" s="4">
        <v>4.5</v>
      </c>
      <c r="M14" s="4">
        <v>5</v>
      </c>
      <c r="N14" s="4">
        <v>6</v>
      </c>
      <c r="O14" s="4">
        <v>7</v>
      </c>
      <c r="Q14" s="4" t="s">
        <v>51</v>
      </c>
      <c r="R14" s="4" t="s">
        <v>52</v>
      </c>
      <c r="S14" s="4" t="s">
        <v>53</v>
      </c>
      <c r="T14" s="9">
        <v>0.12</v>
      </c>
    </row>
    <row r="15" spans="1:80" x14ac:dyDescent="0.2">
      <c r="A15" t="s">
        <v>39</v>
      </c>
      <c r="B15" t="s">
        <v>54</v>
      </c>
      <c r="C15" t="s">
        <v>107</v>
      </c>
      <c r="D15" t="s">
        <v>117</v>
      </c>
      <c r="F15" s="4">
        <v>4.5</v>
      </c>
      <c r="G15" s="4">
        <v>10</v>
      </c>
      <c r="H15" s="4">
        <v>16</v>
      </c>
      <c r="I15" s="4">
        <v>20</v>
      </c>
      <c r="J15" s="4">
        <v>25</v>
      </c>
      <c r="K15" s="4">
        <v>29.5</v>
      </c>
      <c r="L15" s="4">
        <v>35</v>
      </c>
      <c r="M15" s="4">
        <v>39.5</v>
      </c>
      <c r="N15" s="4">
        <v>45.5</v>
      </c>
      <c r="O15" s="4">
        <v>52</v>
      </c>
      <c r="Q15" s="4" t="s">
        <v>25</v>
      </c>
      <c r="R15" s="4" t="s">
        <v>55</v>
      </c>
      <c r="S15" s="4" t="s">
        <v>56</v>
      </c>
      <c r="T15" s="9">
        <v>7.0000000000000007E-2</v>
      </c>
    </row>
    <row r="16" spans="1:80" s="4" customFormat="1" x14ac:dyDescent="0.2">
      <c r="A16" s="11" t="s">
        <v>57</v>
      </c>
      <c r="B16" s="11" t="s">
        <v>57</v>
      </c>
      <c r="C16" s="11"/>
      <c r="D16" s="11"/>
      <c r="E16" s="11"/>
      <c r="F16" s="12">
        <f>SUM(F17:F21)</f>
        <v>5</v>
      </c>
      <c r="G16" s="12">
        <f t="shared" ref="G16:N16" si="2">SUM(G17:G21)</f>
        <v>5.5</v>
      </c>
      <c r="H16" s="12">
        <f t="shared" si="2"/>
        <v>6</v>
      </c>
      <c r="I16" s="12">
        <f t="shared" si="2"/>
        <v>7</v>
      </c>
      <c r="J16" s="12">
        <f t="shared" si="2"/>
        <v>8</v>
      </c>
      <c r="K16" s="12">
        <f t="shared" si="2"/>
        <v>9</v>
      </c>
      <c r="L16" s="12">
        <f t="shared" si="2"/>
        <v>9.5</v>
      </c>
      <c r="M16" s="12">
        <f t="shared" si="2"/>
        <v>10</v>
      </c>
      <c r="N16" s="12">
        <f t="shared" si="2"/>
        <v>8.5</v>
      </c>
      <c r="O16" s="12" t="s">
        <v>18</v>
      </c>
      <c r="Q16" s="12"/>
      <c r="R16" s="12"/>
      <c r="S16" s="12"/>
      <c r="T16" s="12"/>
      <c r="U16" s="12"/>
    </row>
    <row r="17" spans="1:20" s="4" customFormat="1" x14ac:dyDescent="0.2">
      <c r="A17" t="s">
        <v>57</v>
      </c>
      <c r="B17" t="s">
        <v>58</v>
      </c>
      <c r="C17" t="s">
        <v>106</v>
      </c>
      <c r="D17" t="s">
        <v>119</v>
      </c>
      <c r="E17"/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1.5</v>
      </c>
      <c r="N17" s="4">
        <v>1</v>
      </c>
      <c r="Q17" s="4" t="s">
        <v>25</v>
      </c>
      <c r="R17" s="4" t="s">
        <v>59</v>
      </c>
      <c r="S17" s="4" t="s">
        <v>60</v>
      </c>
      <c r="T17" s="9">
        <v>0.19</v>
      </c>
    </row>
    <row r="18" spans="1:20" s="4" customFormat="1" x14ac:dyDescent="0.2">
      <c r="A18" t="s">
        <v>57</v>
      </c>
      <c r="B18" t="s">
        <v>61</v>
      </c>
      <c r="C18" t="s">
        <v>108</v>
      </c>
      <c r="D18"/>
      <c r="E18"/>
      <c r="T18" s="8"/>
    </row>
    <row r="19" spans="1:20" s="4" customFormat="1" x14ac:dyDescent="0.2">
      <c r="A19" t="s">
        <v>57</v>
      </c>
      <c r="B19" t="s">
        <v>62</v>
      </c>
      <c r="C19" t="s">
        <v>106</v>
      </c>
      <c r="D19" t="s">
        <v>120</v>
      </c>
      <c r="E19"/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1.5</v>
      </c>
      <c r="Q19" s="4" t="s">
        <v>21</v>
      </c>
      <c r="R19" s="4" t="s">
        <v>63</v>
      </c>
      <c r="S19" s="4" t="s">
        <v>64</v>
      </c>
      <c r="T19" s="9">
        <v>0</v>
      </c>
    </row>
    <row r="20" spans="1:20" s="4" customFormat="1" x14ac:dyDescent="0.2">
      <c r="A20" t="s">
        <v>57</v>
      </c>
      <c r="B20" t="s">
        <v>65</v>
      </c>
      <c r="C20" t="s">
        <v>107</v>
      </c>
      <c r="D20" t="s">
        <v>117</v>
      </c>
      <c r="E20"/>
      <c r="I20" s="4">
        <v>1</v>
      </c>
      <c r="J20" s="4">
        <v>2</v>
      </c>
      <c r="K20" s="4">
        <v>2.5</v>
      </c>
      <c r="L20" s="4">
        <v>2.5</v>
      </c>
      <c r="M20" s="4">
        <v>3</v>
      </c>
      <c r="N20" s="4">
        <v>3</v>
      </c>
      <c r="Q20" s="4" t="s">
        <v>25</v>
      </c>
      <c r="R20" s="4" t="s">
        <v>66</v>
      </c>
      <c r="S20" s="4" t="s">
        <v>67</v>
      </c>
      <c r="T20" s="9">
        <v>0.75</v>
      </c>
    </row>
    <row r="21" spans="1:20" s="4" customFormat="1" x14ac:dyDescent="0.2">
      <c r="A21" t="s">
        <v>57</v>
      </c>
      <c r="B21" t="s">
        <v>68</v>
      </c>
      <c r="C21" t="s">
        <v>107</v>
      </c>
      <c r="D21" t="s">
        <v>117</v>
      </c>
      <c r="E21"/>
      <c r="F21" s="4">
        <v>1</v>
      </c>
      <c r="G21" s="4">
        <v>1.5</v>
      </c>
      <c r="H21" s="4">
        <v>2</v>
      </c>
      <c r="I21" s="4">
        <v>2</v>
      </c>
      <c r="J21" s="4">
        <v>2</v>
      </c>
      <c r="K21" s="4">
        <v>2.5</v>
      </c>
      <c r="L21" s="4">
        <v>3</v>
      </c>
      <c r="M21" s="4">
        <v>3.5</v>
      </c>
      <c r="N21" s="4">
        <v>3</v>
      </c>
      <c r="Q21" s="4" t="s">
        <v>25</v>
      </c>
      <c r="R21" s="4" t="s">
        <v>69</v>
      </c>
      <c r="S21" s="4" t="s">
        <v>70</v>
      </c>
      <c r="T21" s="9">
        <v>0.25</v>
      </c>
    </row>
    <row r="24" spans="1:20" x14ac:dyDescent="0.2">
      <c r="A24" t="s">
        <v>92</v>
      </c>
    </row>
    <row r="27" spans="1:20" x14ac:dyDescent="0.2">
      <c r="A27" t="s">
        <v>91</v>
      </c>
      <c r="F27" s="14">
        <f t="shared" ref="F27:O27" si="3">(SUMPRODUCT(F11:F15,$T$11:$T$15)+SUMPRODUCT(F17:F21,$T$17:$T$21)+SUMPRODUCT(F5:F9,$T$5:$T$9))/100</f>
        <v>0.22330000000000003</v>
      </c>
      <c r="G27" s="14">
        <f t="shared" si="3"/>
        <v>0.21105000000000004</v>
      </c>
      <c r="H27" s="14">
        <f t="shared" si="3"/>
        <v>0.19905</v>
      </c>
      <c r="I27" s="14">
        <f t="shared" si="3"/>
        <v>0.19519999999999998</v>
      </c>
      <c r="J27" s="14">
        <f t="shared" si="3"/>
        <v>0.19015000000000001</v>
      </c>
      <c r="K27" s="14">
        <f t="shared" si="3"/>
        <v>0.1822</v>
      </c>
      <c r="L27" s="14">
        <f t="shared" si="3"/>
        <v>0.17125000000000001</v>
      </c>
      <c r="M27" s="14">
        <f t="shared" si="3"/>
        <v>0.16325000000000003</v>
      </c>
      <c r="N27" s="14">
        <f t="shared" si="3"/>
        <v>0.14785000000000001</v>
      </c>
      <c r="O27" s="14">
        <f t="shared" si="3"/>
        <v>0.1174</v>
      </c>
    </row>
    <row r="30" spans="1:20" x14ac:dyDescent="0.2">
      <c r="B30" t="s">
        <v>110</v>
      </c>
      <c r="C30" s="17">
        <f>F33</f>
        <v>5</v>
      </c>
      <c r="F30" s="4">
        <f>SUMIF($C2:$C21,"L",F2:F21)</f>
        <v>90</v>
      </c>
      <c r="G30" s="4">
        <f t="shared" ref="G30:O30" si="4">SUMIF($C2:$C21,"L",G2:G21)</f>
        <v>80</v>
      </c>
      <c r="H30" s="4">
        <f t="shared" si="4"/>
        <v>70</v>
      </c>
      <c r="I30" s="4">
        <f t="shared" si="4"/>
        <v>60</v>
      </c>
      <c r="J30" s="4">
        <f t="shared" si="4"/>
        <v>50</v>
      </c>
      <c r="K30" s="4">
        <f t="shared" si="4"/>
        <v>40</v>
      </c>
      <c r="L30" s="4">
        <f t="shared" si="4"/>
        <v>30</v>
      </c>
      <c r="M30" s="4">
        <f t="shared" si="4"/>
        <v>20</v>
      </c>
      <c r="N30" s="4">
        <f t="shared" si="4"/>
        <v>10</v>
      </c>
      <c r="O30" s="4">
        <f t="shared" si="4"/>
        <v>2</v>
      </c>
    </row>
    <row r="31" spans="1:20" x14ac:dyDescent="0.2">
      <c r="B31" t="s">
        <v>111</v>
      </c>
      <c r="C31" s="17">
        <f>F33</f>
        <v>5</v>
      </c>
      <c r="F31" s="4">
        <f>SUMIF($C3:$C22,"H",F3:F22)</f>
        <v>10</v>
      </c>
      <c r="G31" s="4">
        <f t="shared" ref="G31:O31" si="5">SUMIF($C3:$C22,"H",G3:G22)</f>
        <v>20</v>
      </c>
      <c r="H31" s="4">
        <f t="shared" si="5"/>
        <v>30</v>
      </c>
      <c r="I31" s="4">
        <f t="shared" si="5"/>
        <v>40</v>
      </c>
      <c r="J31" s="4">
        <f t="shared" si="5"/>
        <v>50</v>
      </c>
      <c r="K31" s="4">
        <f t="shared" si="5"/>
        <v>60</v>
      </c>
      <c r="L31" s="4">
        <f t="shared" si="5"/>
        <v>70</v>
      </c>
      <c r="M31" s="4">
        <f t="shared" si="5"/>
        <v>80</v>
      </c>
      <c r="N31" s="4">
        <f t="shared" si="5"/>
        <v>90</v>
      </c>
      <c r="O31" s="4">
        <f t="shared" si="5"/>
        <v>98</v>
      </c>
    </row>
    <row r="33" spans="1:20" x14ac:dyDescent="0.2">
      <c r="A33" s="16"/>
      <c r="B33" s="16" t="s">
        <v>112</v>
      </c>
      <c r="C33" s="16"/>
      <c r="D33" s="16"/>
      <c r="E33" s="16"/>
      <c r="F33" s="17">
        <f>ABS(G31-F31)/2</f>
        <v>5</v>
      </c>
      <c r="G33" s="17">
        <f t="shared" ref="G33:M33" si="6">ABS(H31-G31)/2</f>
        <v>5</v>
      </c>
      <c r="H33" s="17">
        <f t="shared" si="6"/>
        <v>5</v>
      </c>
      <c r="I33" s="17">
        <f t="shared" si="6"/>
        <v>5</v>
      </c>
      <c r="J33" s="17">
        <f t="shared" si="6"/>
        <v>5</v>
      </c>
      <c r="K33" s="17">
        <f t="shared" si="6"/>
        <v>5</v>
      </c>
      <c r="L33" s="17">
        <f t="shared" si="6"/>
        <v>5</v>
      </c>
      <c r="M33" s="17">
        <f t="shared" si="6"/>
        <v>5</v>
      </c>
      <c r="N33" s="17">
        <f>M33</f>
        <v>5</v>
      </c>
      <c r="O33" s="17" t="s">
        <v>108</v>
      </c>
    </row>
    <row r="36" spans="1:20" x14ac:dyDescent="0.2">
      <c r="B36" t="s">
        <v>17</v>
      </c>
      <c r="F36" s="4">
        <f>F2/2</f>
        <v>1</v>
      </c>
      <c r="G36" s="4">
        <f t="shared" ref="G36:O36" si="7">G2/2</f>
        <v>1</v>
      </c>
      <c r="H36" s="4">
        <f t="shared" si="7"/>
        <v>1</v>
      </c>
      <c r="I36" s="4">
        <f t="shared" si="7"/>
        <v>1</v>
      </c>
      <c r="J36" s="4">
        <f t="shared" si="7"/>
        <v>1</v>
      </c>
      <c r="K36" s="4">
        <f t="shared" si="7"/>
        <v>1</v>
      </c>
      <c r="L36" s="4">
        <f t="shared" si="7"/>
        <v>1</v>
      </c>
      <c r="M36" s="4">
        <f t="shared" si="7"/>
        <v>1</v>
      </c>
      <c r="N36" s="4">
        <f t="shared" si="7"/>
        <v>1</v>
      </c>
      <c r="O36" s="4">
        <f t="shared" si="7"/>
        <v>1</v>
      </c>
    </row>
    <row r="37" spans="1:20" x14ac:dyDescent="0.2">
      <c r="B37" t="s">
        <v>19</v>
      </c>
      <c r="F37" s="4">
        <f>(F4-G4)/2</f>
        <v>5</v>
      </c>
      <c r="G37" s="4">
        <f t="shared" ref="G37:M37" si="8">(G4-H4)/2</f>
        <v>5</v>
      </c>
      <c r="H37" s="4">
        <f t="shared" si="8"/>
        <v>5</v>
      </c>
      <c r="I37" s="4">
        <f t="shared" si="8"/>
        <v>5</v>
      </c>
      <c r="J37" s="4">
        <f t="shared" si="8"/>
        <v>5</v>
      </c>
      <c r="K37" s="4">
        <f t="shared" si="8"/>
        <v>5</v>
      </c>
      <c r="L37" s="4">
        <f t="shared" si="8"/>
        <v>4.75</v>
      </c>
      <c r="M37" s="4">
        <f t="shared" si="8"/>
        <v>4.5</v>
      </c>
    </row>
    <row r="38" spans="1:20" x14ac:dyDescent="0.2">
      <c r="B38" t="s">
        <v>39</v>
      </c>
      <c r="F38" s="4">
        <f>(G10-F10)/2</f>
        <v>4.75</v>
      </c>
      <c r="G38" s="4">
        <f t="shared" ref="G38:N38" si="9">(H10-G10)/2</f>
        <v>4.75</v>
      </c>
      <c r="H38" s="4">
        <f t="shared" si="9"/>
        <v>4.5</v>
      </c>
      <c r="I38" s="4">
        <f t="shared" si="9"/>
        <v>4.5</v>
      </c>
      <c r="J38" s="4">
        <f t="shared" si="9"/>
        <v>4.5</v>
      </c>
      <c r="K38" s="4">
        <f t="shared" si="9"/>
        <v>4.75</v>
      </c>
      <c r="L38" s="4">
        <f t="shared" si="9"/>
        <v>4.5</v>
      </c>
      <c r="M38" s="4">
        <f t="shared" si="9"/>
        <v>5.25</v>
      </c>
      <c r="N38" s="4">
        <f t="shared" si="9"/>
        <v>7</v>
      </c>
    </row>
    <row r="39" spans="1:20" x14ac:dyDescent="0.2">
      <c r="B39" t="s">
        <v>57</v>
      </c>
      <c r="F39" s="4">
        <f t="shared" ref="F39:N39" si="10">(F7-G7)/2</f>
        <v>0.25</v>
      </c>
      <c r="G39" s="4">
        <f t="shared" si="10"/>
        <v>0</v>
      </c>
      <c r="H39" s="4">
        <f t="shared" si="10"/>
        <v>0.25</v>
      </c>
      <c r="I39" s="4">
        <f t="shared" si="10"/>
        <v>0.25</v>
      </c>
      <c r="J39" s="4">
        <f t="shared" si="10"/>
        <v>0</v>
      </c>
      <c r="K39" s="4">
        <f t="shared" si="10"/>
        <v>0</v>
      </c>
      <c r="L39" s="4">
        <f t="shared" si="10"/>
        <v>0.25</v>
      </c>
      <c r="M39" s="4">
        <f t="shared" si="10"/>
        <v>0.5</v>
      </c>
      <c r="N39" s="4">
        <f t="shared" si="10"/>
        <v>0.25</v>
      </c>
    </row>
    <row r="41" spans="1:20" x14ac:dyDescent="0.2">
      <c r="O41" s="19"/>
    </row>
    <row r="43" spans="1:20" s="4" customFormat="1" x14ac:dyDescent="0.2">
      <c r="A43"/>
      <c r="B43"/>
      <c r="C43"/>
      <c r="D43"/>
      <c r="E43"/>
      <c r="F43" s="18"/>
      <c r="G43" s="18"/>
      <c r="H43" s="18"/>
      <c r="I43" s="18"/>
      <c r="J43" s="18"/>
      <c r="K43" s="18"/>
      <c r="L43" s="18"/>
      <c r="M43" s="18"/>
      <c r="N43" s="18"/>
      <c r="O43" s="18"/>
      <c r="T43" s="7"/>
    </row>
    <row r="44" spans="1:20" s="4" customFormat="1" x14ac:dyDescent="0.2">
      <c r="A44"/>
      <c r="B44"/>
      <c r="C44"/>
      <c r="D44"/>
      <c r="E44"/>
      <c r="F44" s="18"/>
      <c r="G44" s="18"/>
      <c r="H44" s="18"/>
      <c r="I44" s="18"/>
      <c r="J44" s="18"/>
      <c r="K44" s="18"/>
      <c r="L44" s="18"/>
      <c r="M44" s="18"/>
      <c r="N44" s="18"/>
      <c r="O44" s="18"/>
      <c r="T44" s="7"/>
    </row>
    <row r="45" spans="1:20" s="4" customFormat="1" x14ac:dyDescent="0.2">
      <c r="A45"/>
      <c r="B45"/>
      <c r="C45"/>
      <c r="D45"/>
      <c r="E45"/>
      <c r="F45" s="18"/>
      <c r="G45" s="18"/>
      <c r="H45" s="18"/>
      <c r="I45" s="18"/>
      <c r="J45" s="18"/>
      <c r="K45" s="18"/>
      <c r="L45" s="18"/>
      <c r="M45" s="18"/>
      <c r="N45" s="18"/>
      <c r="O45" s="18"/>
      <c r="T45" s="7"/>
    </row>
    <row r="46" spans="1:20" s="4" customFormat="1" x14ac:dyDescent="0.2">
      <c r="A46"/>
      <c r="B46"/>
      <c r="C46"/>
      <c r="D46"/>
      <c r="E46"/>
      <c r="F46" s="18"/>
      <c r="G46" s="18"/>
      <c r="H46" s="18"/>
      <c r="I46" s="18"/>
      <c r="J46" s="18"/>
      <c r="K46" s="18"/>
      <c r="L46" s="18"/>
      <c r="M46" s="18"/>
      <c r="N46" s="18"/>
      <c r="O46" s="18"/>
      <c r="T46" s="7"/>
    </row>
    <row r="47" spans="1:20" s="4" customFormat="1" x14ac:dyDescent="0.2">
      <c r="A47"/>
      <c r="B47"/>
      <c r="C47"/>
      <c r="D47"/>
      <c r="E47"/>
      <c r="F47" s="18"/>
      <c r="G47" s="18"/>
      <c r="H47" s="18"/>
      <c r="I47" s="18"/>
      <c r="J47" s="18"/>
      <c r="K47" s="18"/>
      <c r="L47" s="18"/>
      <c r="M47" s="18"/>
      <c r="N47" s="18"/>
      <c r="O47" s="18"/>
      <c r="T47" s="7"/>
    </row>
    <row r="48" spans="1:20" s="4" customFormat="1" x14ac:dyDescent="0.2">
      <c r="A48"/>
      <c r="B48"/>
      <c r="C48"/>
      <c r="D48"/>
      <c r="E48"/>
      <c r="F48" s="18"/>
      <c r="G48" s="18"/>
      <c r="H48" s="18"/>
      <c r="I48" s="18"/>
      <c r="J48" s="18"/>
      <c r="K48" s="18"/>
      <c r="L48" s="18"/>
      <c r="M48" s="18"/>
      <c r="N48" s="18"/>
      <c r="O48" s="18"/>
      <c r="T48" s="7"/>
    </row>
    <row r="49" spans="1:20" s="4" customFormat="1" x14ac:dyDescent="0.2">
      <c r="A49"/>
      <c r="B49"/>
      <c r="C49"/>
      <c r="D49"/>
      <c r="E49"/>
      <c r="F49" s="18"/>
      <c r="G49" s="18"/>
      <c r="H49" s="18"/>
      <c r="I49" s="18"/>
      <c r="J49" s="18"/>
      <c r="K49" s="18"/>
      <c r="L49" s="18"/>
      <c r="M49" s="18"/>
      <c r="N49" s="18"/>
      <c r="O49" s="18"/>
      <c r="T49" s="7"/>
    </row>
    <row r="52" spans="1:20" s="4" customFormat="1" x14ac:dyDescent="0.2">
      <c r="A52" s="16"/>
      <c r="B52" s="16" t="s">
        <v>122</v>
      </c>
      <c r="C52" s="16"/>
      <c r="D52" s="16"/>
      <c r="E52" s="16"/>
      <c r="F52" s="17"/>
      <c r="G52" s="17"/>
      <c r="H52" s="17"/>
      <c r="I52" s="17"/>
      <c r="J52" s="17"/>
      <c r="K52" s="17"/>
      <c r="L52" s="17"/>
      <c r="M52" s="17"/>
      <c r="N52" s="17"/>
      <c r="O52" s="17"/>
      <c r="T52" s="7"/>
    </row>
    <row r="54" spans="1:20" s="4" customFormat="1" x14ac:dyDescent="0.2">
      <c r="A54"/>
      <c r="B54" t="s">
        <v>120</v>
      </c>
      <c r="C54" s="17">
        <f>F54</f>
        <v>0</v>
      </c>
      <c r="D54"/>
      <c r="E54"/>
      <c r="F54" s="4">
        <f t="shared" ref="F54:N54" si="11">F35/2</f>
        <v>0</v>
      </c>
      <c r="G54" s="4">
        <f t="shared" si="11"/>
        <v>0</v>
      </c>
      <c r="H54" s="4">
        <f t="shared" si="11"/>
        <v>0</v>
      </c>
      <c r="I54" s="4">
        <f t="shared" si="11"/>
        <v>0</v>
      </c>
      <c r="J54" s="4">
        <f t="shared" si="11"/>
        <v>0</v>
      </c>
      <c r="K54" s="4">
        <f t="shared" si="11"/>
        <v>0</v>
      </c>
      <c r="L54" s="4">
        <f t="shared" si="11"/>
        <v>0</v>
      </c>
      <c r="M54" s="4">
        <f t="shared" si="11"/>
        <v>0</v>
      </c>
      <c r="N54" s="4">
        <f t="shared" si="11"/>
        <v>0</v>
      </c>
      <c r="T54" s="7"/>
    </row>
    <row r="55" spans="1:20" s="4" customFormat="1" x14ac:dyDescent="0.2">
      <c r="A55"/>
      <c r="B55" t="s">
        <v>119</v>
      </c>
      <c r="C55" s="17">
        <f>F55</f>
        <v>0.5</v>
      </c>
      <c r="D55"/>
      <c r="E55"/>
      <c r="F55" s="4">
        <f t="shared" ref="F55:N55" si="12">F36/2</f>
        <v>0.5</v>
      </c>
      <c r="G55" s="4">
        <f t="shared" si="12"/>
        <v>0.5</v>
      </c>
      <c r="H55" s="4">
        <f t="shared" si="12"/>
        <v>0.5</v>
      </c>
      <c r="I55" s="4">
        <f t="shared" si="12"/>
        <v>0.5</v>
      </c>
      <c r="J55" s="4">
        <f t="shared" si="12"/>
        <v>0.5</v>
      </c>
      <c r="K55" s="4">
        <f t="shared" si="12"/>
        <v>0.5</v>
      </c>
      <c r="L55" s="4">
        <f t="shared" si="12"/>
        <v>0.5</v>
      </c>
      <c r="M55" s="4">
        <f t="shared" si="12"/>
        <v>0.5</v>
      </c>
      <c r="N55" s="4">
        <f t="shared" si="12"/>
        <v>0.5</v>
      </c>
      <c r="T55" s="7"/>
    </row>
    <row r="56" spans="1:20" s="4" customFormat="1" x14ac:dyDescent="0.2">
      <c r="A56"/>
      <c r="B56" t="s">
        <v>115</v>
      </c>
      <c r="C56" s="20">
        <f>IF(MIN(F56:N56)&gt;=1.5,MIN(F56:N56),MAX(F56:N56))</f>
        <v>2.25</v>
      </c>
      <c r="D56"/>
      <c r="E56"/>
      <c r="F56" s="14">
        <f>ABS(G37-F37)/2</f>
        <v>0</v>
      </c>
      <c r="G56" s="14">
        <f t="shared" ref="G56:N56" si="13">ABS(H37-G37)/2</f>
        <v>0</v>
      </c>
      <c r="H56" s="14">
        <f t="shared" si="13"/>
        <v>0</v>
      </c>
      <c r="I56" s="14">
        <f t="shared" si="13"/>
        <v>0</v>
      </c>
      <c r="J56" s="14">
        <f t="shared" si="13"/>
        <v>0</v>
      </c>
      <c r="K56" s="14">
        <f t="shared" si="13"/>
        <v>0.125</v>
      </c>
      <c r="L56" s="14">
        <f t="shared" si="13"/>
        <v>0.125</v>
      </c>
      <c r="M56" s="14">
        <f t="shared" si="13"/>
        <v>2.25</v>
      </c>
      <c r="N56" s="14">
        <f t="shared" si="13"/>
        <v>0</v>
      </c>
      <c r="T56" s="7"/>
    </row>
    <row r="57" spans="1:20" s="4" customFormat="1" x14ac:dyDescent="0.2">
      <c r="A57"/>
      <c r="B57" t="s">
        <v>116</v>
      </c>
      <c r="C57" s="17">
        <f>IF(MIN(F57:N57)&gt;=1.5,MIN(F57:N57),MAX(F57:N57))</f>
        <v>3.5</v>
      </c>
      <c r="D57"/>
      <c r="E57"/>
      <c r="F57" s="14">
        <f>ABS(G38-F38)/2</f>
        <v>0</v>
      </c>
      <c r="G57" s="14">
        <f t="shared" ref="G57:N59" si="14">ABS(H38-G38)/2</f>
        <v>0.125</v>
      </c>
      <c r="H57" s="14">
        <f t="shared" si="14"/>
        <v>0</v>
      </c>
      <c r="I57" s="14">
        <f t="shared" si="14"/>
        <v>0</v>
      </c>
      <c r="J57" s="14">
        <f t="shared" si="14"/>
        <v>0.125</v>
      </c>
      <c r="K57" s="14">
        <f t="shared" si="14"/>
        <v>0.125</v>
      </c>
      <c r="L57" s="14">
        <f t="shared" si="14"/>
        <v>0.375</v>
      </c>
      <c r="M57" s="14">
        <f t="shared" si="14"/>
        <v>0.875</v>
      </c>
      <c r="N57" s="14">
        <f t="shared" si="14"/>
        <v>3.5</v>
      </c>
      <c r="T57" s="7"/>
    </row>
    <row r="58" spans="1:20" s="4" customFormat="1" x14ac:dyDescent="0.2">
      <c r="A58"/>
      <c r="B58" t="s">
        <v>117</v>
      </c>
      <c r="C58" s="17">
        <f>IF(MIN(F58:N58)&gt;=1.5,MIN(F58:N58),MAX(F58:N58))</f>
        <v>0.125</v>
      </c>
      <c r="D58"/>
      <c r="E58"/>
      <c r="F58" s="14">
        <f>ABS(G39-F39)/2</f>
        <v>0.125</v>
      </c>
      <c r="G58" s="14">
        <f t="shared" si="14"/>
        <v>0.125</v>
      </c>
      <c r="H58" s="14">
        <f t="shared" si="14"/>
        <v>0</v>
      </c>
      <c r="I58" s="14">
        <f t="shared" si="14"/>
        <v>0.125</v>
      </c>
      <c r="J58" s="14">
        <f t="shared" si="14"/>
        <v>0</v>
      </c>
      <c r="K58" s="14">
        <f t="shared" si="14"/>
        <v>0.125</v>
      </c>
      <c r="L58" s="14">
        <f t="shared" si="14"/>
        <v>0.125</v>
      </c>
      <c r="M58" s="14">
        <f t="shared" si="14"/>
        <v>0.125</v>
      </c>
      <c r="N58" s="14">
        <f t="shared" si="14"/>
        <v>0.125</v>
      </c>
      <c r="T58" s="7"/>
    </row>
    <row r="59" spans="1:20" s="4" customFormat="1" x14ac:dyDescent="0.2">
      <c r="A59"/>
      <c r="B59" t="s">
        <v>118</v>
      </c>
      <c r="C59" s="17">
        <f>IF(MIN(F59:N59)&gt;=1.5,MIN(F59:N59),MAX(F59:N59))</f>
        <v>0</v>
      </c>
      <c r="D59"/>
      <c r="E59"/>
      <c r="F59" s="14">
        <f>ABS(G40-F40)/2</f>
        <v>0</v>
      </c>
      <c r="G59" s="14">
        <f t="shared" si="14"/>
        <v>0</v>
      </c>
      <c r="H59" s="14">
        <f t="shared" si="14"/>
        <v>0</v>
      </c>
      <c r="I59" s="14">
        <f t="shared" si="14"/>
        <v>0</v>
      </c>
      <c r="J59" s="14">
        <f t="shared" si="14"/>
        <v>0</v>
      </c>
      <c r="K59" s="14">
        <f t="shared" si="14"/>
        <v>0</v>
      </c>
      <c r="L59" s="14">
        <f t="shared" si="14"/>
        <v>0</v>
      </c>
      <c r="M59" s="14">
        <f t="shared" si="14"/>
        <v>0</v>
      </c>
      <c r="N59" s="14">
        <f t="shared" si="14"/>
        <v>0</v>
      </c>
      <c r="T59" s="7"/>
    </row>
    <row r="60" spans="1:20" s="4" customFormat="1" x14ac:dyDescent="0.2">
      <c r="A60"/>
      <c r="B60" t="s">
        <v>114</v>
      </c>
      <c r="C60" s="17">
        <f>AVERAGE(F60:N60)</f>
        <v>0</v>
      </c>
      <c r="D60"/>
      <c r="E60"/>
      <c r="F60" s="4">
        <f>F41/2</f>
        <v>0</v>
      </c>
      <c r="G60" s="4">
        <f t="shared" ref="G60:N60" si="15">G41/2</f>
        <v>0</v>
      </c>
      <c r="H60" s="4">
        <f t="shared" si="15"/>
        <v>0</v>
      </c>
      <c r="I60" s="4">
        <f t="shared" si="15"/>
        <v>0</v>
      </c>
      <c r="J60" s="4">
        <f t="shared" si="15"/>
        <v>0</v>
      </c>
      <c r="K60" s="4">
        <f t="shared" si="15"/>
        <v>0</v>
      </c>
      <c r="L60" s="4">
        <f t="shared" si="15"/>
        <v>0</v>
      </c>
      <c r="M60" s="4">
        <f t="shared" si="15"/>
        <v>0</v>
      </c>
      <c r="N60" s="4">
        <f t="shared" si="15"/>
        <v>0</v>
      </c>
      <c r="T60" s="7"/>
    </row>
    <row r="63" spans="1:20" s="4" customFormat="1" x14ac:dyDescent="0.2">
      <c r="A63" s="16"/>
      <c r="B63" s="16" t="s">
        <v>122</v>
      </c>
      <c r="C63" s="16"/>
      <c r="D63" s="16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T63" s="7"/>
    </row>
    <row r="64" spans="1:20" s="4" customFormat="1" x14ac:dyDescent="0.2">
      <c r="A64"/>
      <c r="B64"/>
      <c r="C64"/>
      <c r="D64" s="21">
        <v>0.02</v>
      </c>
      <c r="E64"/>
      <c r="T64" s="7"/>
    </row>
    <row r="65" spans="1:20" s="4" customFormat="1" x14ac:dyDescent="0.2">
      <c r="A65"/>
      <c r="B65" t="s">
        <v>40</v>
      </c>
      <c r="C65" s="22" t="e">
        <f>AVERAGE(F65:N65)</f>
        <v>#DIV/0!</v>
      </c>
      <c r="D65"/>
      <c r="E65"/>
      <c r="F65" s="4" t="e">
        <f>$D$64*(F11/F40)*100</f>
        <v>#DIV/0!</v>
      </c>
      <c r="G65" s="4" t="e">
        <f t="shared" ref="G65:O65" si="16">$D$64*(G11/G40)*100</f>
        <v>#DIV/0!</v>
      </c>
      <c r="H65" s="4" t="e">
        <f t="shared" si="16"/>
        <v>#DIV/0!</v>
      </c>
      <c r="I65" s="4" t="e">
        <f t="shared" si="16"/>
        <v>#DIV/0!</v>
      </c>
      <c r="J65" s="4" t="e">
        <f t="shared" si="16"/>
        <v>#DIV/0!</v>
      </c>
      <c r="K65" s="4" t="e">
        <f t="shared" si="16"/>
        <v>#DIV/0!</v>
      </c>
      <c r="L65" s="4" t="e">
        <f t="shared" si="16"/>
        <v>#DIV/0!</v>
      </c>
      <c r="M65" s="4" t="e">
        <f t="shared" si="16"/>
        <v>#DIV/0!</v>
      </c>
      <c r="N65" s="4" t="e">
        <f t="shared" si="16"/>
        <v>#DIV/0!</v>
      </c>
      <c r="O65" s="4" t="e">
        <f t="shared" si="16"/>
        <v>#DIV/0!</v>
      </c>
      <c r="T65" s="7"/>
    </row>
    <row r="66" spans="1:20" s="4" customFormat="1" x14ac:dyDescent="0.2">
      <c r="A66"/>
      <c r="B66" t="s">
        <v>43</v>
      </c>
      <c r="C66" s="22" t="e">
        <f t="shared" ref="C66:C69" si="17">AVERAGE(F66:N66)</f>
        <v>#DIV/0!</v>
      </c>
      <c r="D66"/>
      <c r="E66"/>
      <c r="F66" s="4" t="e">
        <f>$D$64*(F12/F40)*100</f>
        <v>#DIV/0!</v>
      </c>
      <c r="G66" s="4" t="e">
        <f t="shared" ref="G66:O66" si="18">$D$64*(G12/G40)*100</f>
        <v>#DIV/0!</v>
      </c>
      <c r="H66" s="4" t="e">
        <f t="shared" si="18"/>
        <v>#DIV/0!</v>
      </c>
      <c r="I66" s="4" t="e">
        <f t="shared" si="18"/>
        <v>#DIV/0!</v>
      </c>
      <c r="J66" s="4" t="e">
        <f t="shared" si="18"/>
        <v>#DIV/0!</v>
      </c>
      <c r="K66" s="4" t="e">
        <f t="shared" si="18"/>
        <v>#DIV/0!</v>
      </c>
      <c r="L66" s="4" t="e">
        <f t="shared" si="18"/>
        <v>#DIV/0!</v>
      </c>
      <c r="M66" s="4" t="e">
        <f t="shared" si="18"/>
        <v>#DIV/0!</v>
      </c>
      <c r="N66" s="4" t="e">
        <f t="shared" si="18"/>
        <v>#DIV/0!</v>
      </c>
      <c r="O66" s="4" t="e">
        <f t="shared" si="18"/>
        <v>#DIV/0!</v>
      </c>
      <c r="T66" s="7"/>
    </row>
    <row r="67" spans="1:20" s="4" customFormat="1" x14ac:dyDescent="0.2">
      <c r="A67"/>
      <c r="B67" t="s">
        <v>46</v>
      </c>
      <c r="C67" s="22" t="e">
        <f t="shared" si="17"/>
        <v>#DIV/0!</v>
      </c>
      <c r="D67"/>
      <c r="E67"/>
      <c r="F67" s="4">
        <f>$D$64*(F13/F39)*100</f>
        <v>16</v>
      </c>
      <c r="G67" s="4" t="e">
        <f t="shared" ref="G67:O67" si="19">$D$64*(G13/G39)*100</f>
        <v>#DIV/0!</v>
      </c>
      <c r="H67" s="4">
        <f t="shared" si="19"/>
        <v>48</v>
      </c>
      <c r="I67" s="4">
        <f t="shared" si="19"/>
        <v>72</v>
      </c>
      <c r="J67" s="4" t="e">
        <f t="shared" si="19"/>
        <v>#DIV/0!</v>
      </c>
      <c r="K67" s="4" t="e">
        <f t="shared" si="19"/>
        <v>#DIV/0!</v>
      </c>
      <c r="L67" s="4">
        <f t="shared" si="19"/>
        <v>112.00000000000001</v>
      </c>
      <c r="M67" s="4">
        <f t="shared" si="19"/>
        <v>66</v>
      </c>
      <c r="N67" s="4">
        <f t="shared" si="19"/>
        <v>148</v>
      </c>
      <c r="O67" s="4" t="e">
        <f t="shared" si="19"/>
        <v>#DIV/0!</v>
      </c>
      <c r="T67" s="7"/>
    </row>
    <row r="68" spans="1:20" s="4" customFormat="1" x14ac:dyDescent="0.2">
      <c r="A68"/>
      <c r="B68" t="s">
        <v>50</v>
      </c>
      <c r="C68" s="22" t="e">
        <f t="shared" si="17"/>
        <v>#DIV/0!</v>
      </c>
      <c r="D68"/>
      <c r="E68"/>
      <c r="F68" s="4">
        <f>$D$64*(F14/F39)*100</f>
        <v>8</v>
      </c>
      <c r="G68" s="4" t="e">
        <f t="shared" ref="G68:O68" si="20">$D$64*(G14/G39)*100</f>
        <v>#DIV/0!</v>
      </c>
      <c r="H68" s="4">
        <f t="shared" si="20"/>
        <v>20</v>
      </c>
      <c r="I68" s="4">
        <f t="shared" si="20"/>
        <v>20</v>
      </c>
      <c r="J68" s="4" t="e">
        <f t="shared" si="20"/>
        <v>#DIV/0!</v>
      </c>
      <c r="K68" s="4" t="e">
        <f t="shared" si="20"/>
        <v>#DIV/0!</v>
      </c>
      <c r="L68" s="4">
        <f t="shared" si="20"/>
        <v>36</v>
      </c>
      <c r="M68" s="4">
        <f t="shared" si="20"/>
        <v>20</v>
      </c>
      <c r="N68" s="4">
        <f t="shared" si="20"/>
        <v>48</v>
      </c>
      <c r="O68" s="4" t="e">
        <f t="shared" si="20"/>
        <v>#DIV/0!</v>
      </c>
      <c r="T68" s="7"/>
    </row>
    <row r="69" spans="1:20" s="4" customFormat="1" x14ac:dyDescent="0.2">
      <c r="A69"/>
      <c r="B69" t="s">
        <v>54</v>
      </c>
      <c r="C69" s="22" t="e">
        <f t="shared" si="17"/>
        <v>#DIV/0!</v>
      </c>
      <c r="D69"/>
      <c r="E69"/>
      <c r="F69" s="4">
        <f>$D$64*(F15/F39)*100</f>
        <v>36</v>
      </c>
      <c r="G69" s="4" t="e">
        <f t="shared" ref="G69:O69" si="21">$D$64*(G15/G39)*100</f>
        <v>#DIV/0!</v>
      </c>
      <c r="H69" s="4">
        <f t="shared" si="21"/>
        <v>128</v>
      </c>
      <c r="I69" s="4">
        <f t="shared" si="21"/>
        <v>160</v>
      </c>
      <c r="J69" s="4" t="e">
        <f t="shared" si="21"/>
        <v>#DIV/0!</v>
      </c>
      <c r="K69" s="4" t="e">
        <f t="shared" si="21"/>
        <v>#DIV/0!</v>
      </c>
      <c r="L69" s="4">
        <f t="shared" si="21"/>
        <v>280</v>
      </c>
      <c r="M69" s="4">
        <f t="shared" si="21"/>
        <v>158</v>
      </c>
      <c r="N69" s="4">
        <f t="shared" si="21"/>
        <v>364</v>
      </c>
      <c r="O69" s="4" t="e">
        <f t="shared" si="21"/>
        <v>#DIV/0!</v>
      </c>
      <c r="T6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BC44-FAD7-BC45-9EEB-A08AC80F3A5A}">
  <dimension ref="A1:CB69"/>
  <sheetViews>
    <sheetView zoomScale="114" zoomScaleNormal="90" workbookViewId="0">
      <pane xSplit="2" ySplit="1" topLeftCell="C2" activePane="bottomRight" state="frozen"/>
      <selection activeCell="A24" sqref="A24"/>
      <selection pane="topRight" activeCell="A24" sqref="A24"/>
      <selection pane="bottomLeft" activeCell="A24" sqref="A24"/>
      <selection pane="bottomRight" activeCell="B21" sqref="B21"/>
    </sheetView>
  </sheetViews>
  <sheetFormatPr baseColWidth="10" defaultColWidth="8.83203125" defaultRowHeight="15" x14ac:dyDescent="0.2"/>
  <cols>
    <col min="1" max="1" width="14" bestFit="1" customWidth="1"/>
    <col min="2" max="2" width="38.83203125" bestFit="1" customWidth="1"/>
    <col min="6" max="6" width="6.1640625" style="4" bestFit="1" customWidth="1"/>
    <col min="7" max="15" width="4.83203125" style="4" bestFit="1" customWidth="1"/>
    <col min="16" max="16" width="8.83203125" style="4"/>
    <col min="17" max="17" width="7.1640625" style="4" customWidth="1"/>
    <col min="18" max="18" width="16.33203125" style="4" customWidth="1"/>
    <col min="19" max="19" width="40.33203125" style="4" customWidth="1"/>
    <col min="20" max="20" width="6.83203125" style="7" customWidth="1"/>
    <col min="21" max="21" width="32.5" style="4" bestFit="1" customWidth="1"/>
    <col min="22" max="22" width="16.5" style="4" customWidth="1"/>
    <col min="23" max="80" width="8.83203125" style="4"/>
  </cols>
  <sheetData>
    <row r="1" spans="1:80" ht="94" x14ac:dyDescent="0.2">
      <c r="A1" s="1" t="s">
        <v>0</v>
      </c>
      <c r="B1" s="1" t="s">
        <v>1</v>
      </c>
      <c r="C1" s="1"/>
      <c r="D1" s="1"/>
      <c r="E1" s="1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/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x14ac:dyDescent="0.2">
      <c r="A2" s="5" t="s">
        <v>17</v>
      </c>
      <c r="B2" s="5" t="s">
        <v>17</v>
      </c>
      <c r="C2" s="5" t="s">
        <v>109</v>
      </c>
      <c r="D2" s="5" t="s">
        <v>113</v>
      </c>
      <c r="E2" s="5" t="s">
        <v>123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  <c r="N2" s="6">
        <v>2</v>
      </c>
      <c r="O2" s="6">
        <v>2</v>
      </c>
    </row>
    <row r="3" spans="1:80" x14ac:dyDescent="0.2">
      <c r="A3" t="s">
        <v>17</v>
      </c>
      <c r="B3" t="s">
        <v>17</v>
      </c>
      <c r="C3" t="s">
        <v>106</v>
      </c>
      <c r="D3" t="s">
        <v>114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T3" s="8"/>
    </row>
    <row r="4" spans="1:80" x14ac:dyDescent="0.2">
      <c r="A4" s="5" t="s">
        <v>19</v>
      </c>
      <c r="B4" s="5" t="s">
        <v>19</v>
      </c>
      <c r="C4" s="5"/>
      <c r="D4" s="5"/>
      <c r="E4" s="5"/>
      <c r="F4" s="6">
        <f>SUM(F5:F9)</f>
        <v>84</v>
      </c>
      <c r="G4" s="6">
        <f t="shared" ref="G4:N4" si="0">SUM(G5:G9)</f>
        <v>74</v>
      </c>
      <c r="H4" s="6">
        <f t="shared" si="0"/>
        <v>64</v>
      </c>
      <c r="I4" s="6">
        <f t="shared" si="0"/>
        <v>54</v>
      </c>
      <c r="J4" s="6">
        <f t="shared" si="0"/>
        <v>44</v>
      </c>
      <c r="K4" s="6">
        <f t="shared" si="0"/>
        <v>34</v>
      </c>
      <c r="L4" s="6">
        <f t="shared" si="0"/>
        <v>24</v>
      </c>
      <c r="M4" s="6">
        <f t="shared" si="0"/>
        <v>14.5</v>
      </c>
      <c r="N4" s="6">
        <f t="shared" si="0"/>
        <v>5.5</v>
      </c>
      <c r="O4" s="6" t="s">
        <v>18</v>
      </c>
      <c r="Q4" s="6"/>
      <c r="R4" s="6"/>
      <c r="S4" s="6"/>
      <c r="T4" s="6"/>
      <c r="U4" s="6"/>
    </row>
    <row r="5" spans="1:80" x14ac:dyDescent="0.2">
      <c r="A5" t="s">
        <v>19</v>
      </c>
      <c r="B5" t="s">
        <v>20</v>
      </c>
      <c r="C5" t="s">
        <v>106</v>
      </c>
      <c r="D5" t="s">
        <v>115</v>
      </c>
      <c r="F5" s="4">
        <v>21</v>
      </c>
      <c r="G5" s="4">
        <v>18</v>
      </c>
      <c r="H5" s="4">
        <v>15.5</v>
      </c>
      <c r="I5" s="4">
        <v>12</v>
      </c>
      <c r="J5" s="4">
        <v>10</v>
      </c>
      <c r="K5" s="4">
        <v>7.5</v>
      </c>
      <c r="L5" s="4">
        <v>6</v>
      </c>
      <c r="M5" s="4">
        <v>3</v>
      </c>
      <c r="N5" s="4">
        <v>1.5</v>
      </c>
      <c r="Q5" s="4" t="s">
        <v>21</v>
      </c>
      <c r="R5" s="4" t="s">
        <v>22</v>
      </c>
      <c r="S5" s="4" t="s">
        <v>23</v>
      </c>
      <c r="T5" s="9">
        <v>0.17</v>
      </c>
    </row>
    <row r="6" spans="1:80" x14ac:dyDescent="0.2">
      <c r="A6" t="s">
        <v>19</v>
      </c>
      <c r="B6" t="s">
        <v>24</v>
      </c>
      <c r="C6" t="s">
        <v>106</v>
      </c>
      <c r="D6" t="s">
        <v>116</v>
      </c>
      <c r="F6" s="4">
        <v>3.5</v>
      </c>
      <c r="G6" s="4">
        <v>3</v>
      </c>
      <c r="H6" s="4">
        <v>3</v>
      </c>
      <c r="I6" s="4">
        <v>3</v>
      </c>
      <c r="J6" s="4">
        <v>3</v>
      </c>
      <c r="K6" s="4">
        <v>2</v>
      </c>
      <c r="L6" s="4">
        <v>2</v>
      </c>
      <c r="M6" s="4">
        <v>1.5</v>
      </c>
      <c r="N6" s="4">
        <v>0.5</v>
      </c>
      <c r="Q6" s="4" t="s">
        <v>25</v>
      </c>
      <c r="R6" s="4" t="s">
        <v>26</v>
      </c>
      <c r="S6" s="4" t="s">
        <v>27</v>
      </c>
      <c r="T6" s="9">
        <v>0.45</v>
      </c>
    </row>
    <row r="7" spans="1:80" x14ac:dyDescent="0.2">
      <c r="A7" t="s">
        <v>19</v>
      </c>
      <c r="B7" t="s">
        <v>28</v>
      </c>
      <c r="C7" t="s">
        <v>106</v>
      </c>
      <c r="D7" t="s">
        <v>116</v>
      </c>
      <c r="F7" s="4">
        <v>3.5</v>
      </c>
      <c r="G7" s="4">
        <v>3</v>
      </c>
      <c r="H7" s="4">
        <v>3</v>
      </c>
      <c r="I7" s="4">
        <v>2.5</v>
      </c>
      <c r="J7" s="4">
        <v>2</v>
      </c>
      <c r="K7" s="4">
        <v>2</v>
      </c>
      <c r="L7" s="4">
        <v>2</v>
      </c>
      <c r="M7" s="4">
        <v>1.5</v>
      </c>
      <c r="N7" s="4">
        <v>0.5</v>
      </c>
      <c r="Q7" s="4" t="s">
        <v>25</v>
      </c>
      <c r="R7" s="4" t="s">
        <v>29</v>
      </c>
      <c r="S7" s="4" t="s">
        <v>30</v>
      </c>
      <c r="T7" s="9">
        <v>0.5</v>
      </c>
      <c r="U7" s="4" t="s">
        <v>31</v>
      </c>
    </row>
    <row r="8" spans="1:80" x14ac:dyDescent="0.2">
      <c r="A8" t="s">
        <v>19</v>
      </c>
      <c r="B8" t="s">
        <v>32</v>
      </c>
      <c r="C8" t="s">
        <v>106</v>
      </c>
      <c r="D8" t="s">
        <v>115</v>
      </c>
      <c r="F8" s="4">
        <v>7</v>
      </c>
      <c r="G8" s="4">
        <v>7</v>
      </c>
      <c r="H8" s="4">
        <v>5.5</v>
      </c>
      <c r="I8" s="4">
        <v>5.5</v>
      </c>
      <c r="J8" s="4">
        <v>4.5</v>
      </c>
      <c r="K8" s="4">
        <v>3.5</v>
      </c>
      <c r="Q8" s="4" t="s">
        <v>21</v>
      </c>
      <c r="R8" s="4" t="s">
        <v>33</v>
      </c>
      <c r="S8" s="4" t="s">
        <v>34</v>
      </c>
      <c r="T8" s="9">
        <v>0.2</v>
      </c>
      <c r="U8" s="4" t="s">
        <v>35</v>
      </c>
    </row>
    <row r="9" spans="1:80" x14ac:dyDescent="0.2">
      <c r="A9" t="s">
        <v>19</v>
      </c>
      <c r="B9" t="s">
        <v>36</v>
      </c>
      <c r="C9" t="s">
        <v>106</v>
      </c>
      <c r="D9" t="s">
        <v>115</v>
      </c>
      <c r="F9" s="4">
        <v>49</v>
      </c>
      <c r="G9" s="4">
        <v>43</v>
      </c>
      <c r="H9" s="4">
        <v>37</v>
      </c>
      <c r="I9" s="4">
        <v>31</v>
      </c>
      <c r="J9" s="4">
        <v>24.5</v>
      </c>
      <c r="K9" s="4">
        <v>19</v>
      </c>
      <c r="L9" s="4">
        <v>14</v>
      </c>
      <c r="M9" s="4">
        <v>8.5</v>
      </c>
      <c r="N9" s="4">
        <v>3</v>
      </c>
      <c r="Q9" s="4" t="s">
        <v>21</v>
      </c>
      <c r="R9" s="4" t="s">
        <v>37</v>
      </c>
      <c r="S9" s="4" t="s">
        <v>38</v>
      </c>
      <c r="T9" s="9">
        <v>0.25</v>
      </c>
    </row>
    <row r="10" spans="1:80" x14ac:dyDescent="0.2">
      <c r="A10" s="1" t="s">
        <v>39</v>
      </c>
      <c r="B10" s="1" t="s">
        <v>39</v>
      </c>
      <c r="C10" s="1"/>
      <c r="D10" s="1"/>
      <c r="E10" s="1"/>
      <c r="F10" s="10">
        <f t="shared" ref="F10:N10" si="1">SUM(F11:F15)</f>
        <v>9</v>
      </c>
      <c r="G10" s="10">
        <f t="shared" si="1"/>
        <v>18.5</v>
      </c>
      <c r="H10" s="10">
        <f t="shared" si="1"/>
        <v>28</v>
      </c>
      <c r="I10" s="10">
        <f t="shared" si="1"/>
        <v>37</v>
      </c>
      <c r="J10" s="10">
        <f t="shared" si="1"/>
        <v>46</v>
      </c>
      <c r="K10" s="10">
        <f t="shared" si="1"/>
        <v>55</v>
      </c>
      <c r="L10" s="10">
        <f t="shared" si="1"/>
        <v>64.5</v>
      </c>
      <c r="M10" s="10">
        <f t="shared" si="1"/>
        <v>73.5</v>
      </c>
      <c r="N10" s="10">
        <f t="shared" si="1"/>
        <v>84</v>
      </c>
      <c r="O10" s="10">
        <v>98</v>
      </c>
      <c r="Q10" s="10"/>
      <c r="R10" s="10"/>
      <c r="S10" s="10"/>
      <c r="T10" s="10"/>
      <c r="U10" s="10"/>
    </row>
    <row r="11" spans="1:80" x14ac:dyDescent="0.2">
      <c r="A11" t="s">
        <v>39</v>
      </c>
      <c r="B11" t="s">
        <v>40</v>
      </c>
      <c r="C11" t="s">
        <v>107</v>
      </c>
      <c r="D11" t="s">
        <v>118</v>
      </c>
      <c r="F11" s="4">
        <v>0.5</v>
      </c>
      <c r="G11" s="4">
        <v>1</v>
      </c>
      <c r="H11" s="4">
        <v>1</v>
      </c>
      <c r="I11" s="4">
        <v>1.5</v>
      </c>
      <c r="J11" s="4">
        <v>2</v>
      </c>
      <c r="K11" s="4">
        <v>2.5</v>
      </c>
      <c r="L11" s="4">
        <v>2.5</v>
      </c>
      <c r="M11" s="4">
        <v>3</v>
      </c>
      <c r="N11" s="4">
        <v>3.5</v>
      </c>
      <c r="O11" s="4">
        <v>4</v>
      </c>
      <c r="Q11" s="4" t="s">
        <v>25</v>
      </c>
      <c r="R11" s="4" t="s">
        <v>41</v>
      </c>
      <c r="S11" s="4" t="s">
        <v>42</v>
      </c>
      <c r="T11" s="9">
        <v>0.6</v>
      </c>
    </row>
    <row r="12" spans="1:80" x14ac:dyDescent="0.2">
      <c r="A12" t="s">
        <v>39</v>
      </c>
      <c r="B12" t="s">
        <v>43</v>
      </c>
      <c r="C12" t="s">
        <v>107</v>
      </c>
      <c r="D12" t="s">
        <v>118</v>
      </c>
      <c r="F12" s="4">
        <v>1</v>
      </c>
      <c r="G12" s="4">
        <v>1.5</v>
      </c>
      <c r="H12" s="4">
        <v>2.5</v>
      </c>
      <c r="I12" s="4">
        <v>4</v>
      </c>
      <c r="J12" s="4">
        <v>5.5</v>
      </c>
      <c r="K12" s="4">
        <v>6.5</v>
      </c>
      <c r="L12" s="4">
        <v>8.5</v>
      </c>
      <c r="M12" s="4">
        <v>9.5</v>
      </c>
      <c r="N12" s="4">
        <v>10.5</v>
      </c>
      <c r="O12" s="4">
        <v>11</v>
      </c>
      <c r="Q12" s="4" t="s">
        <v>25</v>
      </c>
      <c r="R12" s="4" t="s">
        <v>44</v>
      </c>
      <c r="S12" s="4" t="s">
        <v>45</v>
      </c>
      <c r="T12" s="9">
        <v>0.18</v>
      </c>
    </row>
    <row r="13" spans="1:80" x14ac:dyDescent="0.2">
      <c r="A13" t="s">
        <v>39</v>
      </c>
      <c r="B13" t="s">
        <v>46</v>
      </c>
      <c r="C13" t="s">
        <v>107</v>
      </c>
      <c r="D13" t="s">
        <v>117</v>
      </c>
      <c r="F13" s="4">
        <v>2</v>
      </c>
      <c r="G13" s="4">
        <v>4.5</v>
      </c>
      <c r="H13" s="4">
        <v>6</v>
      </c>
      <c r="I13" s="4">
        <v>9</v>
      </c>
      <c r="J13" s="4">
        <v>10.5</v>
      </c>
      <c r="K13" s="4">
        <v>12.5</v>
      </c>
      <c r="L13" s="4">
        <v>14</v>
      </c>
      <c r="M13" s="4">
        <v>16.5</v>
      </c>
      <c r="N13" s="4">
        <v>18.5</v>
      </c>
      <c r="O13" s="4">
        <v>24</v>
      </c>
      <c r="Q13" s="4" t="s">
        <v>21</v>
      </c>
      <c r="R13" s="4" t="s">
        <v>47</v>
      </c>
      <c r="S13" s="4" t="s">
        <v>48</v>
      </c>
      <c r="T13" s="9">
        <v>0.12</v>
      </c>
      <c r="U13" s="4" t="s">
        <v>49</v>
      </c>
    </row>
    <row r="14" spans="1:80" x14ac:dyDescent="0.2">
      <c r="A14" t="s">
        <v>39</v>
      </c>
      <c r="B14" t="s">
        <v>50</v>
      </c>
      <c r="C14" t="s">
        <v>107</v>
      </c>
      <c r="D14" t="s">
        <v>117</v>
      </c>
      <c r="F14" s="4">
        <v>1</v>
      </c>
      <c r="G14" s="4">
        <v>1.5</v>
      </c>
      <c r="H14" s="4">
        <v>2.5</v>
      </c>
      <c r="I14" s="4">
        <v>2.5</v>
      </c>
      <c r="J14" s="4">
        <v>3</v>
      </c>
      <c r="K14" s="4">
        <v>4</v>
      </c>
      <c r="L14" s="4">
        <v>4.5</v>
      </c>
      <c r="M14" s="4">
        <v>5</v>
      </c>
      <c r="N14" s="4">
        <v>6</v>
      </c>
      <c r="O14" s="4">
        <v>7</v>
      </c>
      <c r="Q14" s="4" t="s">
        <v>51</v>
      </c>
      <c r="R14" s="4" t="s">
        <v>52</v>
      </c>
      <c r="S14" s="4" t="s">
        <v>53</v>
      </c>
      <c r="T14" s="9">
        <v>0.12</v>
      </c>
    </row>
    <row r="15" spans="1:80" x14ac:dyDescent="0.2">
      <c r="A15" t="s">
        <v>39</v>
      </c>
      <c r="B15" t="s">
        <v>54</v>
      </c>
      <c r="C15" t="s">
        <v>107</v>
      </c>
      <c r="D15" t="s">
        <v>117</v>
      </c>
      <c r="F15" s="4">
        <v>4.5</v>
      </c>
      <c r="G15" s="4">
        <v>10</v>
      </c>
      <c r="H15" s="4">
        <v>16</v>
      </c>
      <c r="I15" s="4">
        <v>20</v>
      </c>
      <c r="J15" s="4">
        <v>25</v>
      </c>
      <c r="K15" s="4">
        <v>29.5</v>
      </c>
      <c r="L15" s="4">
        <v>35</v>
      </c>
      <c r="M15" s="4">
        <v>39.5</v>
      </c>
      <c r="N15" s="4">
        <v>45.5</v>
      </c>
      <c r="O15" s="4">
        <v>52</v>
      </c>
      <c r="Q15" s="4" t="s">
        <v>25</v>
      </c>
      <c r="R15" s="4" t="s">
        <v>55</v>
      </c>
      <c r="S15" s="4" t="s">
        <v>56</v>
      </c>
      <c r="T15" s="9">
        <v>7.0000000000000007E-2</v>
      </c>
    </row>
    <row r="16" spans="1:80" s="4" customFormat="1" x14ac:dyDescent="0.2">
      <c r="A16" s="11" t="s">
        <v>57</v>
      </c>
      <c r="B16" s="11" t="s">
        <v>57</v>
      </c>
      <c r="C16" s="11"/>
      <c r="D16" s="11"/>
      <c r="E16" s="11"/>
      <c r="F16" s="12">
        <f>SUM(F17:F21)</f>
        <v>5</v>
      </c>
      <c r="G16" s="12">
        <f t="shared" ref="G16:N16" si="2">SUM(G17:G21)</f>
        <v>5.5</v>
      </c>
      <c r="H16" s="12">
        <f t="shared" si="2"/>
        <v>6</v>
      </c>
      <c r="I16" s="12">
        <f t="shared" si="2"/>
        <v>7</v>
      </c>
      <c r="J16" s="12">
        <f t="shared" si="2"/>
        <v>8</v>
      </c>
      <c r="K16" s="12">
        <f t="shared" si="2"/>
        <v>9</v>
      </c>
      <c r="L16" s="12">
        <f t="shared" si="2"/>
        <v>9.5</v>
      </c>
      <c r="M16" s="12">
        <f t="shared" si="2"/>
        <v>10</v>
      </c>
      <c r="N16" s="12">
        <f t="shared" si="2"/>
        <v>8.5</v>
      </c>
      <c r="O16" s="12" t="s">
        <v>18</v>
      </c>
      <c r="Q16" s="12"/>
      <c r="R16" s="12"/>
      <c r="S16" s="12"/>
      <c r="T16" s="12"/>
      <c r="U16" s="12"/>
    </row>
    <row r="17" spans="1:20" s="4" customFormat="1" x14ac:dyDescent="0.2">
      <c r="A17" t="s">
        <v>57</v>
      </c>
      <c r="B17" t="s">
        <v>58</v>
      </c>
      <c r="C17" t="s">
        <v>106</v>
      </c>
      <c r="D17" t="s">
        <v>119</v>
      </c>
      <c r="E17"/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1.5</v>
      </c>
      <c r="N17" s="4">
        <v>1</v>
      </c>
      <c r="Q17" s="4" t="s">
        <v>25</v>
      </c>
      <c r="R17" s="4" t="s">
        <v>59</v>
      </c>
      <c r="S17" s="4" t="s">
        <v>60</v>
      </c>
      <c r="T17" s="9">
        <v>0.19</v>
      </c>
    </row>
    <row r="18" spans="1:20" s="4" customFormat="1" x14ac:dyDescent="0.2">
      <c r="A18" t="s">
        <v>57</v>
      </c>
      <c r="B18" t="s">
        <v>61</v>
      </c>
      <c r="C18" t="s">
        <v>108</v>
      </c>
      <c r="D18"/>
      <c r="E18"/>
      <c r="T18" s="8"/>
    </row>
    <row r="19" spans="1:20" s="4" customFormat="1" x14ac:dyDescent="0.2">
      <c r="A19" t="s">
        <v>57</v>
      </c>
      <c r="B19" t="s">
        <v>62</v>
      </c>
      <c r="C19" t="s">
        <v>106</v>
      </c>
      <c r="D19" t="s">
        <v>120</v>
      </c>
      <c r="E19"/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1.5</v>
      </c>
      <c r="Q19" s="4" t="s">
        <v>21</v>
      </c>
      <c r="R19" s="4" t="s">
        <v>63</v>
      </c>
      <c r="S19" s="4" t="s">
        <v>64</v>
      </c>
      <c r="T19" s="9">
        <v>0</v>
      </c>
    </row>
    <row r="20" spans="1:20" s="4" customFormat="1" x14ac:dyDescent="0.2">
      <c r="A20" t="s">
        <v>57</v>
      </c>
      <c r="B20" t="s">
        <v>65</v>
      </c>
      <c r="C20" t="s">
        <v>107</v>
      </c>
      <c r="D20" t="s">
        <v>117</v>
      </c>
      <c r="E20"/>
      <c r="I20" s="4">
        <v>1</v>
      </c>
      <c r="J20" s="4">
        <v>2</v>
      </c>
      <c r="K20" s="4">
        <v>2.5</v>
      </c>
      <c r="L20" s="4">
        <v>2.5</v>
      </c>
      <c r="M20" s="4">
        <v>3</v>
      </c>
      <c r="N20" s="4">
        <v>3</v>
      </c>
      <c r="Q20" s="4" t="s">
        <v>25</v>
      </c>
      <c r="R20" s="4" t="s">
        <v>66</v>
      </c>
      <c r="S20" s="4" t="s">
        <v>67</v>
      </c>
      <c r="T20" s="9">
        <v>0.75</v>
      </c>
    </row>
    <row r="21" spans="1:20" s="4" customFormat="1" x14ac:dyDescent="0.2">
      <c r="A21" t="s">
        <v>57</v>
      </c>
      <c r="B21" t="s">
        <v>68</v>
      </c>
      <c r="C21" t="s">
        <v>107</v>
      </c>
      <c r="D21" t="s">
        <v>117</v>
      </c>
      <c r="E21"/>
      <c r="F21" s="4">
        <v>1</v>
      </c>
      <c r="G21" s="4">
        <v>1.5</v>
      </c>
      <c r="H21" s="4">
        <v>2</v>
      </c>
      <c r="I21" s="4">
        <v>2</v>
      </c>
      <c r="J21" s="4">
        <v>2</v>
      </c>
      <c r="K21" s="4">
        <v>2.5</v>
      </c>
      <c r="L21" s="4">
        <v>3</v>
      </c>
      <c r="M21" s="4">
        <v>3.5</v>
      </c>
      <c r="N21" s="4">
        <v>3</v>
      </c>
      <c r="Q21" s="4" t="s">
        <v>25</v>
      </c>
      <c r="R21" s="4" t="s">
        <v>69</v>
      </c>
      <c r="S21" s="4" t="s">
        <v>70</v>
      </c>
      <c r="T21" s="9">
        <v>0.25</v>
      </c>
    </row>
    <row r="24" spans="1:20" x14ac:dyDescent="0.2">
      <c r="A24" t="s">
        <v>92</v>
      </c>
    </row>
    <row r="27" spans="1:20" x14ac:dyDescent="0.2">
      <c r="A27" t="s">
        <v>91</v>
      </c>
      <c r="F27" s="14">
        <f t="shared" ref="F27:O27" si="3">(SUMPRODUCT(F11:F15,$T$11:$T$15)+SUMPRODUCT(F17:F21,$T$17:$T$21)+SUMPRODUCT(F5:F9,$T$5:$T$9))/100</f>
        <v>0.22330000000000003</v>
      </c>
      <c r="G27" s="14">
        <f t="shared" si="3"/>
        <v>0.21105000000000004</v>
      </c>
      <c r="H27" s="14">
        <f t="shared" si="3"/>
        <v>0.19905</v>
      </c>
      <c r="I27" s="14">
        <f t="shared" si="3"/>
        <v>0.19519999999999998</v>
      </c>
      <c r="J27" s="14">
        <f t="shared" si="3"/>
        <v>0.19015000000000001</v>
      </c>
      <c r="K27" s="14">
        <f t="shared" si="3"/>
        <v>0.1822</v>
      </c>
      <c r="L27" s="14">
        <f t="shared" si="3"/>
        <v>0.17125000000000001</v>
      </c>
      <c r="M27" s="14">
        <f t="shared" si="3"/>
        <v>0.16325000000000003</v>
      </c>
      <c r="N27" s="14">
        <f t="shared" si="3"/>
        <v>0.14785000000000001</v>
      </c>
      <c r="O27" s="14">
        <f t="shared" si="3"/>
        <v>0.1174</v>
      </c>
    </row>
    <row r="30" spans="1:20" x14ac:dyDescent="0.2">
      <c r="B30" t="s">
        <v>110</v>
      </c>
      <c r="C30" s="17">
        <f>F33</f>
        <v>5</v>
      </c>
      <c r="F30" s="4">
        <f>SUMIF($C2:$C21,"L",F2:F21)</f>
        <v>90</v>
      </c>
      <c r="G30" s="4">
        <f t="shared" ref="G30:O30" si="4">SUMIF($C2:$C21,"L",G2:G21)</f>
        <v>80</v>
      </c>
      <c r="H30" s="4">
        <f t="shared" si="4"/>
        <v>70</v>
      </c>
      <c r="I30" s="4">
        <f t="shared" si="4"/>
        <v>60</v>
      </c>
      <c r="J30" s="4">
        <f t="shared" si="4"/>
        <v>50</v>
      </c>
      <c r="K30" s="4">
        <f t="shared" si="4"/>
        <v>40</v>
      </c>
      <c r="L30" s="4">
        <f t="shared" si="4"/>
        <v>30</v>
      </c>
      <c r="M30" s="4">
        <f t="shared" si="4"/>
        <v>20</v>
      </c>
      <c r="N30" s="4">
        <f t="shared" si="4"/>
        <v>10</v>
      </c>
      <c r="O30" s="4">
        <f t="shared" si="4"/>
        <v>2</v>
      </c>
    </row>
    <row r="31" spans="1:20" x14ac:dyDescent="0.2">
      <c r="B31" t="s">
        <v>111</v>
      </c>
      <c r="C31" s="17">
        <f>F33</f>
        <v>5</v>
      </c>
      <c r="F31" s="4">
        <f>SUMIF($C3:$C22,"H",F3:F22)</f>
        <v>10</v>
      </c>
      <c r="G31" s="4">
        <f t="shared" ref="G31:O31" si="5">SUMIF($C3:$C22,"H",G3:G22)</f>
        <v>20</v>
      </c>
      <c r="H31" s="4">
        <f t="shared" si="5"/>
        <v>30</v>
      </c>
      <c r="I31" s="4">
        <f t="shared" si="5"/>
        <v>40</v>
      </c>
      <c r="J31" s="4">
        <f t="shared" si="5"/>
        <v>50</v>
      </c>
      <c r="K31" s="4">
        <f t="shared" si="5"/>
        <v>60</v>
      </c>
      <c r="L31" s="4">
        <f t="shared" si="5"/>
        <v>70</v>
      </c>
      <c r="M31" s="4">
        <f t="shared" si="5"/>
        <v>80</v>
      </c>
      <c r="N31" s="4">
        <f t="shared" si="5"/>
        <v>90</v>
      </c>
      <c r="O31" s="4">
        <f t="shared" si="5"/>
        <v>98</v>
      </c>
    </row>
    <row r="33" spans="1:20" x14ac:dyDescent="0.2">
      <c r="A33" s="16"/>
      <c r="B33" s="16" t="s">
        <v>112</v>
      </c>
      <c r="C33" s="16"/>
      <c r="D33" s="16"/>
      <c r="E33" s="16"/>
      <c r="F33" s="17">
        <f>ABS(G31-F31)/2</f>
        <v>5</v>
      </c>
      <c r="G33" s="17">
        <f t="shared" ref="G33:M33" si="6">ABS(H31-G31)/2</f>
        <v>5</v>
      </c>
      <c r="H33" s="17">
        <f t="shared" si="6"/>
        <v>5</v>
      </c>
      <c r="I33" s="17">
        <f t="shared" si="6"/>
        <v>5</v>
      </c>
      <c r="J33" s="17">
        <f t="shared" si="6"/>
        <v>5</v>
      </c>
      <c r="K33" s="17">
        <f t="shared" si="6"/>
        <v>5</v>
      </c>
      <c r="L33" s="17">
        <f t="shared" si="6"/>
        <v>5</v>
      </c>
      <c r="M33" s="17">
        <f t="shared" si="6"/>
        <v>5</v>
      </c>
      <c r="N33" s="17">
        <f>M33</f>
        <v>5</v>
      </c>
      <c r="O33" s="17" t="s">
        <v>108</v>
      </c>
    </row>
    <row r="36" spans="1:20" x14ac:dyDescent="0.2">
      <c r="B36" t="s">
        <v>17</v>
      </c>
      <c r="C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</row>
    <row r="37" spans="1:20" x14ac:dyDescent="0.2">
      <c r="B37" t="s">
        <v>19</v>
      </c>
      <c r="C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>
        <v>0</v>
      </c>
    </row>
    <row r="38" spans="1:20" x14ac:dyDescent="0.2">
      <c r="B38" t="s">
        <v>39</v>
      </c>
      <c r="C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  <c r="M38" s="4">
        <v>2</v>
      </c>
      <c r="N38" s="4">
        <v>2</v>
      </c>
      <c r="O38" s="4">
        <v>0</v>
      </c>
    </row>
    <row r="39" spans="1:20" x14ac:dyDescent="0.2">
      <c r="B39" t="s">
        <v>57</v>
      </c>
      <c r="C39" s="4">
        <v>2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>
        <v>0</v>
      </c>
    </row>
    <row r="41" spans="1:20" x14ac:dyDescent="0.2">
      <c r="O41" s="19"/>
    </row>
    <row r="43" spans="1:20" s="4" customFormat="1" x14ac:dyDescent="0.2">
      <c r="A43"/>
      <c r="B43"/>
      <c r="C43"/>
      <c r="D43"/>
      <c r="E43"/>
      <c r="F43" s="18"/>
      <c r="G43" s="18"/>
      <c r="H43" s="18"/>
      <c r="I43" s="18"/>
      <c r="J43" s="18"/>
      <c r="K43" s="18"/>
      <c r="L43" s="18"/>
      <c r="M43" s="18"/>
      <c r="N43" s="18"/>
      <c r="O43" s="18"/>
      <c r="T43" s="7"/>
    </row>
    <row r="44" spans="1:20" s="4" customFormat="1" x14ac:dyDescent="0.2">
      <c r="A44"/>
      <c r="B44"/>
      <c r="C44"/>
      <c r="D44"/>
      <c r="E44"/>
      <c r="F44" s="18"/>
      <c r="G44" s="18"/>
      <c r="H44" s="18"/>
      <c r="I44" s="18"/>
      <c r="J44" s="18"/>
      <c r="K44" s="18"/>
      <c r="L44" s="18"/>
      <c r="M44" s="18"/>
      <c r="N44" s="18"/>
      <c r="O44" s="18"/>
      <c r="T44" s="7"/>
    </row>
    <row r="45" spans="1:20" s="4" customFormat="1" x14ac:dyDescent="0.2">
      <c r="A45"/>
      <c r="B45"/>
      <c r="C45"/>
      <c r="D45"/>
      <c r="E45"/>
      <c r="F45" s="18"/>
      <c r="G45" s="18"/>
      <c r="H45" s="18"/>
      <c r="I45" s="18"/>
      <c r="J45" s="18"/>
      <c r="K45" s="18"/>
      <c r="L45" s="18"/>
      <c r="M45" s="18"/>
      <c r="N45" s="18"/>
      <c r="O45" s="18"/>
      <c r="T45" s="7"/>
    </row>
    <row r="46" spans="1:20" s="4" customFormat="1" x14ac:dyDescent="0.2">
      <c r="A46"/>
      <c r="B46"/>
      <c r="C46"/>
      <c r="D46"/>
      <c r="E46"/>
      <c r="F46" s="18"/>
      <c r="G46" s="18"/>
      <c r="H46" s="18"/>
      <c r="I46" s="18"/>
      <c r="J46" s="18"/>
      <c r="K46" s="18"/>
      <c r="L46" s="18"/>
      <c r="M46" s="18"/>
      <c r="N46" s="18"/>
      <c r="O46" s="18"/>
      <c r="T46" s="7"/>
    </row>
    <row r="47" spans="1:20" s="4" customFormat="1" x14ac:dyDescent="0.2">
      <c r="A47"/>
      <c r="B47"/>
      <c r="C47"/>
      <c r="D47"/>
      <c r="E47"/>
      <c r="F47" s="18"/>
      <c r="G47" s="18"/>
      <c r="H47" s="18"/>
      <c r="I47" s="18"/>
      <c r="J47" s="18"/>
      <c r="K47" s="18"/>
      <c r="L47" s="18"/>
      <c r="M47" s="18"/>
      <c r="N47" s="18"/>
      <c r="O47" s="18"/>
      <c r="T47" s="7"/>
    </row>
    <row r="48" spans="1:20" s="4" customFormat="1" x14ac:dyDescent="0.2">
      <c r="A48"/>
      <c r="B48"/>
      <c r="C48"/>
      <c r="D48"/>
      <c r="E48"/>
      <c r="F48" s="18"/>
      <c r="G48" s="18"/>
      <c r="H48" s="18"/>
      <c r="I48" s="18"/>
      <c r="J48" s="18"/>
      <c r="K48" s="18"/>
      <c r="L48" s="18"/>
      <c r="M48" s="18"/>
      <c r="N48" s="18"/>
      <c r="O48" s="18"/>
      <c r="T48" s="7"/>
    </row>
    <row r="49" spans="1:20" s="4" customFormat="1" x14ac:dyDescent="0.2">
      <c r="A49"/>
      <c r="B49"/>
      <c r="C49"/>
      <c r="D49"/>
      <c r="E49"/>
      <c r="F49" s="18"/>
      <c r="G49" s="18"/>
      <c r="H49" s="18"/>
      <c r="I49" s="18"/>
      <c r="J49" s="18"/>
      <c r="K49" s="18"/>
      <c r="L49" s="18"/>
      <c r="M49" s="18"/>
      <c r="N49" s="18"/>
      <c r="O49" s="18"/>
      <c r="T49" s="7"/>
    </row>
    <row r="52" spans="1:20" s="4" customFormat="1" x14ac:dyDescent="0.2">
      <c r="A52" s="16"/>
      <c r="B52" s="16" t="s">
        <v>122</v>
      </c>
      <c r="C52" s="16"/>
      <c r="D52" s="16"/>
      <c r="E52" s="16"/>
      <c r="F52" s="17"/>
      <c r="G52" s="17"/>
      <c r="H52" s="17"/>
      <c r="I52" s="17"/>
      <c r="J52" s="17"/>
      <c r="K52" s="17"/>
      <c r="L52" s="17"/>
      <c r="M52" s="17"/>
      <c r="N52" s="17"/>
      <c r="O52" s="17"/>
      <c r="T52" s="7"/>
    </row>
    <row r="54" spans="1:20" s="4" customFormat="1" x14ac:dyDescent="0.2">
      <c r="A54"/>
      <c r="B54" t="s">
        <v>120</v>
      </c>
      <c r="C54" s="17">
        <v>1.5</v>
      </c>
      <c r="D54"/>
      <c r="E54"/>
      <c r="F54" s="4">
        <f>C53*F11</f>
        <v>0</v>
      </c>
      <c r="G54" s="4">
        <f t="shared" ref="G54:N54" si="7">G35/2</f>
        <v>0</v>
      </c>
      <c r="H54" s="4">
        <f t="shared" si="7"/>
        <v>0</v>
      </c>
      <c r="I54" s="4">
        <f t="shared" si="7"/>
        <v>0</v>
      </c>
      <c r="J54" s="4">
        <f t="shared" si="7"/>
        <v>0</v>
      </c>
      <c r="K54" s="4">
        <f t="shared" si="7"/>
        <v>0</v>
      </c>
      <c r="L54" s="4">
        <f t="shared" si="7"/>
        <v>0</v>
      </c>
      <c r="M54" s="4">
        <f t="shared" si="7"/>
        <v>0</v>
      </c>
      <c r="N54" s="4">
        <f t="shared" si="7"/>
        <v>0</v>
      </c>
      <c r="T54" s="7"/>
    </row>
    <row r="55" spans="1:20" s="4" customFormat="1" x14ac:dyDescent="0.2">
      <c r="A55"/>
      <c r="B55" t="s">
        <v>119</v>
      </c>
      <c r="C55" s="17">
        <v>1.5</v>
      </c>
      <c r="D55"/>
      <c r="E55"/>
      <c r="F55" s="4">
        <f t="shared" ref="F55:N55" si="8">F36/2</f>
        <v>1</v>
      </c>
      <c r="G55" s="4">
        <f t="shared" si="8"/>
        <v>1</v>
      </c>
      <c r="H55" s="4">
        <f t="shared" si="8"/>
        <v>1</v>
      </c>
      <c r="I55" s="4">
        <f t="shared" si="8"/>
        <v>1</v>
      </c>
      <c r="J55" s="4">
        <f t="shared" si="8"/>
        <v>1</v>
      </c>
      <c r="K55" s="4">
        <f t="shared" si="8"/>
        <v>1</v>
      </c>
      <c r="L55" s="4">
        <f t="shared" si="8"/>
        <v>1</v>
      </c>
      <c r="M55" s="4">
        <f t="shared" si="8"/>
        <v>1</v>
      </c>
      <c r="N55" s="4">
        <f t="shared" si="8"/>
        <v>1</v>
      </c>
      <c r="T55" s="7"/>
    </row>
    <row r="56" spans="1:20" s="4" customFormat="1" x14ac:dyDescent="0.2">
      <c r="A56"/>
      <c r="B56" t="s">
        <v>115</v>
      </c>
      <c r="C56" s="17">
        <v>1.5</v>
      </c>
      <c r="D56"/>
      <c r="E56"/>
      <c r="F56" s="14">
        <f>ABS(G37-F37)/2</f>
        <v>0</v>
      </c>
      <c r="G56" s="14">
        <f t="shared" ref="G56:N56" si="9">ABS(H37-G37)/2</f>
        <v>0</v>
      </c>
      <c r="H56" s="14">
        <f t="shared" si="9"/>
        <v>0</v>
      </c>
      <c r="I56" s="14">
        <f t="shared" si="9"/>
        <v>0</v>
      </c>
      <c r="J56" s="14">
        <f t="shared" si="9"/>
        <v>0</v>
      </c>
      <c r="K56" s="14">
        <f t="shared" si="9"/>
        <v>0</v>
      </c>
      <c r="L56" s="14">
        <f t="shared" si="9"/>
        <v>0</v>
      </c>
      <c r="M56" s="14">
        <f t="shared" si="9"/>
        <v>0</v>
      </c>
      <c r="N56" s="14">
        <f t="shared" si="9"/>
        <v>1</v>
      </c>
      <c r="T56" s="7"/>
    </row>
    <row r="57" spans="1:20" s="4" customFormat="1" x14ac:dyDescent="0.2">
      <c r="A57"/>
      <c r="B57" t="s">
        <v>116</v>
      </c>
      <c r="C57" s="17">
        <v>1.5</v>
      </c>
      <c r="D57"/>
      <c r="E57"/>
      <c r="F57" s="14">
        <f>ABS(G38-F38)/2</f>
        <v>0</v>
      </c>
      <c r="G57" s="14">
        <f t="shared" ref="G57:N59" si="10">ABS(H38-G38)/2</f>
        <v>0</v>
      </c>
      <c r="H57" s="14">
        <f t="shared" si="10"/>
        <v>0</v>
      </c>
      <c r="I57" s="14">
        <f t="shared" si="10"/>
        <v>0</v>
      </c>
      <c r="J57" s="14">
        <f t="shared" si="10"/>
        <v>0</v>
      </c>
      <c r="K57" s="14">
        <f t="shared" si="10"/>
        <v>0</v>
      </c>
      <c r="L57" s="14">
        <f t="shared" si="10"/>
        <v>0</v>
      </c>
      <c r="M57" s="14">
        <f t="shared" si="10"/>
        <v>0</v>
      </c>
      <c r="N57" s="14">
        <f t="shared" si="10"/>
        <v>1</v>
      </c>
      <c r="T57" s="7"/>
    </row>
    <row r="58" spans="1:20" s="4" customFormat="1" x14ac:dyDescent="0.2">
      <c r="A58"/>
      <c r="B58" t="s">
        <v>117</v>
      </c>
      <c r="C58" s="17">
        <v>1.5</v>
      </c>
      <c r="D58"/>
      <c r="E58"/>
      <c r="F58" s="14">
        <f>ABS(G39-F39)/2</f>
        <v>0</v>
      </c>
      <c r="G58" s="14">
        <f t="shared" si="10"/>
        <v>0</v>
      </c>
      <c r="H58" s="14">
        <f t="shared" si="10"/>
        <v>0</v>
      </c>
      <c r="I58" s="14">
        <f t="shared" si="10"/>
        <v>0</v>
      </c>
      <c r="J58" s="14">
        <f t="shared" si="10"/>
        <v>0</v>
      </c>
      <c r="K58" s="14">
        <f t="shared" si="10"/>
        <v>0</v>
      </c>
      <c r="L58" s="14">
        <f t="shared" si="10"/>
        <v>0</v>
      </c>
      <c r="M58" s="14">
        <f t="shared" si="10"/>
        <v>0</v>
      </c>
      <c r="N58" s="14">
        <f t="shared" si="10"/>
        <v>1</v>
      </c>
      <c r="T58" s="7"/>
    </row>
    <row r="59" spans="1:20" s="4" customFormat="1" x14ac:dyDescent="0.2">
      <c r="A59"/>
      <c r="B59" t="s">
        <v>118</v>
      </c>
      <c r="C59" s="17">
        <v>1.5</v>
      </c>
      <c r="D59"/>
      <c r="E59"/>
      <c r="F59" s="14">
        <f>ABS(G40-F40)/2</f>
        <v>0</v>
      </c>
      <c r="G59" s="14">
        <f t="shared" si="10"/>
        <v>0</v>
      </c>
      <c r="H59" s="14">
        <f t="shared" si="10"/>
        <v>0</v>
      </c>
      <c r="I59" s="14">
        <f t="shared" si="10"/>
        <v>0</v>
      </c>
      <c r="J59" s="14">
        <f t="shared" si="10"/>
        <v>0</v>
      </c>
      <c r="K59" s="14">
        <f t="shared" si="10"/>
        <v>0</v>
      </c>
      <c r="L59" s="14">
        <f t="shared" si="10"/>
        <v>0</v>
      </c>
      <c r="M59" s="14">
        <f t="shared" si="10"/>
        <v>0</v>
      </c>
      <c r="N59" s="14">
        <f t="shared" si="10"/>
        <v>0</v>
      </c>
      <c r="T59" s="7"/>
    </row>
    <row r="60" spans="1:20" s="4" customFormat="1" x14ac:dyDescent="0.2">
      <c r="A60"/>
      <c r="B60" t="s">
        <v>114</v>
      </c>
      <c r="C60" s="17">
        <v>1.5</v>
      </c>
      <c r="D60"/>
      <c r="E60"/>
      <c r="F60" s="4">
        <f>F41/2</f>
        <v>0</v>
      </c>
      <c r="G60" s="4">
        <f t="shared" ref="G60:N60" si="11">G41/2</f>
        <v>0</v>
      </c>
      <c r="H60" s="4">
        <f t="shared" si="11"/>
        <v>0</v>
      </c>
      <c r="I60" s="4">
        <f t="shared" si="11"/>
        <v>0</v>
      </c>
      <c r="J60" s="4">
        <f t="shared" si="11"/>
        <v>0</v>
      </c>
      <c r="K60" s="4">
        <f t="shared" si="11"/>
        <v>0</v>
      </c>
      <c r="L60" s="4">
        <f t="shared" si="11"/>
        <v>0</v>
      </c>
      <c r="M60" s="4">
        <f t="shared" si="11"/>
        <v>0</v>
      </c>
      <c r="N60" s="4">
        <f t="shared" si="11"/>
        <v>0</v>
      </c>
      <c r="T60" s="7"/>
    </row>
    <row r="63" spans="1:20" s="4" customFormat="1" x14ac:dyDescent="0.2">
      <c r="A63" s="16"/>
      <c r="B63" s="16" t="s">
        <v>122</v>
      </c>
      <c r="C63" s="16"/>
      <c r="D63" s="16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T63" s="7"/>
    </row>
    <row r="64" spans="1:20" s="4" customFormat="1" x14ac:dyDescent="0.2">
      <c r="A64"/>
      <c r="B64"/>
      <c r="C64"/>
      <c r="D64" s="21">
        <v>0.02</v>
      </c>
      <c r="E64"/>
      <c r="T64" s="7"/>
    </row>
    <row r="65" spans="1:20" s="4" customFormat="1" x14ac:dyDescent="0.2">
      <c r="A65"/>
      <c r="B65" t="s">
        <v>40</v>
      </c>
      <c r="C65" s="22" t="e">
        <f>AVERAGE(F65:N65)</f>
        <v>#DIV/0!</v>
      </c>
      <c r="D65"/>
      <c r="E65"/>
      <c r="F65" s="4" t="e">
        <f>$D$64*(F11/F40)*100</f>
        <v>#DIV/0!</v>
      </c>
      <c r="G65" s="4" t="e">
        <f t="shared" ref="G65:O65" si="12">$D$64*(G11/G40)*100</f>
        <v>#DIV/0!</v>
      </c>
      <c r="H65" s="4" t="e">
        <f t="shared" si="12"/>
        <v>#DIV/0!</v>
      </c>
      <c r="I65" s="4" t="e">
        <f t="shared" si="12"/>
        <v>#DIV/0!</v>
      </c>
      <c r="J65" s="4" t="e">
        <f t="shared" si="12"/>
        <v>#DIV/0!</v>
      </c>
      <c r="K65" s="4" t="e">
        <f t="shared" si="12"/>
        <v>#DIV/0!</v>
      </c>
      <c r="L65" s="4" t="e">
        <f t="shared" si="12"/>
        <v>#DIV/0!</v>
      </c>
      <c r="M65" s="4" t="e">
        <f t="shared" si="12"/>
        <v>#DIV/0!</v>
      </c>
      <c r="N65" s="4" t="e">
        <f t="shared" si="12"/>
        <v>#DIV/0!</v>
      </c>
      <c r="O65" s="4" t="e">
        <f t="shared" si="12"/>
        <v>#DIV/0!</v>
      </c>
      <c r="T65" s="7"/>
    </row>
    <row r="66" spans="1:20" s="4" customFormat="1" x14ac:dyDescent="0.2">
      <c r="A66"/>
      <c r="B66" t="s">
        <v>43</v>
      </c>
      <c r="C66" s="22" t="e">
        <f t="shared" ref="C66:C69" si="13">AVERAGE(F66:N66)</f>
        <v>#DIV/0!</v>
      </c>
      <c r="D66"/>
      <c r="E66"/>
      <c r="F66" s="4" t="e">
        <f>$D$64*(F12/F40)*100</f>
        <v>#DIV/0!</v>
      </c>
      <c r="G66" s="4" t="e">
        <f t="shared" ref="G66:O66" si="14">$D$64*(G12/G40)*100</f>
        <v>#DIV/0!</v>
      </c>
      <c r="H66" s="4" t="e">
        <f t="shared" si="14"/>
        <v>#DIV/0!</v>
      </c>
      <c r="I66" s="4" t="e">
        <f t="shared" si="14"/>
        <v>#DIV/0!</v>
      </c>
      <c r="J66" s="4" t="e">
        <f t="shared" si="14"/>
        <v>#DIV/0!</v>
      </c>
      <c r="K66" s="4" t="e">
        <f t="shared" si="14"/>
        <v>#DIV/0!</v>
      </c>
      <c r="L66" s="4" t="e">
        <f t="shared" si="14"/>
        <v>#DIV/0!</v>
      </c>
      <c r="M66" s="4" t="e">
        <f t="shared" si="14"/>
        <v>#DIV/0!</v>
      </c>
      <c r="N66" s="4" t="e">
        <f t="shared" si="14"/>
        <v>#DIV/0!</v>
      </c>
      <c r="O66" s="4" t="e">
        <f t="shared" si="14"/>
        <v>#DIV/0!</v>
      </c>
      <c r="T66" s="7"/>
    </row>
    <row r="67" spans="1:20" s="4" customFormat="1" x14ac:dyDescent="0.2">
      <c r="A67"/>
      <c r="B67" t="s">
        <v>46</v>
      </c>
      <c r="C67" s="22">
        <f t="shared" si="13"/>
        <v>10.388888888888889</v>
      </c>
      <c r="D67"/>
      <c r="E67"/>
      <c r="F67" s="4">
        <f>$D$64*(F13/F39)*100</f>
        <v>2</v>
      </c>
      <c r="G67" s="4">
        <f t="shared" ref="G67:O67" si="15">$D$64*(G13/G39)*100</f>
        <v>4.5</v>
      </c>
      <c r="H67" s="4">
        <f t="shared" si="15"/>
        <v>6</v>
      </c>
      <c r="I67" s="4">
        <f t="shared" si="15"/>
        <v>9</v>
      </c>
      <c r="J67" s="4">
        <f t="shared" si="15"/>
        <v>10.5</v>
      </c>
      <c r="K67" s="4">
        <f t="shared" si="15"/>
        <v>12.5</v>
      </c>
      <c r="L67" s="4">
        <f t="shared" si="15"/>
        <v>14.000000000000002</v>
      </c>
      <c r="M67" s="4">
        <f t="shared" si="15"/>
        <v>16.5</v>
      </c>
      <c r="N67" s="4">
        <f t="shared" si="15"/>
        <v>18.5</v>
      </c>
      <c r="O67" s="4" t="e">
        <f t="shared" si="15"/>
        <v>#DIV/0!</v>
      </c>
      <c r="T67" s="7"/>
    </row>
    <row r="68" spans="1:20" s="4" customFormat="1" x14ac:dyDescent="0.2">
      <c r="A68"/>
      <c r="B68" t="s">
        <v>50</v>
      </c>
      <c r="C68" s="22">
        <f t="shared" si="13"/>
        <v>3.3333333333333335</v>
      </c>
      <c r="D68"/>
      <c r="E68"/>
      <c r="F68" s="4">
        <f>$D$64*(F14/F39)*100</f>
        <v>1</v>
      </c>
      <c r="G68" s="4">
        <f t="shared" ref="G68:O68" si="16">$D$64*(G14/G39)*100</f>
        <v>1.5</v>
      </c>
      <c r="H68" s="4">
        <f t="shared" si="16"/>
        <v>2.5</v>
      </c>
      <c r="I68" s="4">
        <f t="shared" si="16"/>
        <v>2.5</v>
      </c>
      <c r="J68" s="4">
        <f t="shared" si="16"/>
        <v>3</v>
      </c>
      <c r="K68" s="4">
        <f t="shared" si="16"/>
        <v>4</v>
      </c>
      <c r="L68" s="4">
        <f t="shared" si="16"/>
        <v>4.5</v>
      </c>
      <c r="M68" s="4">
        <f t="shared" si="16"/>
        <v>5</v>
      </c>
      <c r="N68" s="4">
        <f t="shared" si="16"/>
        <v>6</v>
      </c>
      <c r="O68" s="4" t="e">
        <f t="shared" si="16"/>
        <v>#DIV/0!</v>
      </c>
      <c r="T68" s="7"/>
    </row>
    <row r="69" spans="1:20" s="4" customFormat="1" x14ac:dyDescent="0.2">
      <c r="A69"/>
      <c r="B69" t="s">
        <v>54</v>
      </c>
      <c r="C69" s="22">
        <f t="shared" si="13"/>
        <v>25</v>
      </c>
      <c r="D69"/>
      <c r="E69"/>
      <c r="F69" s="4">
        <f>$D$64*(F15/F39)*100</f>
        <v>4.5</v>
      </c>
      <c r="G69" s="4">
        <f t="shared" ref="G69:O69" si="17">$D$64*(G15/G39)*100</f>
        <v>10</v>
      </c>
      <c r="H69" s="4">
        <f t="shared" si="17"/>
        <v>16</v>
      </c>
      <c r="I69" s="4">
        <f t="shared" si="17"/>
        <v>20</v>
      </c>
      <c r="J69" s="4">
        <f t="shared" si="17"/>
        <v>25</v>
      </c>
      <c r="K69" s="4">
        <f t="shared" si="17"/>
        <v>29.5</v>
      </c>
      <c r="L69" s="4">
        <f t="shared" si="17"/>
        <v>35</v>
      </c>
      <c r="M69" s="4">
        <f t="shared" si="17"/>
        <v>39.5</v>
      </c>
      <c r="N69" s="4">
        <f t="shared" si="17"/>
        <v>45.5</v>
      </c>
      <c r="O69" s="4" t="e">
        <f t="shared" si="17"/>
        <v>#DIV/0!</v>
      </c>
      <c r="T6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FFFF-FF58-4CCC-AC84-B06F5481E2C9}">
  <dimension ref="A1:CB40"/>
  <sheetViews>
    <sheetView zoomScaleNormal="90" workbookViewId="0">
      <pane xSplit="2" ySplit="1" topLeftCell="C2" activePane="bottomRight" state="frozen"/>
      <selection activeCell="A24" sqref="A24"/>
      <selection pane="topRight" activeCell="A24" sqref="A24"/>
      <selection pane="bottomLeft" activeCell="A24" sqref="A24"/>
      <selection pane="bottomRight" activeCell="D17" activeCellId="2" sqref="D5:M9 D11:M15 D17:M17"/>
    </sheetView>
  </sheetViews>
  <sheetFormatPr baseColWidth="10" defaultColWidth="8.83203125" defaultRowHeight="15" x14ac:dyDescent="0.2"/>
  <cols>
    <col min="1" max="1" width="14" bestFit="1" customWidth="1"/>
    <col min="2" max="2" width="38.83203125" bestFit="1" customWidth="1"/>
    <col min="4" max="4" width="7.6640625" style="4" customWidth="1"/>
    <col min="5" max="5" width="6.6640625" style="4" customWidth="1"/>
    <col min="6" max="12" width="4.83203125" style="4" bestFit="1" customWidth="1"/>
    <col min="13" max="13" width="8.5" style="4" bestFit="1" customWidth="1"/>
    <col min="14" max="14" width="9.1640625" style="4"/>
    <col min="15" max="15" width="6" style="4" customWidth="1"/>
    <col min="16" max="16" width="16.33203125" style="4" customWidth="1"/>
    <col min="17" max="17" width="40.33203125" style="4" customWidth="1"/>
    <col min="18" max="18" width="5.83203125" style="9" bestFit="1" customWidth="1"/>
    <col min="19" max="19" width="5.6640625" style="7" bestFit="1" customWidth="1"/>
    <col min="20" max="20" width="9.5" style="7" bestFit="1" customWidth="1"/>
    <col min="21" max="21" width="51.6640625" style="4" bestFit="1" customWidth="1"/>
    <col min="22" max="80" width="9.1640625" style="4"/>
  </cols>
  <sheetData>
    <row r="1" spans="1:80" ht="94" x14ac:dyDescent="0.2">
      <c r="A1" s="1" t="s">
        <v>0</v>
      </c>
      <c r="B1" s="1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/>
      <c r="O1" s="1" t="s">
        <v>12</v>
      </c>
      <c r="P1" s="1" t="s">
        <v>13</v>
      </c>
      <c r="Q1" s="1" t="s">
        <v>14</v>
      </c>
      <c r="R1" s="1" t="s">
        <v>15</v>
      </c>
      <c r="S1" s="1" t="s">
        <v>31</v>
      </c>
      <c r="T1" s="1" t="s">
        <v>71</v>
      </c>
      <c r="U1" s="1" t="s">
        <v>16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x14ac:dyDescent="0.2">
      <c r="A2" s="5" t="s">
        <v>17</v>
      </c>
      <c r="B2" s="5" t="s">
        <v>17</v>
      </c>
      <c r="C2" s="5"/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  <c r="T2" s="13"/>
    </row>
    <row r="3" spans="1:80" x14ac:dyDescent="0.2">
      <c r="A3" t="s">
        <v>17</v>
      </c>
      <c r="B3" t="s">
        <v>17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T3" s="13"/>
    </row>
    <row r="4" spans="1:80" x14ac:dyDescent="0.2">
      <c r="A4" s="5" t="s">
        <v>19</v>
      </c>
      <c r="B4" s="5" t="s">
        <v>19</v>
      </c>
      <c r="C4" s="5"/>
      <c r="D4" s="6">
        <f>SUM(D5:D9)</f>
        <v>86</v>
      </c>
      <c r="E4" s="6">
        <f t="shared" ref="E4:L4" si="0">SUM(E5:E9)</f>
        <v>76</v>
      </c>
      <c r="F4" s="6">
        <f t="shared" si="0"/>
        <v>66</v>
      </c>
      <c r="G4" s="6">
        <f t="shared" si="0"/>
        <v>56</v>
      </c>
      <c r="H4" s="6">
        <f t="shared" si="0"/>
        <v>46</v>
      </c>
      <c r="I4" s="6">
        <f t="shared" si="0"/>
        <v>36</v>
      </c>
      <c r="J4" s="6">
        <f t="shared" si="0"/>
        <v>26</v>
      </c>
      <c r="K4" s="6">
        <f t="shared" si="0"/>
        <v>16</v>
      </c>
      <c r="L4" s="6">
        <f t="shared" si="0"/>
        <v>6</v>
      </c>
      <c r="M4" s="6" t="s">
        <v>18</v>
      </c>
      <c r="O4" s="6"/>
      <c r="P4" s="6"/>
      <c r="Q4" s="6"/>
      <c r="R4" s="6"/>
      <c r="S4" s="6"/>
      <c r="T4" s="6"/>
      <c r="U4" s="6"/>
    </row>
    <row r="5" spans="1:80" x14ac:dyDescent="0.2">
      <c r="A5" t="s">
        <v>19</v>
      </c>
      <c r="B5" t="s">
        <v>20</v>
      </c>
      <c r="D5" s="4">
        <v>19.5</v>
      </c>
      <c r="E5" s="4">
        <v>17.5</v>
      </c>
      <c r="F5" s="4">
        <v>15</v>
      </c>
      <c r="G5" s="4">
        <v>11</v>
      </c>
      <c r="H5" s="4">
        <v>9</v>
      </c>
      <c r="I5" s="4">
        <v>7</v>
      </c>
      <c r="J5" s="4">
        <v>5</v>
      </c>
      <c r="K5" s="4">
        <v>3</v>
      </c>
      <c r="L5" s="4">
        <v>1</v>
      </c>
      <c r="M5" s="4">
        <v>0</v>
      </c>
      <c r="O5" s="4" t="s">
        <v>21</v>
      </c>
      <c r="P5" s="4" t="s">
        <v>72</v>
      </c>
      <c r="Q5" s="4" t="s">
        <v>73</v>
      </c>
      <c r="R5" s="9">
        <v>0.17</v>
      </c>
      <c r="S5" s="7" t="s">
        <v>74</v>
      </c>
      <c r="T5" s="13" t="s">
        <v>75</v>
      </c>
      <c r="U5" s="4" t="s">
        <v>76</v>
      </c>
    </row>
    <row r="6" spans="1:80" x14ac:dyDescent="0.2">
      <c r="A6" t="s">
        <v>19</v>
      </c>
      <c r="B6" t="s">
        <v>24</v>
      </c>
      <c r="D6" s="4">
        <v>4</v>
      </c>
      <c r="E6" s="4">
        <v>3.5</v>
      </c>
      <c r="F6" s="4">
        <v>3</v>
      </c>
      <c r="G6" s="4">
        <v>3.5</v>
      </c>
      <c r="H6" s="4">
        <v>3</v>
      </c>
      <c r="I6" s="4">
        <v>2.5</v>
      </c>
      <c r="J6" s="4">
        <v>3</v>
      </c>
      <c r="K6" s="4">
        <v>2</v>
      </c>
      <c r="L6" s="4">
        <v>1</v>
      </c>
      <c r="M6" s="4">
        <v>0</v>
      </c>
      <c r="O6" s="4" t="s">
        <v>25</v>
      </c>
      <c r="P6" s="4" t="s">
        <v>77</v>
      </c>
      <c r="Q6" s="4" t="s">
        <v>78</v>
      </c>
      <c r="R6" s="9">
        <v>0.45</v>
      </c>
      <c r="S6" s="7" t="s">
        <v>74</v>
      </c>
      <c r="T6" s="13">
        <v>57.7</v>
      </c>
    </row>
    <row r="7" spans="1:80" x14ac:dyDescent="0.2">
      <c r="A7" t="s">
        <v>19</v>
      </c>
      <c r="B7" t="s">
        <v>28</v>
      </c>
      <c r="D7" s="4">
        <v>4</v>
      </c>
      <c r="E7" s="4">
        <v>3.5</v>
      </c>
      <c r="F7" s="4">
        <v>3</v>
      </c>
      <c r="G7" s="4">
        <v>2.5</v>
      </c>
      <c r="H7" s="4">
        <v>2</v>
      </c>
      <c r="I7" s="4">
        <v>1.5</v>
      </c>
      <c r="J7" s="4">
        <v>3</v>
      </c>
      <c r="K7" s="4">
        <v>2</v>
      </c>
      <c r="L7" s="4">
        <v>1</v>
      </c>
      <c r="M7" s="4">
        <v>0</v>
      </c>
      <c r="O7" s="4" t="s">
        <v>25</v>
      </c>
      <c r="P7" s="4" t="s">
        <v>29</v>
      </c>
      <c r="Q7" s="4" t="s">
        <v>30</v>
      </c>
      <c r="R7" s="9">
        <v>0.5</v>
      </c>
      <c r="S7" s="7" t="s">
        <v>74</v>
      </c>
      <c r="T7" s="13">
        <v>55.4</v>
      </c>
      <c r="U7" s="4" t="s">
        <v>79</v>
      </c>
    </row>
    <row r="8" spans="1:80" x14ac:dyDescent="0.2">
      <c r="A8" t="s">
        <v>19</v>
      </c>
      <c r="B8" t="s">
        <v>32</v>
      </c>
      <c r="D8" s="4">
        <v>9</v>
      </c>
      <c r="E8" s="4">
        <v>8</v>
      </c>
      <c r="F8" s="4">
        <v>7</v>
      </c>
      <c r="G8" s="4">
        <v>7.5</v>
      </c>
      <c r="H8" s="4">
        <v>6</v>
      </c>
      <c r="I8" s="4">
        <v>5</v>
      </c>
      <c r="J8" s="4">
        <v>0</v>
      </c>
      <c r="K8" s="4">
        <v>0</v>
      </c>
      <c r="L8" s="4">
        <v>0</v>
      </c>
      <c r="M8" s="4">
        <v>0</v>
      </c>
      <c r="O8" s="4" t="s">
        <v>21</v>
      </c>
      <c r="P8" s="4" t="s">
        <v>80</v>
      </c>
      <c r="Q8" s="4" t="s">
        <v>81</v>
      </c>
      <c r="R8" s="9">
        <v>0.45</v>
      </c>
      <c r="S8" s="7" t="s">
        <v>74</v>
      </c>
      <c r="T8" s="13" t="s">
        <v>75</v>
      </c>
      <c r="U8" s="4" t="s">
        <v>82</v>
      </c>
    </row>
    <row r="9" spans="1:80" x14ac:dyDescent="0.2">
      <c r="A9" t="s">
        <v>19</v>
      </c>
      <c r="B9" t="s">
        <v>36</v>
      </c>
      <c r="D9" s="4">
        <v>49.5</v>
      </c>
      <c r="E9" s="4">
        <v>43.5</v>
      </c>
      <c r="F9" s="4">
        <v>38</v>
      </c>
      <c r="G9" s="4">
        <v>31.5</v>
      </c>
      <c r="H9" s="4">
        <v>26</v>
      </c>
      <c r="I9" s="4">
        <v>20</v>
      </c>
      <c r="J9" s="4">
        <v>15</v>
      </c>
      <c r="K9" s="4">
        <v>9</v>
      </c>
      <c r="L9" s="4">
        <v>3</v>
      </c>
      <c r="M9" s="4">
        <v>0</v>
      </c>
      <c r="O9" s="4" t="s">
        <v>21</v>
      </c>
      <c r="P9" s="4" t="s">
        <v>83</v>
      </c>
      <c r="Q9" s="4" t="s">
        <v>84</v>
      </c>
      <c r="R9" s="9">
        <v>0.15</v>
      </c>
      <c r="S9" s="7" t="s">
        <v>74</v>
      </c>
      <c r="T9" s="13">
        <v>66</v>
      </c>
    </row>
    <row r="10" spans="1:80" x14ac:dyDescent="0.2">
      <c r="A10" s="1" t="s">
        <v>39</v>
      </c>
      <c r="B10" s="1" t="s">
        <v>39</v>
      </c>
      <c r="C10" s="1"/>
      <c r="D10" s="10">
        <f>SUM(D11:D15)</f>
        <v>10</v>
      </c>
      <c r="E10" s="10">
        <f t="shared" ref="E10:M10" si="1">SUM(E11:E15)</f>
        <v>20</v>
      </c>
      <c r="F10" s="10">
        <f t="shared" si="1"/>
        <v>30</v>
      </c>
      <c r="G10" s="10">
        <f t="shared" si="1"/>
        <v>40</v>
      </c>
      <c r="H10" s="10">
        <f t="shared" si="1"/>
        <v>50</v>
      </c>
      <c r="I10" s="10">
        <f t="shared" si="1"/>
        <v>60</v>
      </c>
      <c r="J10" s="10">
        <f t="shared" si="1"/>
        <v>70</v>
      </c>
      <c r="K10" s="10">
        <f t="shared" si="1"/>
        <v>80</v>
      </c>
      <c r="L10" s="10">
        <f t="shared" si="1"/>
        <v>90</v>
      </c>
      <c r="M10" s="10">
        <f t="shared" si="1"/>
        <v>98</v>
      </c>
      <c r="O10" s="10"/>
      <c r="P10" s="10"/>
      <c r="Q10" s="10"/>
      <c r="R10" s="10"/>
      <c r="S10" s="10"/>
      <c r="T10" s="10"/>
      <c r="U10" s="10"/>
    </row>
    <row r="11" spans="1:80" x14ac:dyDescent="0.2">
      <c r="A11" t="s">
        <v>39</v>
      </c>
      <c r="B11" t="s">
        <v>40</v>
      </c>
      <c r="D11" s="4">
        <v>0.5</v>
      </c>
      <c r="E11" s="4">
        <v>0.5</v>
      </c>
      <c r="F11" s="4">
        <v>1</v>
      </c>
      <c r="G11" s="4">
        <v>1.5</v>
      </c>
      <c r="H11" s="4">
        <v>2</v>
      </c>
      <c r="I11" s="4">
        <v>2.5</v>
      </c>
      <c r="J11" s="4">
        <v>2.5</v>
      </c>
      <c r="K11" s="4">
        <v>3</v>
      </c>
      <c r="L11" s="4">
        <v>3.5</v>
      </c>
      <c r="M11" s="4">
        <v>4</v>
      </c>
      <c r="O11" s="4" t="s">
        <v>25</v>
      </c>
      <c r="P11" s="4" t="s">
        <v>85</v>
      </c>
      <c r="Q11" s="4" t="s">
        <v>86</v>
      </c>
      <c r="R11" s="9">
        <v>0.25</v>
      </c>
      <c r="S11" s="7" t="s">
        <v>74</v>
      </c>
      <c r="T11" s="13">
        <v>53.3</v>
      </c>
      <c r="U11" s="4" t="s">
        <v>87</v>
      </c>
    </row>
    <row r="12" spans="1:80" x14ac:dyDescent="0.2">
      <c r="A12" t="s">
        <v>39</v>
      </c>
      <c r="B12" t="s">
        <v>43</v>
      </c>
      <c r="D12" s="4">
        <v>1</v>
      </c>
      <c r="E12" s="4">
        <v>2</v>
      </c>
      <c r="F12" s="4">
        <v>3</v>
      </c>
      <c r="G12" s="4">
        <v>5</v>
      </c>
      <c r="H12" s="4">
        <v>6</v>
      </c>
      <c r="I12" s="4">
        <v>7</v>
      </c>
      <c r="J12" s="4">
        <v>9</v>
      </c>
      <c r="K12" s="4">
        <v>10</v>
      </c>
      <c r="L12" s="4">
        <v>11</v>
      </c>
      <c r="M12" s="4">
        <v>11</v>
      </c>
      <c r="O12" s="15" t="s">
        <v>93</v>
      </c>
      <c r="P12" s="4" t="s">
        <v>97</v>
      </c>
      <c r="Q12" s="4" t="s">
        <v>94</v>
      </c>
      <c r="R12" s="9">
        <v>0.18</v>
      </c>
      <c r="S12" s="7" t="s">
        <v>74</v>
      </c>
      <c r="T12" s="13">
        <v>66.3</v>
      </c>
      <c r="U12" s="4" t="s">
        <v>102</v>
      </c>
    </row>
    <row r="13" spans="1:80" x14ac:dyDescent="0.2">
      <c r="A13" t="s">
        <v>39</v>
      </c>
      <c r="B13" t="s">
        <v>46</v>
      </c>
      <c r="D13" s="4">
        <v>2.5</v>
      </c>
      <c r="E13" s="4">
        <v>4.5</v>
      </c>
      <c r="F13" s="4">
        <v>7</v>
      </c>
      <c r="G13" s="4">
        <v>9.5</v>
      </c>
      <c r="H13" s="4">
        <v>12</v>
      </c>
      <c r="I13" s="4">
        <v>14.5</v>
      </c>
      <c r="J13" s="4">
        <v>16.5</v>
      </c>
      <c r="K13" s="4">
        <v>19</v>
      </c>
      <c r="L13" s="4">
        <v>21.5</v>
      </c>
      <c r="M13" s="4">
        <v>24</v>
      </c>
      <c r="O13" s="4" t="s">
        <v>21</v>
      </c>
      <c r="P13" s="4" t="s">
        <v>98</v>
      </c>
      <c r="Q13" s="4" t="s">
        <v>95</v>
      </c>
      <c r="R13" s="9">
        <v>0.2</v>
      </c>
      <c r="S13" s="7" t="s">
        <v>74</v>
      </c>
      <c r="T13" s="13">
        <v>76.2</v>
      </c>
      <c r="U13" s="4" t="s">
        <v>49</v>
      </c>
    </row>
    <row r="14" spans="1:80" x14ac:dyDescent="0.2">
      <c r="A14" t="s">
        <v>39</v>
      </c>
      <c r="B14" t="s">
        <v>50</v>
      </c>
      <c r="D14" s="4">
        <v>1</v>
      </c>
      <c r="E14" s="4">
        <v>2</v>
      </c>
      <c r="F14" s="4">
        <v>3</v>
      </c>
      <c r="G14" s="4">
        <v>3</v>
      </c>
      <c r="H14" s="4">
        <v>4</v>
      </c>
      <c r="I14" s="4">
        <v>5</v>
      </c>
      <c r="J14" s="4">
        <v>5.5</v>
      </c>
      <c r="K14" s="4">
        <v>6</v>
      </c>
      <c r="L14" s="4">
        <v>7</v>
      </c>
      <c r="M14" s="4">
        <v>7</v>
      </c>
      <c r="O14" s="4" t="s">
        <v>51</v>
      </c>
      <c r="P14" s="4" t="s">
        <v>99</v>
      </c>
      <c r="Q14" s="4" t="s">
        <v>96</v>
      </c>
      <c r="R14" s="9">
        <v>0.2</v>
      </c>
      <c r="S14" s="7" t="s">
        <v>74</v>
      </c>
      <c r="T14" s="13">
        <v>50.8</v>
      </c>
    </row>
    <row r="15" spans="1:80" x14ac:dyDescent="0.2">
      <c r="A15" t="s">
        <v>39</v>
      </c>
      <c r="B15" t="s">
        <v>54</v>
      </c>
      <c r="D15" s="4">
        <v>5</v>
      </c>
      <c r="E15" s="4">
        <v>11</v>
      </c>
      <c r="F15" s="4">
        <v>16</v>
      </c>
      <c r="G15" s="4">
        <v>21</v>
      </c>
      <c r="H15" s="4">
        <v>26</v>
      </c>
      <c r="I15" s="4">
        <v>31</v>
      </c>
      <c r="J15" s="4">
        <v>36.5</v>
      </c>
      <c r="K15" s="4">
        <v>42</v>
      </c>
      <c r="L15" s="4">
        <v>47</v>
      </c>
      <c r="M15" s="4">
        <v>52</v>
      </c>
      <c r="O15" s="4" t="s">
        <v>25</v>
      </c>
      <c r="P15" s="4" t="s">
        <v>103</v>
      </c>
      <c r="Q15" s="4" t="s">
        <v>104</v>
      </c>
      <c r="R15" s="9">
        <v>0.22</v>
      </c>
      <c r="S15" s="7" t="s">
        <v>74</v>
      </c>
      <c r="T15" s="13">
        <v>64.900000000000006</v>
      </c>
      <c r="U15" s="4" t="s">
        <v>105</v>
      </c>
    </row>
    <row r="16" spans="1:80" s="4" customFormat="1" x14ac:dyDescent="0.2">
      <c r="A16" s="11" t="s">
        <v>57</v>
      </c>
      <c r="B16" s="11" t="s">
        <v>57</v>
      </c>
      <c r="C16" s="11"/>
      <c r="D16" s="12">
        <f>SUM(D17)</f>
        <v>2</v>
      </c>
      <c r="E16" s="12">
        <f t="shared" ref="E16:L16" si="2">SUM(E17)</f>
        <v>2</v>
      </c>
      <c r="F16" s="12">
        <f t="shared" si="2"/>
        <v>2</v>
      </c>
      <c r="G16" s="12">
        <f t="shared" si="2"/>
        <v>2</v>
      </c>
      <c r="H16" s="12">
        <f t="shared" si="2"/>
        <v>2</v>
      </c>
      <c r="I16" s="12">
        <f t="shared" si="2"/>
        <v>2</v>
      </c>
      <c r="J16" s="12">
        <f t="shared" si="2"/>
        <v>2</v>
      </c>
      <c r="K16" s="12">
        <f t="shared" si="2"/>
        <v>2</v>
      </c>
      <c r="L16" s="12">
        <f t="shared" si="2"/>
        <v>2</v>
      </c>
      <c r="M16" s="12" t="s">
        <v>18</v>
      </c>
      <c r="O16" s="12"/>
      <c r="P16" s="12"/>
      <c r="Q16" s="12"/>
      <c r="R16" s="12"/>
      <c r="S16" s="12"/>
      <c r="T16" s="12"/>
      <c r="U16" s="12"/>
    </row>
    <row r="17" spans="1:21" s="4" customFormat="1" x14ac:dyDescent="0.2">
      <c r="A17" t="s">
        <v>57</v>
      </c>
      <c r="B17" t="s">
        <v>88</v>
      </c>
      <c r="C17"/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O17" s="4" t="s">
        <v>21</v>
      </c>
      <c r="P17" s="4" t="s">
        <v>63</v>
      </c>
      <c r="Q17" s="4" t="s">
        <v>64</v>
      </c>
      <c r="R17" s="9">
        <v>0</v>
      </c>
      <c r="S17" s="7" t="s">
        <v>75</v>
      </c>
      <c r="T17" s="13" t="s">
        <v>75</v>
      </c>
      <c r="U17" s="4" t="s">
        <v>89</v>
      </c>
    </row>
    <row r="20" spans="1:21" x14ac:dyDescent="0.2">
      <c r="A20" t="s">
        <v>90</v>
      </c>
      <c r="O20" s="4" t="s">
        <v>100</v>
      </c>
    </row>
    <row r="21" spans="1:21" x14ac:dyDescent="0.2">
      <c r="O21" s="4" t="s">
        <v>101</v>
      </c>
    </row>
    <row r="23" spans="1:21" x14ac:dyDescent="0.2">
      <c r="A23" t="s">
        <v>91</v>
      </c>
      <c r="D23" s="14">
        <f>(SUMPRODUCT(D11:D15,$R$11:$R$15)+SUMPRODUCT(D17,$R$17)+SUMPRODUCT(D5:D9,$R$5:$R$9))/100</f>
        <v>0.20695</v>
      </c>
      <c r="E23" s="14">
        <f t="shared" ref="E23:L23" si="3">(SUMPRODUCT(E11:E15,$R$11:$R$15)+SUMPRODUCT(E17,$R$17)+SUMPRODUCT(E5:E9,$R$5:$R$9))/100</f>
        <v>0.20630000000000004</v>
      </c>
      <c r="F23" s="14">
        <f t="shared" si="3"/>
        <v>0.20560000000000003</v>
      </c>
      <c r="G23" s="14">
        <f t="shared" si="3"/>
        <v>0.21189999999999998</v>
      </c>
      <c r="H23" s="14">
        <f t="shared" si="3"/>
        <v>0.20980000000000001</v>
      </c>
      <c r="I23" s="14">
        <f t="shared" si="3"/>
        <v>0.20920000000000002</v>
      </c>
      <c r="J23" s="14">
        <f t="shared" si="3"/>
        <v>0.20624999999999999</v>
      </c>
      <c r="K23" s="14">
        <f t="shared" si="3"/>
        <v>0.20549999999999996</v>
      </c>
      <c r="L23" s="14">
        <f t="shared" si="3"/>
        <v>0.20465</v>
      </c>
      <c r="M23" s="14">
        <f>(SUMPRODUCT(M11:M15,$R$11:$R$15)+SUMPRODUCT(M5:M9,$R$5:$R$9))/100</f>
        <v>0.20620000000000002</v>
      </c>
    </row>
    <row r="31" spans="1:21" x14ac:dyDescent="0.2">
      <c r="B31" s="27">
        <v>10</v>
      </c>
      <c r="C31" s="4">
        <f>D4+D10+D16</f>
        <v>98</v>
      </c>
      <c r="D31" s="25">
        <f>D4/C31</f>
        <v>0.87755102040816324</v>
      </c>
      <c r="E31" s="26">
        <f>D10/$C$31</f>
        <v>0.10204081632653061</v>
      </c>
      <c r="F31" s="11">
        <f>D16/C31</f>
        <v>2.0408163265306121E-2</v>
      </c>
    </row>
    <row r="32" spans="1:21" x14ac:dyDescent="0.2">
      <c r="B32" s="27">
        <v>20</v>
      </c>
      <c r="D32" s="25">
        <f>E4/$C$31</f>
        <v>0.77551020408163263</v>
      </c>
      <c r="E32" s="26">
        <f>E10/$C$31</f>
        <v>0.20408163265306123</v>
      </c>
      <c r="F32" s="11">
        <v>2.0408163265306121E-2</v>
      </c>
    </row>
    <row r="33" spans="2:6" x14ac:dyDescent="0.2">
      <c r="B33" s="27">
        <v>30</v>
      </c>
      <c r="D33" s="25">
        <f>F4/$C$31</f>
        <v>0.67346938775510201</v>
      </c>
      <c r="E33" s="26">
        <f>F10/$C$31</f>
        <v>0.30612244897959184</v>
      </c>
      <c r="F33" s="11">
        <v>2.0408163265306121E-2</v>
      </c>
    </row>
    <row r="34" spans="2:6" x14ac:dyDescent="0.2">
      <c r="B34" s="27">
        <v>40</v>
      </c>
      <c r="D34" s="25">
        <f>G$4/$C$31</f>
        <v>0.5714285714285714</v>
      </c>
      <c r="E34" s="26">
        <f>G10/$C$31</f>
        <v>0.40816326530612246</v>
      </c>
      <c r="F34" s="11">
        <v>2.0408163265306121E-2</v>
      </c>
    </row>
    <row r="35" spans="2:6" x14ac:dyDescent="0.2">
      <c r="B35" s="27">
        <v>50</v>
      </c>
      <c r="D35" s="25">
        <f>H$4/$C$31</f>
        <v>0.46938775510204084</v>
      </c>
      <c r="E35" s="26">
        <f>H10/$C$31</f>
        <v>0.51020408163265307</v>
      </c>
      <c r="F35" s="11">
        <v>2.0408163265306121E-2</v>
      </c>
    </row>
    <row r="36" spans="2:6" x14ac:dyDescent="0.2">
      <c r="B36" s="27">
        <v>60</v>
      </c>
      <c r="D36" s="25">
        <f>I$4/$C$31</f>
        <v>0.36734693877551022</v>
      </c>
      <c r="E36" s="26">
        <f>I10/$C$31</f>
        <v>0.61224489795918369</v>
      </c>
      <c r="F36" s="11">
        <v>2.0408163265306121E-2</v>
      </c>
    </row>
    <row r="37" spans="2:6" x14ac:dyDescent="0.2">
      <c r="B37" s="27">
        <v>70</v>
      </c>
      <c r="D37" s="25">
        <f>J$4/$C$31</f>
        <v>0.26530612244897961</v>
      </c>
      <c r="E37" s="26">
        <f>J10/$C$31</f>
        <v>0.7142857142857143</v>
      </c>
      <c r="F37" s="11">
        <v>2.0408163265306121E-2</v>
      </c>
    </row>
    <row r="38" spans="2:6" x14ac:dyDescent="0.2">
      <c r="B38" s="27">
        <v>80</v>
      </c>
      <c r="D38" s="25">
        <f>K$4/$C$31</f>
        <v>0.16326530612244897</v>
      </c>
      <c r="E38" s="26">
        <f>K10/$C$31</f>
        <v>0.81632653061224492</v>
      </c>
      <c r="F38" s="11">
        <v>2.0408163265306121E-2</v>
      </c>
    </row>
    <row r="39" spans="2:6" x14ac:dyDescent="0.2">
      <c r="B39" s="27">
        <v>90</v>
      </c>
      <c r="D39" s="25">
        <f>L$4/$C$31</f>
        <v>6.1224489795918366E-2</v>
      </c>
      <c r="E39" s="26">
        <f>L10/$C$31</f>
        <v>0.91836734693877553</v>
      </c>
      <c r="F39" s="11">
        <v>2.0408163265306121E-2</v>
      </c>
    </row>
    <row r="40" spans="2:6" x14ac:dyDescent="0.2">
      <c r="B40" s="27">
        <v>100</v>
      </c>
      <c r="D40" s="25">
        <v>0</v>
      </c>
      <c r="E40" s="26">
        <v>1</v>
      </c>
      <c r="F40" s="11">
        <v>2.0408163265306121E-2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3D3-152F-0146-8CBB-80DE352AD63F}">
  <dimension ref="A1:M17"/>
  <sheetViews>
    <sheetView workbookViewId="0">
      <selection activeCell="D17" activeCellId="2" sqref="D5:D9 D11:D15 D17"/>
    </sheetView>
  </sheetViews>
  <sheetFormatPr baseColWidth="10" defaultRowHeight="15" x14ac:dyDescent="0.2"/>
  <cols>
    <col min="2" max="2" width="21.6640625" customWidth="1"/>
    <col min="3" max="3" width="33.5" customWidth="1"/>
  </cols>
  <sheetData>
    <row r="1" spans="1:13" ht="36" x14ac:dyDescent="0.2">
      <c r="A1" s="1" t="s">
        <v>12</v>
      </c>
      <c r="B1" s="1" t="s">
        <v>13</v>
      </c>
      <c r="C1" s="1" t="s">
        <v>14</v>
      </c>
      <c r="D1" s="23" t="s">
        <v>124</v>
      </c>
      <c r="E1" s="23" t="s">
        <v>125</v>
      </c>
      <c r="F1" s="23" t="s">
        <v>126</v>
      </c>
      <c r="G1" s="23" t="s">
        <v>127</v>
      </c>
      <c r="H1" s="23" t="s">
        <v>128</v>
      </c>
      <c r="I1" s="23" t="s">
        <v>129</v>
      </c>
      <c r="J1" s="23" t="s">
        <v>130</v>
      </c>
      <c r="K1" s="23" t="s">
        <v>131</v>
      </c>
      <c r="L1" s="23" t="s">
        <v>132</v>
      </c>
      <c r="M1" s="23" t="s">
        <v>133</v>
      </c>
    </row>
    <row r="2" spans="1:13" x14ac:dyDescent="0.2">
      <c r="A2" s="4"/>
      <c r="B2" s="4"/>
      <c r="C2" s="4"/>
      <c r="D2" s="6">
        <v>2</v>
      </c>
      <c r="E2" s="6">
        <v>2</v>
      </c>
      <c r="F2" s="6">
        <v>2</v>
      </c>
      <c r="G2" s="6">
        <v>2</v>
      </c>
      <c r="H2" s="6">
        <v>2</v>
      </c>
      <c r="I2" s="6">
        <v>2</v>
      </c>
      <c r="J2" s="6">
        <v>2</v>
      </c>
      <c r="K2" s="6">
        <v>2</v>
      </c>
      <c r="L2" s="6">
        <v>2</v>
      </c>
      <c r="M2" s="6">
        <v>2</v>
      </c>
    </row>
    <row r="3" spans="1:13" x14ac:dyDescent="0.2">
      <c r="A3" s="4"/>
      <c r="B3" s="4"/>
      <c r="C3" s="4"/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</row>
    <row r="4" spans="1:13" x14ac:dyDescent="0.2">
      <c r="A4" s="6"/>
      <c r="B4" s="6" t="s">
        <v>19</v>
      </c>
      <c r="C4" s="6"/>
      <c r="D4" s="6">
        <f>SUM(D5:D9)</f>
        <v>86</v>
      </c>
      <c r="E4" s="6">
        <f t="shared" ref="E4:L4" si="0">SUM(E5:E9)</f>
        <v>76</v>
      </c>
      <c r="F4" s="6">
        <f t="shared" si="0"/>
        <v>66</v>
      </c>
      <c r="G4" s="6">
        <f t="shared" si="0"/>
        <v>56</v>
      </c>
      <c r="H4" s="6">
        <f t="shared" si="0"/>
        <v>46</v>
      </c>
      <c r="I4" s="6">
        <f t="shared" si="0"/>
        <v>36</v>
      </c>
      <c r="J4" s="6">
        <f t="shared" si="0"/>
        <v>26</v>
      </c>
      <c r="K4" s="6">
        <f t="shared" si="0"/>
        <v>16</v>
      </c>
      <c r="L4" s="6">
        <f t="shared" si="0"/>
        <v>6</v>
      </c>
      <c r="M4" s="6" t="s">
        <v>18</v>
      </c>
    </row>
    <row r="5" spans="1:13" x14ac:dyDescent="0.2">
      <c r="A5" s="4" t="s">
        <v>21</v>
      </c>
      <c r="B5" s="4" t="s">
        <v>72</v>
      </c>
      <c r="C5" s="4" t="s">
        <v>73</v>
      </c>
      <c r="D5" s="4">
        <v>19.5</v>
      </c>
      <c r="E5" s="4">
        <v>17.5</v>
      </c>
      <c r="F5" s="4">
        <v>15</v>
      </c>
      <c r="G5" s="4">
        <v>11</v>
      </c>
      <c r="H5" s="4">
        <v>9</v>
      </c>
      <c r="I5" s="4">
        <v>7</v>
      </c>
      <c r="J5" s="4">
        <v>5</v>
      </c>
      <c r="K5" s="4">
        <v>3</v>
      </c>
      <c r="L5" s="4">
        <v>1</v>
      </c>
      <c r="M5" s="4"/>
    </row>
    <row r="6" spans="1:13" x14ac:dyDescent="0.2">
      <c r="A6" s="4" t="s">
        <v>25</v>
      </c>
      <c r="B6" s="4" t="s">
        <v>77</v>
      </c>
      <c r="C6" s="4" t="s">
        <v>78</v>
      </c>
      <c r="D6" s="4">
        <v>4</v>
      </c>
      <c r="E6" s="4">
        <v>3.5</v>
      </c>
      <c r="F6" s="4">
        <v>3</v>
      </c>
      <c r="G6" s="4">
        <v>3.5</v>
      </c>
      <c r="H6" s="4">
        <v>3</v>
      </c>
      <c r="I6" s="4">
        <v>2.5</v>
      </c>
      <c r="J6" s="4">
        <v>3</v>
      </c>
      <c r="K6" s="4">
        <v>2</v>
      </c>
      <c r="L6" s="4">
        <v>1</v>
      </c>
      <c r="M6" s="4"/>
    </row>
    <row r="7" spans="1:13" x14ac:dyDescent="0.2">
      <c r="A7" s="4" t="s">
        <v>25</v>
      </c>
      <c r="B7" s="4" t="s">
        <v>29</v>
      </c>
      <c r="C7" s="4" t="s">
        <v>30</v>
      </c>
      <c r="D7" s="4">
        <v>4</v>
      </c>
      <c r="E7" s="4">
        <v>3.5</v>
      </c>
      <c r="F7" s="4">
        <v>3</v>
      </c>
      <c r="G7" s="4">
        <v>2.5</v>
      </c>
      <c r="H7" s="4">
        <v>2</v>
      </c>
      <c r="I7" s="4">
        <v>1.5</v>
      </c>
      <c r="J7" s="4">
        <v>3</v>
      </c>
      <c r="K7" s="4">
        <v>2</v>
      </c>
      <c r="L7" s="4">
        <v>1</v>
      </c>
      <c r="M7" s="4"/>
    </row>
    <row r="8" spans="1:13" x14ac:dyDescent="0.2">
      <c r="A8" s="4" t="s">
        <v>21</v>
      </c>
      <c r="B8" s="4" t="s">
        <v>80</v>
      </c>
      <c r="C8" s="4" t="s">
        <v>81</v>
      </c>
      <c r="D8" s="4">
        <v>9</v>
      </c>
      <c r="E8" s="4">
        <v>8</v>
      </c>
      <c r="F8" s="4">
        <v>7</v>
      </c>
      <c r="G8" s="4">
        <v>7.5</v>
      </c>
      <c r="H8" s="4">
        <v>6</v>
      </c>
      <c r="I8" s="4">
        <v>5</v>
      </c>
      <c r="J8" s="4"/>
      <c r="K8" s="4"/>
      <c r="L8" s="4"/>
      <c r="M8" s="4"/>
    </row>
    <row r="9" spans="1:13" x14ac:dyDescent="0.2">
      <c r="A9" s="4" t="s">
        <v>21</v>
      </c>
      <c r="B9" s="4" t="s">
        <v>83</v>
      </c>
      <c r="C9" s="4" t="s">
        <v>84</v>
      </c>
      <c r="D9" s="4">
        <v>49.5</v>
      </c>
      <c r="E9" s="4">
        <v>43.5</v>
      </c>
      <c r="F9" s="4">
        <v>38</v>
      </c>
      <c r="G9" s="4">
        <v>31.5</v>
      </c>
      <c r="H9" s="4">
        <v>26</v>
      </c>
      <c r="I9" s="4">
        <v>20</v>
      </c>
      <c r="J9" s="4">
        <v>15</v>
      </c>
      <c r="K9" s="4">
        <v>9</v>
      </c>
      <c r="L9" s="4">
        <v>3</v>
      </c>
      <c r="M9" s="4"/>
    </row>
    <row r="10" spans="1:13" x14ac:dyDescent="0.2">
      <c r="A10" s="10"/>
      <c r="B10" s="10" t="s">
        <v>39</v>
      </c>
      <c r="C10" s="10"/>
      <c r="D10" s="10">
        <f>SUM(D11:D15)</f>
        <v>10</v>
      </c>
      <c r="E10" s="10">
        <f t="shared" ref="E10:M10" si="1">SUM(E11:E15)</f>
        <v>20</v>
      </c>
      <c r="F10" s="10">
        <f t="shared" si="1"/>
        <v>30</v>
      </c>
      <c r="G10" s="10">
        <f t="shared" si="1"/>
        <v>40</v>
      </c>
      <c r="H10" s="10">
        <f t="shared" si="1"/>
        <v>50</v>
      </c>
      <c r="I10" s="10">
        <f t="shared" si="1"/>
        <v>60</v>
      </c>
      <c r="J10" s="10">
        <f t="shared" si="1"/>
        <v>70</v>
      </c>
      <c r="K10" s="10">
        <f t="shared" si="1"/>
        <v>80</v>
      </c>
      <c r="L10" s="10">
        <f t="shared" si="1"/>
        <v>90</v>
      </c>
      <c r="M10" s="10">
        <f t="shared" si="1"/>
        <v>98</v>
      </c>
    </row>
    <row r="11" spans="1:13" x14ac:dyDescent="0.2">
      <c r="A11" s="4" t="s">
        <v>25</v>
      </c>
      <c r="B11" s="4" t="s">
        <v>85</v>
      </c>
      <c r="C11" s="4" t="s">
        <v>86</v>
      </c>
      <c r="D11" s="4">
        <v>0.5</v>
      </c>
      <c r="E11" s="4">
        <v>0.5</v>
      </c>
      <c r="F11" s="4">
        <v>1</v>
      </c>
      <c r="G11" s="4">
        <v>1.5</v>
      </c>
      <c r="H11" s="4">
        <v>2</v>
      </c>
      <c r="I11" s="4">
        <v>2.5</v>
      </c>
      <c r="J11" s="4">
        <v>2.5</v>
      </c>
      <c r="K11" s="4">
        <v>3</v>
      </c>
      <c r="L11" s="4">
        <v>3.5</v>
      </c>
      <c r="M11" s="4">
        <v>4</v>
      </c>
    </row>
    <row r="12" spans="1:13" x14ac:dyDescent="0.2">
      <c r="A12" s="15" t="s">
        <v>93</v>
      </c>
      <c r="B12" s="4" t="s">
        <v>97</v>
      </c>
      <c r="C12" s="4" t="s">
        <v>94</v>
      </c>
      <c r="D12" s="4">
        <v>1</v>
      </c>
      <c r="E12" s="4">
        <v>2</v>
      </c>
      <c r="F12" s="4">
        <v>3</v>
      </c>
      <c r="G12" s="4">
        <v>5</v>
      </c>
      <c r="H12" s="4">
        <v>6</v>
      </c>
      <c r="I12" s="4">
        <v>7</v>
      </c>
      <c r="J12" s="4">
        <v>9</v>
      </c>
      <c r="K12" s="4">
        <v>10</v>
      </c>
      <c r="L12" s="4">
        <v>11</v>
      </c>
      <c r="M12" s="4">
        <v>11</v>
      </c>
    </row>
    <row r="13" spans="1:13" x14ac:dyDescent="0.2">
      <c r="A13" s="4" t="s">
        <v>21</v>
      </c>
      <c r="B13" s="4" t="s">
        <v>98</v>
      </c>
      <c r="C13" s="4" t="s">
        <v>95</v>
      </c>
      <c r="D13" s="4">
        <v>2.5</v>
      </c>
      <c r="E13" s="4">
        <v>4.5</v>
      </c>
      <c r="F13" s="4">
        <v>7</v>
      </c>
      <c r="G13" s="4">
        <v>9.5</v>
      </c>
      <c r="H13" s="4">
        <v>12</v>
      </c>
      <c r="I13" s="4">
        <v>14.5</v>
      </c>
      <c r="J13" s="4">
        <v>16.5</v>
      </c>
      <c r="K13" s="4">
        <v>19</v>
      </c>
      <c r="L13" s="4">
        <v>21.5</v>
      </c>
      <c r="M13" s="4">
        <v>24</v>
      </c>
    </row>
    <row r="14" spans="1:13" x14ac:dyDescent="0.2">
      <c r="A14" s="4" t="s">
        <v>51</v>
      </c>
      <c r="B14" s="4" t="s">
        <v>99</v>
      </c>
      <c r="C14" s="4" t="s">
        <v>96</v>
      </c>
      <c r="D14" s="4">
        <v>1</v>
      </c>
      <c r="E14" s="4">
        <v>2</v>
      </c>
      <c r="F14" s="4">
        <v>3</v>
      </c>
      <c r="G14" s="4">
        <v>3</v>
      </c>
      <c r="H14" s="4">
        <v>4</v>
      </c>
      <c r="I14" s="4">
        <v>5</v>
      </c>
      <c r="J14" s="4">
        <v>5.5</v>
      </c>
      <c r="K14" s="4">
        <v>6</v>
      </c>
      <c r="L14" s="4">
        <v>7</v>
      </c>
      <c r="M14" s="4">
        <v>7</v>
      </c>
    </row>
    <row r="15" spans="1:13" x14ac:dyDescent="0.2">
      <c r="A15" s="4" t="s">
        <v>25</v>
      </c>
      <c r="B15" s="4" t="s">
        <v>103</v>
      </c>
      <c r="C15" s="4" t="s">
        <v>104</v>
      </c>
      <c r="D15" s="4">
        <v>5</v>
      </c>
      <c r="E15" s="4">
        <v>11</v>
      </c>
      <c r="F15" s="4">
        <v>16</v>
      </c>
      <c r="G15" s="4">
        <v>21</v>
      </c>
      <c r="H15" s="4">
        <v>26</v>
      </c>
      <c r="I15" s="4">
        <v>31</v>
      </c>
      <c r="J15" s="4">
        <v>36.5</v>
      </c>
      <c r="K15" s="4">
        <v>42</v>
      </c>
      <c r="L15" s="4">
        <v>47</v>
      </c>
      <c r="M15" s="4">
        <v>52</v>
      </c>
    </row>
    <row r="16" spans="1:13" x14ac:dyDescent="0.2">
      <c r="A16" s="12"/>
      <c r="B16" s="12" t="s">
        <v>58</v>
      </c>
      <c r="C16" s="12"/>
      <c r="D16" s="12">
        <f>SUM(D17)</f>
        <v>2</v>
      </c>
      <c r="E16" s="12">
        <f t="shared" ref="E16:L16" si="2">SUM(E17)</f>
        <v>2</v>
      </c>
      <c r="F16" s="12">
        <f t="shared" si="2"/>
        <v>2</v>
      </c>
      <c r="G16" s="12">
        <f t="shared" si="2"/>
        <v>2</v>
      </c>
      <c r="H16" s="12">
        <f t="shared" si="2"/>
        <v>2</v>
      </c>
      <c r="I16" s="12">
        <f t="shared" si="2"/>
        <v>2</v>
      </c>
      <c r="J16" s="12">
        <f t="shared" si="2"/>
        <v>2</v>
      </c>
      <c r="K16" s="12">
        <f t="shared" si="2"/>
        <v>2</v>
      </c>
      <c r="L16" s="12">
        <f t="shared" si="2"/>
        <v>2</v>
      </c>
      <c r="M16" s="12" t="s">
        <v>18</v>
      </c>
    </row>
    <row r="17" spans="1:13" x14ac:dyDescent="0.2">
      <c r="A17" s="4" t="s">
        <v>21</v>
      </c>
      <c r="B17" s="4" t="s">
        <v>63</v>
      </c>
      <c r="C17" s="4" t="s">
        <v>64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9615-C0AA-364C-99F7-FC0C97570581}">
  <dimension ref="A1:Q30"/>
  <sheetViews>
    <sheetView workbookViewId="0">
      <selection activeCell="C2" sqref="C2"/>
    </sheetView>
  </sheetViews>
  <sheetFormatPr baseColWidth="10" defaultRowHeight="15" x14ac:dyDescent="0.2"/>
  <cols>
    <col min="2" max="2" width="15.33203125" customWidth="1"/>
    <col min="3" max="3" width="24.33203125" bestFit="1" customWidth="1"/>
    <col min="4" max="4" width="13.83203125" bestFit="1" customWidth="1"/>
    <col min="5" max="5" width="23.5" bestFit="1" customWidth="1"/>
    <col min="6" max="6" width="22.33203125" customWidth="1"/>
    <col min="7" max="7" width="22.83203125" bestFit="1" customWidth="1"/>
    <col min="8" max="8" width="14.5" customWidth="1"/>
    <col min="9" max="9" width="16.1640625" customWidth="1"/>
    <col min="10" max="10" width="11.6640625" customWidth="1"/>
    <col min="11" max="11" width="15.5" customWidth="1"/>
    <col min="12" max="12" width="16" customWidth="1"/>
    <col min="13" max="13" width="14.6640625" customWidth="1"/>
    <col min="14" max="14" width="14.1640625" customWidth="1"/>
    <col min="15" max="15" width="12.83203125" customWidth="1"/>
    <col min="16" max="16" width="7.5" customWidth="1"/>
  </cols>
  <sheetData>
    <row r="1" spans="1:17" x14ac:dyDescent="0.2">
      <c r="A1" t="s">
        <v>134</v>
      </c>
      <c r="B1" s="5" t="s">
        <v>20</v>
      </c>
      <c r="C1" s="5" t="s">
        <v>24</v>
      </c>
      <c r="D1" s="5" t="s">
        <v>28</v>
      </c>
      <c r="E1" s="5" t="s">
        <v>32</v>
      </c>
      <c r="F1" s="5" t="s">
        <v>36</v>
      </c>
      <c r="G1" s="1" t="s">
        <v>40</v>
      </c>
      <c r="H1" s="1" t="s">
        <v>43</v>
      </c>
      <c r="I1" s="1" t="s">
        <v>46</v>
      </c>
      <c r="J1" s="1" t="s">
        <v>50</v>
      </c>
      <c r="K1" s="1" t="s">
        <v>54</v>
      </c>
      <c r="L1" s="11" t="s">
        <v>58</v>
      </c>
      <c r="M1" s="11" t="s">
        <v>61</v>
      </c>
      <c r="N1" s="11" t="s">
        <v>62</v>
      </c>
      <c r="O1" s="11" t="s">
        <v>65</v>
      </c>
      <c r="P1" s="11" t="s">
        <v>68</v>
      </c>
      <c r="Q1" s="11"/>
    </row>
    <row r="2" spans="1:17" x14ac:dyDescent="0.2">
      <c r="A2" s="27">
        <v>10</v>
      </c>
      <c r="B2" s="28">
        <v>0.19897959183673469</v>
      </c>
      <c r="C2" s="28">
        <v>4.0816326530612242E-2</v>
      </c>
      <c r="D2" s="28">
        <v>4.0816326530612242E-2</v>
      </c>
      <c r="E2" s="28">
        <v>9.1836734693877556E-2</v>
      </c>
      <c r="F2" s="28">
        <v>0.50510204081632648</v>
      </c>
      <c r="G2" s="28">
        <v>5.1020408163265302E-3</v>
      </c>
      <c r="H2" s="28">
        <v>1.020408163265306E-2</v>
      </c>
      <c r="I2" s="28">
        <v>2.5510204081632654E-2</v>
      </c>
      <c r="J2" s="28">
        <v>1.020408163265306E-2</v>
      </c>
      <c r="K2" s="28">
        <v>5.1020408163265307E-2</v>
      </c>
      <c r="L2" s="28">
        <v>2.0408163265306121E-2</v>
      </c>
    </row>
    <row r="3" spans="1:17" x14ac:dyDescent="0.2">
      <c r="A3" s="27">
        <f>10+A2</f>
        <v>20</v>
      </c>
      <c r="B3" s="28">
        <f t="shared" ref="B3:B11" si="0">B14/$A$30</f>
        <v>0.17857142857142858</v>
      </c>
      <c r="C3" s="28">
        <f t="shared" ref="C3:L3" si="1">C14/$A$30</f>
        <v>3.5714285714285712E-2</v>
      </c>
      <c r="D3" s="28">
        <f t="shared" si="1"/>
        <v>3.5714285714285712E-2</v>
      </c>
      <c r="E3" s="28">
        <f t="shared" si="1"/>
        <v>8.1632653061224483E-2</v>
      </c>
      <c r="F3" s="28">
        <f t="shared" si="1"/>
        <v>0.44387755102040816</v>
      </c>
      <c r="G3" s="28">
        <f t="shared" si="1"/>
        <v>5.1020408163265302E-3</v>
      </c>
      <c r="H3" s="28">
        <f t="shared" si="1"/>
        <v>2.0408163265306121E-2</v>
      </c>
      <c r="I3" s="28">
        <f t="shared" si="1"/>
        <v>4.5918367346938778E-2</v>
      </c>
      <c r="J3" s="28">
        <f t="shared" si="1"/>
        <v>2.0408163265306121E-2</v>
      </c>
      <c r="K3" s="28">
        <f t="shared" si="1"/>
        <v>0.11224489795918367</v>
      </c>
      <c r="L3" s="28">
        <f t="shared" si="1"/>
        <v>2.0408163265306121E-2</v>
      </c>
      <c r="M3" s="4"/>
    </row>
    <row r="4" spans="1:17" x14ac:dyDescent="0.2">
      <c r="A4" s="27">
        <f t="shared" ref="A4:A11" si="2">10+A3</f>
        <v>30</v>
      </c>
      <c r="B4" s="28">
        <f t="shared" si="0"/>
        <v>0.15306122448979592</v>
      </c>
      <c r="C4" s="28">
        <f t="shared" ref="C4:L4" si="3">C15/$A$30</f>
        <v>3.0612244897959183E-2</v>
      </c>
      <c r="D4" s="28">
        <f t="shared" si="3"/>
        <v>3.0612244897959183E-2</v>
      </c>
      <c r="E4" s="28">
        <f t="shared" si="3"/>
        <v>7.1428571428571425E-2</v>
      </c>
      <c r="F4" s="28">
        <f t="shared" si="3"/>
        <v>0.38775510204081631</v>
      </c>
      <c r="G4" s="28">
        <f t="shared" si="3"/>
        <v>1.020408163265306E-2</v>
      </c>
      <c r="H4" s="28">
        <f t="shared" si="3"/>
        <v>3.0612244897959183E-2</v>
      </c>
      <c r="I4" s="28">
        <f t="shared" si="3"/>
        <v>7.1428571428571425E-2</v>
      </c>
      <c r="J4" s="28">
        <f t="shared" si="3"/>
        <v>3.0612244897959183E-2</v>
      </c>
      <c r="K4" s="28">
        <f t="shared" si="3"/>
        <v>0.16326530612244897</v>
      </c>
      <c r="L4" s="28">
        <f t="shared" si="3"/>
        <v>2.0408163265306121E-2</v>
      </c>
    </row>
    <row r="5" spans="1:17" x14ac:dyDescent="0.2">
      <c r="A5" s="27">
        <f t="shared" si="2"/>
        <v>40</v>
      </c>
      <c r="B5" s="28">
        <f t="shared" si="0"/>
        <v>0.11224489795918367</v>
      </c>
      <c r="C5" s="28">
        <f t="shared" ref="C5:L5" si="4">C16/$A$30</f>
        <v>3.5714285714285712E-2</v>
      </c>
      <c r="D5" s="28">
        <f t="shared" si="4"/>
        <v>2.5510204081632654E-2</v>
      </c>
      <c r="E5" s="28">
        <f t="shared" si="4"/>
        <v>7.6530612244897961E-2</v>
      </c>
      <c r="F5" s="28">
        <f t="shared" si="4"/>
        <v>0.32142857142857145</v>
      </c>
      <c r="G5" s="28">
        <f t="shared" si="4"/>
        <v>1.5306122448979591E-2</v>
      </c>
      <c r="H5" s="28">
        <f t="shared" si="4"/>
        <v>5.1020408163265307E-2</v>
      </c>
      <c r="I5" s="28">
        <f t="shared" si="4"/>
        <v>9.6938775510204078E-2</v>
      </c>
      <c r="J5" s="28">
        <f t="shared" si="4"/>
        <v>3.0612244897959183E-2</v>
      </c>
      <c r="K5" s="28">
        <f t="shared" si="4"/>
        <v>0.21428571428571427</v>
      </c>
      <c r="L5" s="28">
        <f t="shared" si="4"/>
        <v>2.0408163265306121E-2</v>
      </c>
    </row>
    <row r="6" spans="1:17" x14ac:dyDescent="0.2">
      <c r="A6" s="27">
        <f t="shared" si="2"/>
        <v>50</v>
      </c>
      <c r="B6" s="28">
        <f t="shared" si="0"/>
        <v>9.1836734693877556E-2</v>
      </c>
      <c r="C6" s="28">
        <f t="shared" ref="C6:L6" si="5">C17/$A$30</f>
        <v>3.0612244897959183E-2</v>
      </c>
      <c r="D6" s="28">
        <f t="shared" si="5"/>
        <v>2.0408163265306121E-2</v>
      </c>
      <c r="E6" s="28">
        <f t="shared" si="5"/>
        <v>6.1224489795918366E-2</v>
      </c>
      <c r="F6" s="28">
        <f t="shared" si="5"/>
        <v>0.26530612244897961</v>
      </c>
      <c r="G6" s="28">
        <f t="shared" si="5"/>
        <v>2.0408163265306121E-2</v>
      </c>
      <c r="H6" s="28">
        <f t="shared" si="5"/>
        <v>6.1224489795918366E-2</v>
      </c>
      <c r="I6" s="28">
        <f t="shared" si="5"/>
        <v>0.12244897959183673</v>
      </c>
      <c r="J6" s="28">
        <f t="shared" si="5"/>
        <v>4.0816326530612242E-2</v>
      </c>
      <c r="K6" s="28">
        <f t="shared" si="5"/>
        <v>0.26530612244897961</v>
      </c>
      <c r="L6" s="28">
        <f t="shared" si="5"/>
        <v>2.0408163265306121E-2</v>
      </c>
    </row>
    <row r="7" spans="1:17" x14ac:dyDescent="0.2">
      <c r="A7" s="27">
        <f t="shared" si="2"/>
        <v>60</v>
      </c>
      <c r="B7" s="28">
        <f t="shared" si="0"/>
        <v>7.1428571428571425E-2</v>
      </c>
      <c r="C7" s="28">
        <f t="shared" ref="C7:L7" si="6">C18/$A$30</f>
        <v>2.5510204081632654E-2</v>
      </c>
      <c r="D7" s="28">
        <f t="shared" si="6"/>
        <v>1.5306122448979591E-2</v>
      </c>
      <c r="E7" s="28">
        <f t="shared" si="6"/>
        <v>5.1020408163265307E-2</v>
      </c>
      <c r="F7" s="28">
        <f t="shared" si="6"/>
        <v>0.20408163265306123</v>
      </c>
      <c r="G7" s="28">
        <f t="shared" si="6"/>
        <v>2.5510204081632654E-2</v>
      </c>
      <c r="H7" s="28">
        <f t="shared" si="6"/>
        <v>7.1428571428571425E-2</v>
      </c>
      <c r="I7" s="28">
        <f t="shared" si="6"/>
        <v>0.14795918367346939</v>
      </c>
      <c r="J7" s="28">
        <f t="shared" si="6"/>
        <v>5.1020408163265307E-2</v>
      </c>
      <c r="K7" s="28">
        <f t="shared" si="6"/>
        <v>0.31632653061224492</v>
      </c>
      <c r="L7" s="28">
        <f t="shared" si="6"/>
        <v>2.0408163265306121E-2</v>
      </c>
    </row>
    <row r="8" spans="1:17" x14ac:dyDescent="0.2">
      <c r="A8" s="27">
        <f t="shared" si="2"/>
        <v>70</v>
      </c>
      <c r="B8" s="28">
        <f t="shared" si="0"/>
        <v>5.1020408163265307E-2</v>
      </c>
      <c r="C8" s="28">
        <f t="shared" ref="C8:L8" si="7">C19/$A$30</f>
        <v>3.0612244897959183E-2</v>
      </c>
      <c r="D8" s="28">
        <f t="shared" si="7"/>
        <v>3.0612244897959183E-2</v>
      </c>
      <c r="E8" s="28">
        <f t="shared" si="7"/>
        <v>0</v>
      </c>
      <c r="F8" s="28">
        <f t="shared" si="7"/>
        <v>0.15306122448979592</v>
      </c>
      <c r="G8" s="28">
        <f t="shared" si="7"/>
        <v>2.5510204081632654E-2</v>
      </c>
      <c r="H8" s="28">
        <f t="shared" si="7"/>
        <v>9.1836734693877556E-2</v>
      </c>
      <c r="I8" s="28">
        <f t="shared" si="7"/>
        <v>0.1683673469387755</v>
      </c>
      <c r="J8" s="28">
        <f t="shared" si="7"/>
        <v>5.6122448979591837E-2</v>
      </c>
      <c r="K8" s="28">
        <f t="shared" si="7"/>
        <v>0.37244897959183676</v>
      </c>
      <c r="L8" s="28">
        <f t="shared" si="7"/>
        <v>2.0408163265306121E-2</v>
      </c>
    </row>
    <row r="9" spans="1:17" x14ac:dyDescent="0.2">
      <c r="A9" s="27">
        <f t="shared" si="2"/>
        <v>80</v>
      </c>
      <c r="B9" s="28">
        <f t="shared" si="0"/>
        <v>3.0612244897959183E-2</v>
      </c>
      <c r="C9" s="28">
        <f t="shared" ref="C9:L9" si="8">C20/$A$30</f>
        <v>2.0408163265306121E-2</v>
      </c>
      <c r="D9" s="28">
        <f t="shared" si="8"/>
        <v>2.0408163265306121E-2</v>
      </c>
      <c r="E9" s="28">
        <f t="shared" si="8"/>
        <v>0</v>
      </c>
      <c r="F9" s="28">
        <f t="shared" si="8"/>
        <v>9.1836734693877556E-2</v>
      </c>
      <c r="G9" s="28">
        <f t="shared" si="8"/>
        <v>3.0612244897959183E-2</v>
      </c>
      <c r="H9" s="28">
        <f t="shared" si="8"/>
        <v>0.10204081632653061</v>
      </c>
      <c r="I9" s="28">
        <f t="shared" si="8"/>
        <v>0.19387755102040816</v>
      </c>
      <c r="J9" s="28">
        <f t="shared" si="8"/>
        <v>6.1224489795918366E-2</v>
      </c>
      <c r="K9" s="28">
        <f t="shared" si="8"/>
        <v>0.42857142857142855</v>
      </c>
      <c r="L9" s="28">
        <f t="shared" si="8"/>
        <v>2.0408163265306121E-2</v>
      </c>
    </row>
    <row r="10" spans="1:17" x14ac:dyDescent="0.2">
      <c r="A10" s="27">
        <f t="shared" si="2"/>
        <v>90</v>
      </c>
      <c r="B10" s="28">
        <f t="shared" si="0"/>
        <v>1.020408163265306E-2</v>
      </c>
      <c r="C10" s="28">
        <f t="shared" ref="C10:L10" si="9">C21/$A$30</f>
        <v>1.020408163265306E-2</v>
      </c>
      <c r="D10" s="28">
        <f t="shared" si="9"/>
        <v>1.020408163265306E-2</v>
      </c>
      <c r="E10" s="28">
        <f t="shared" si="9"/>
        <v>0</v>
      </c>
      <c r="F10" s="28">
        <f t="shared" si="9"/>
        <v>3.0612244897959183E-2</v>
      </c>
      <c r="G10" s="28">
        <f t="shared" si="9"/>
        <v>3.5714285714285712E-2</v>
      </c>
      <c r="H10" s="28">
        <f t="shared" si="9"/>
        <v>0.11224489795918367</v>
      </c>
      <c r="I10" s="28">
        <f t="shared" si="9"/>
        <v>0.21938775510204081</v>
      </c>
      <c r="J10" s="28">
        <f t="shared" si="9"/>
        <v>7.1428571428571425E-2</v>
      </c>
      <c r="K10" s="28">
        <f t="shared" si="9"/>
        <v>0.47959183673469385</v>
      </c>
      <c r="L10" s="28">
        <f t="shared" si="9"/>
        <v>2.0408163265306121E-2</v>
      </c>
    </row>
    <row r="11" spans="1:17" x14ac:dyDescent="0.2">
      <c r="A11" s="27">
        <f t="shared" si="2"/>
        <v>100</v>
      </c>
      <c r="B11" s="28">
        <f t="shared" si="0"/>
        <v>0</v>
      </c>
      <c r="C11" s="28">
        <f t="shared" ref="C11:L11" si="10">C22/$A$30</f>
        <v>0</v>
      </c>
      <c r="D11" s="28">
        <f t="shared" si="10"/>
        <v>0</v>
      </c>
      <c r="E11" s="28">
        <f t="shared" si="10"/>
        <v>0</v>
      </c>
      <c r="F11" s="28">
        <f t="shared" si="10"/>
        <v>0</v>
      </c>
      <c r="G11" s="28">
        <f t="shared" si="10"/>
        <v>4.0816326530612242E-2</v>
      </c>
      <c r="H11" s="28">
        <f t="shared" si="10"/>
        <v>0.11224489795918367</v>
      </c>
      <c r="I11" s="28">
        <f t="shared" si="10"/>
        <v>0.24489795918367346</v>
      </c>
      <c r="J11" s="28">
        <f t="shared" si="10"/>
        <v>7.1428571428571425E-2</v>
      </c>
      <c r="K11" s="28">
        <f t="shared" si="10"/>
        <v>0.53061224489795922</v>
      </c>
      <c r="L11" s="28">
        <f t="shared" si="10"/>
        <v>0</v>
      </c>
    </row>
    <row r="12" spans="1:17" x14ac:dyDescent="0.2">
      <c r="A12" t="s">
        <v>135</v>
      </c>
      <c r="B12" s="4">
        <v>15</v>
      </c>
      <c r="C12" s="4">
        <v>3</v>
      </c>
      <c r="D12" s="4">
        <v>3</v>
      </c>
      <c r="E12" s="4">
        <v>7</v>
      </c>
      <c r="F12" s="4">
        <v>38</v>
      </c>
      <c r="G12" s="4">
        <v>1</v>
      </c>
      <c r="H12" s="4">
        <v>3</v>
      </c>
      <c r="I12" s="4">
        <v>7</v>
      </c>
      <c r="J12" s="4">
        <v>3</v>
      </c>
      <c r="K12" s="4">
        <v>16</v>
      </c>
      <c r="L12" s="4">
        <v>2</v>
      </c>
    </row>
    <row r="13" spans="1:17" x14ac:dyDescent="0.2">
      <c r="A13">
        <v>10</v>
      </c>
      <c r="B13" s="4">
        <v>19.5</v>
      </c>
      <c r="C13" s="4">
        <v>4</v>
      </c>
      <c r="D13" s="4">
        <v>4</v>
      </c>
      <c r="E13" s="4">
        <v>9</v>
      </c>
      <c r="F13" s="4">
        <v>49.5</v>
      </c>
      <c r="G13" s="4">
        <v>0.5</v>
      </c>
      <c r="H13" s="4">
        <v>1</v>
      </c>
      <c r="I13" s="4">
        <v>2.5</v>
      </c>
      <c r="J13" s="4">
        <v>1</v>
      </c>
      <c r="K13" s="4">
        <v>5</v>
      </c>
      <c r="L13" s="4">
        <v>2</v>
      </c>
    </row>
    <row r="14" spans="1:17" x14ac:dyDescent="0.2">
      <c r="A14">
        <v>20</v>
      </c>
      <c r="B14" s="4">
        <v>17.5</v>
      </c>
      <c r="C14" s="4">
        <v>3.5</v>
      </c>
      <c r="D14" s="4">
        <v>3.5</v>
      </c>
      <c r="E14" s="4">
        <v>8</v>
      </c>
      <c r="F14" s="4">
        <v>43.5</v>
      </c>
      <c r="G14" s="4">
        <v>0.5</v>
      </c>
      <c r="H14" s="4">
        <v>2</v>
      </c>
      <c r="I14" s="4">
        <v>4.5</v>
      </c>
      <c r="J14" s="4">
        <v>2</v>
      </c>
      <c r="K14" s="4">
        <v>11</v>
      </c>
      <c r="L14" s="4">
        <v>2</v>
      </c>
    </row>
    <row r="15" spans="1:17" x14ac:dyDescent="0.2">
      <c r="A15">
        <v>30</v>
      </c>
      <c r="B15" s="4">
        <v>15</v>
      </c>
      <c r="C15" s="4">
        <v>3</v>
      </c>
      <c r="D15" s="4">
        <v>3</v>
      </c>
      <c r="E15" s="4">
        <v>7</v>
      </c>
      <c r="F15" s="4">
        <v>38</v>
      </c>
      <c r="G15" s="4">
        <v>1</v>
      </c>
      <c r="H15" s="4">
        <v>3</v>
      </c>
      <c r="I15" s="4">
        <v>7</v>
      </c>
      <c r="J15" s="4">
        <v>3</v>
      </c>
      <c r="K15" s="4">
        <v>16</v>
      </c>
      <c r="L15" s="4">
        <v>2</v>
      </c>
    </row>
    <row r="16" spans="1:17" x14ac:dyDescent="0.2">
      <c r="A16">
        <v>40</v>
      </c>
      <c r="B16" s="4">
        <v>11</v>
      </c>
      <c r="C16" s="4">
        <v>3.5</v>
      </c>
      <c r="D16" s="4">
        <v>2.5</v>
      </c>
      <c r="E16" s="4">
        <v>7.5</v>
      </c>
      <c r="F16" s="4">
        <v>31.5</v>
      </c>
      <c r="G16" s="4">
        <v>1.5</v>
      </c>
      <c r="H16" s="4">
        <v>5</v>
      </c>
      <c r="I16" s="4">
        <v>9.5</v>
      </c>
      <c r="J16" s="4">
        <v>3</v>
      </c>
      <c r="K16" s="4">
        <v>21</v>
      </c>
      <c r="L16" s="4">
        <v>2</v>
      </c>
    </row>
    <row r="17" spans="1:12" x14ac:dyDescent="0.2">
      <c r="A17">
        <v>50</v>
      </c>
      <c r="B17" s="4">
        <v>9</v>
      </c>
      <c r="C17" s="4">
        <v>3</v>
      </c>
      <c r="D17" s="4">
        <v>2</v>
      </c>
      <c r="E17" s="4">
        <v>6</v>
      </c>
      <c r="F17" s="4">
        <v>26</v>
      </c>
      <c r="G17" s="4">
        <v>2</v>
      </c>
      <c r="H17" s="4">
        <v>6</v>
      </c>
      <c r="I17" s="4">
        <v>12</v>
      </c>
      <c r="J17" s="4">
        <v>4</v>
      </c>
      <c r="K17" s="4">
        <v>26</v>
      </c>
      <c r="L17" s="4">
        <v>2</v>
      </c>
    </row>
    <row r="18" spans="1:12" x14ac:dyDescent="0.2">
      <c r="A18">
        <v>60</v>
      </c>
      <c r="B18" s="4">
        <v>7</v>
      </c>
      <c r="C18" s="4">
        <v>2.5</v>
      </c>
      <c r="D18" s="4">
        <v>1.5</v>
      </c>
      <c r="E18" s="4">
        <v>5</v>
      </c>
      <c r="F18" s="4">
        <v>20</v>
      </c>
      <c r="G18" s="4">
        <v>2.5</v>
      </c>
      <c r="H18" s="4">
        <v>7</v>
      </c>
      <c r="I18" s="4">
        <v>14.5</v>
      </c>
      <c r="J18" s="4">
        <v>5</v>
      </c>
      <c r="K18" s="4">
        <v>31</v>
      </c>
      <c r="L18" s="4">
        <v>2</v>
      </c>
    </row>
    <row r="19" spans="1:12" x14ac:dyDescent="0.2">
      <c r="A19">
        <v>70</v>
      </c>
      <c r="B19" s="4">
        <v>5</v>
      </c>
      <c r="C19" s="4">
        <v>3</v>
      </c>
      <c r="D19" s="4">
        <v>3</v>
      </c>
      <c r="E19" s="4">
        <v>0</v>
      </c>
      <c r="F19" s="4">
        <v>15</v>
      </c>
      <c r="G19" s="4">
        <v>2.5</v>
      </c>
      <c r="H19" s="4">
        <v>9</v>
      </c>
      <c r="I19" s="4">
        <v>16.5</v>
      </c>
      <c r="J19" s="4">
        <v>5.5</v>
      </c>
      <c r="K19" s="4">
        <v>36.5</v>
      </c>
      <c r="L19" s="4">
        <v>2</v>
      </c>
    </row>
    <row r="20" spans="1:12" x14ac:dyDescent="0.2">
      <c r="A20">
        <v>80</v>
      </c>
      <c r="B20" s="4">
        <v>3</v>
      </c>
      <c r="C20" s="4">
        <v>2</v>
      </c>
      <c r="D20" s="4">
        <v>2</v>
      </c>
      <c r="E20" s="4">
        <v>0</v>
      </c>
      <c r="F20" s="4">
        <v>9</v>
      </c>
      <c r="G20" s="4">
        <v>3</v>
      </c>
      <c r="H20" s="4">
        <v>10</v>
      </c>
      <c r="I20" s="4">
        <v>19</v>
      </c>
      <c r="J20" s="4">
        <v>6</v>
      </c>
      <c r="K20" s="4">
        <v>42</v>
      </c>
      <c r="L20" s="4">
        <v>2</v>
      </c>
    </row>
    <row r="21" spans="1:12" x14ac:dyDescent="0.2">
      <c r="A21">
        <v>90</v>
      </c>
      <c r="B21" s="4">
        <v>1</v>
      </c>
      <c r="C21" s="4">
        <v>1</v>
      </c>
      <c r="D21" s="4">
        <v>1</v>
      </c>
      <c r="E21" s="4">
        <v>0</v>
      </c>
      <c r="F21" s="4">
        <v>3</v>
      </c>
      <c r="G21" s="4">
        <v>3.5</v>
      </c>
      <c r="H21" s="4">
        <v>11</v>
      </c>
      <c r="I21" s="4">
        <v>21.5</v>
      </c>
      <c r="J21" s="4">
        <v>7</v>
      </c>
      <c r="K21" s="4">
        <v>47</v>
      </c>
      <c r="L21" s="4">
        <v>2</v>
      </c>
    </row>
    <row r="22" spans="1:12" x14ac:dyDescent="0.2">
      <c r="A22">
        <v>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</v>
      </c>
      <c r="H22" s="4">
        <v>11</v>
      </c>
      <c r="I22" s="4">
        <v>24</v>
      </c>
      <c r="J22" s="4">
        <v>7</v>
      </c>
      <c r="K22" s="4">
        <v>52</v>
      </c>
      <c r="L22" s="4">
        <v>0</v>
      </c>
    </row>
    <row r="30" spans="1:12" x14ac:dyDescent="0.2">
      <c r="A30">
        <v>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51DA-8811-1549-8964-26311F64540D}">
  <dimension ref="A1:L31"/>
  <sheetViews>
    <sheetView workbookViewId="0">
      <selection activeCell="I37" sqref="I37"/>
    </sheetView>
  </sheetViews>
  <sheetFormatPr baseColWidth="10" defaultRowHeight="15" x14ac:dyDescent="0.2"/>
  <cols>
    <col min="2" max="2" width="13.6640625" customWidth="1"/>
    <col min="3" max="3" width="13.83203125" customWidth="1"/>
    <col min="4" max="4" width="16.1640625" customWidth="1"/>
    <col min="5" max="5" width="12" customWidth="1"/>
    <col min="6" max="6" width="16.1640625" customWidth="1"/>
    <col min="7" max="7" width="17.1640625" customWidth="1"/>
    <col min="8" max="8" width="14.83203125" customWidth="1"/>
    <col min="9" max="9" width="14" customWidth="1"/>
    <col min="10" max="10" width="12.5" customWidth="1"/>
    <col min="11" max="11" width="15.5" customWidth="1"/>
    <col min="12" max="12" width="20.5" customWidth="1"/>
  </cols>
  <sheetData>
    <row r="1" spans="1:12" x14ac:dyDescent="0.2">
      <c r="B1" s="5" t="s">
        <v>20</v>
      </c>
      <c r="C1" s="5" t="s">
        <v>24</v>
      </c>
      <c r="D1" s="5" t="s">
        <v>28</v>
      </c>
      <c r="E1" s="5" t="s">
        <v>32</v>
      </c>
      <c r="F1" s="5" t="s">
        <v>36</v>
      </c>
      <c r="G1" s="1" t="s">
        <v>40</v>
      </c>
      <c r="H1" s="1" t="s">
        <v>43</v>
      </c>
      <c r="I1" s="1" t="s">
        <v>46</v>
      </c>
      <c r="J1" s="1" t="s">
        <v>50</v>
      </c>
      <c r="K1" s="1" t="s">
        <v>54</v>
      </c>
      <c r="L1" s="11" t="s">
        <v>58</v>
      </c>
    </row>
    <row r="2" spans="1:12" x14ac:dyDescent="0.2">
      <c r="A2" s="29">
        <v>33603</v>
      </c>
      <c r="B2" s="28">
        <v>0.19897959183673469</v>
      </c>
      <c r="C2" s="28">
        <v>4.0816326530612242E-2</v>
      </c>
      <c r="D2" s="28">
        <v>4.0816326530612242E-2</v>
      </c>
      <c r="E2" s="28">
        <v>9.1836734693877556E-2</v>
      </c>
      <c r="F2" s="28">
        <v>0.50510204081632648</v>
      </c>
      <c r="G2" s="28">
        <v>5.1020408163265302E-3</v>
      </c>
      <c r="H2" s="28">
        <v>1.020408163265306E-2</v>
      </c>
      <c r="I2" s="28">
        <v>2.5510204081632654E-2</v>
      </c>
      <c r="J2" s="28">
        <v>1.020408163265306E-2</v>
      </c>
      <c r="K2" s="28">
        <v>5.1020408163265307E-2</v>
      </c>
      <c r="L2" s="28">
        <v>2.0408163265306121E-2</v>
      </c>
    </row>
    <row r="3" spans="1:12" x14ac:dyDescent="0.2">
      <c r="A3" s="29">
        <v>33969</v>
      </c>
      <c r="B3" s="28">
        <v>0.19897959183673469</v>
      </c>
      <c r="C3" s="28">
        <v>4.0816326530612242E-2</v>
      </c>
      <c r="D3" s="28">
        <v>4.0816326530612242E-2</v>
      </c>
      <c r="E3" s="28">
        <v>9.1836734693877556E-2</v>
      </c>
      <c r="F3" s="28">
        <v>0.50510204081632648</v>
      </c>
      <c r="G3" s="28">
        <v>5.1020408163265302E-3</v>
      </c>
      <c r="H3" s="28">
        <v>1.020408163265306E-2</v>
      </c>
      <c r="I3" s="28">
        <v>2.5510204081632654E-2</v>
      </c>
      <c r="J3" s="28">
        <v>1.020408163265306E-2</v>
      </c>
      <c r="K3" s="28">
        <v>5.1020408163265307E-2</v>
      </c>
      <c r="L3" s="28">
        <v>2.0408163265306121E-2</v>
      </c>
    </row>
    <row r="4" spans="1:12" x14ac:dyDescent="0.2">
      <c r="A4" s="29">
        <v>34334</v>
      </c>
      <c r="B4" s="28">
        <v>0.19897959183673469</v>
      </c>
      <c r="C4" s="28">
        <v>4.0816326530612242E-2</v>
      </c>
      <c r="D4" s="28">
        <v>4.0816326530612242E-2</v>
      </c>
      <c r="E4" s="28">
        <v>9.1836734693877556E-2</v>
      </c>
      <c r="F4" s="28">
        <v>0.50510204081632648</v>
      </c>
      <c r="G4" s="28">
        <v>5.1020408163265302E-3</v>
      </c>
      <c r="H4" s="28">
        <v>1.020408163265306E-2</v>
      </c>
      <c r="I4" s="28">
        <v>2.5510204081632654E-2</v>
      </c>
      <c r="J4" s="28">
        <v>1.020408163265306E-2</v>
      </c>
      <c r="K4" s="28">
        <v>5.1020408163265307E-2</v>
      </c>
      <c r="L4" s="28">
        <v>2.0408163265306121E-2</v>
      </c>
    </row>
    <row r="5" spans="1:12" x14ac:dyDescent="0.2">
      <c r="A5" s="29">
        <v>34699</v>
      </c>
      <c r="B5" s="28">
        <v>0.19897959183673469</v>
      </c>
      <c r="C5" s="28">
        <v>4.0816326530612242E-2</v>
      </c>
      <c r="D5" s="28">
        <v>4.0816326530612242E-2</v>
      </c>
      <c r="E5" s="28">
        <v>9.1836734693877556E-2</v>
      </c>
      <c r="F5" s="28">
        <v>0.50510204081632648</v>
      </c>
      <c r="G5" s="28">
        <v>5.1020408163265302E-3</v>
      </c>
      <c r="H5" s="28">
        <v>1.020408163265306E-2</v>
      </c>
      <c r="I5" s="28">
        <v>2.5510204081632654E-2</v>
      </c>
      <c r="J5" s="28">
        <v>1.020408163265306E-2</v>
      </c>
      <c r="K5" s="28">
        <v>5.1020408163265307E-2</v>
      </c>
      <c r="L5" s="28">
        <v>2.0408163265306121E-2</v>
      </c>
    </row>
    <row r="6" spans="1:12" x14ac:dyDescent="0.2">
      <c r="A6" s="29">
        <v>35064</v>
      </c>
      <c r="B6" s="28">
        <v>0.19897959183673469</v>
      </c>
      <c r="C6" s="28">
        <v>4.0816326530612242E-2</v>
      </c>
      <c r="D6" s="28">
        <v>4.0816326530612242E-2</v>
      </c>
      <c r="E6" s="28">
        <v>9.1836734693877556E-2</v>
      </c>
      <c r="F6" s="28">
        <v>0.50510204081632648</v>
      </c>
      <c r="G6" s="28">
        <v>5.1020408163265302E-3</v>
      </c>
      <c r="H6" s="28">
        <v>1.020408163265306E-2</v>
      </c>
      <c r="I6" s="28">
        <v>2.5510204081632654E-2</v>
      </c>
      <c r="J6" s="28">
        <v>1.020408163265306E-2</v>
      </c>
      <c r="K6" s="28">
        <v>5.1020408163265307E-2</v>
      </c>
      <c r="L6" s="28">
        <v>2.0408163265306121E-2</v>
      </c>
    </row>
    <row r="7" spans="1:12" x14ac:dyDescent="0.2">
      <c r="A7" s="29">
        <v>35430</v>
      </c>
      <c r="B7" s="28">
        <v>0.19897959183673469</v>
      </c>
      <c r="C7" s="28">
        <v>4.0816326530612242E-2</v>
      </c>
      <c r="D7" s="28">
        <v>4.0816326530612242E-2</v>
      </c>
      <c r="E7" s="28">
        <v>9.1836734693877556E-2</v>
      </c>
      <c r="F7" s="28">
        <v>0.50510204081632648</v>
      </c>
      <c r="G7" s="28">
        <v>5.1020408163265302E-3</v>
      </c>
      <c r="H7" s="28">
        <v>1.020408163265306E-2</v>
      </c>
      <c r="I7" s="28">
        <v>2.5510204081632654E-2</v>
      </c>
      <c r="J7" s="28">
        <v>1.020408163265306E-2</v>
      </c>
      <c r="K7" s="28">
        <v>5.1020408163265307E-2</v>
      </c>
      <c r="L7" s="28">
        <v>2.0408163265306121E-2</v>
      </c>
    </row>
    <row r="8" spans="1:12" x14ac:dyDescent="0.2">
      <c r="A8" s="29">
        <v>35795</v>
      </c>
      <c r="B8" s="28">
        <v>0.19897959183673469</v>
      </c>
      <c r="C8" s="28">
        <v>4.0816326530612242E-2</v>
      </c>
      <c r="D8" s="28">
        <v>4.0816326530612242E-2</v>
      </c>
      <c r="E8" s="28">
        <v>9.1836734693877556E-2</v>
      </c>
      <c r="F8" s="28">
        <v>0.50510204081632648</v>
      </c>
      <c r="G8" s="28">
        <v>5.1020408163265302E-3</v>
      </c>
      <c r="H8" s="28">
        <v>1.020408163265306E-2</v>
      </c>
      <c r="I8" s="28">
        <v>2.5510204081632654E-2</v>
      </c>
      <c r="J8" s="28">
        <v>1.020408163265306E-2</v>
      </c>
      <c r="K8" s="28">
        <v>5.1020408163265307E-2</v>
      </c>
      <c r="L8" s="28">
        <v>2.0408163265306121E-2</v>
      </c>
    </row>
    <row r="9" spans="1:12" x14ac:dyDescent="0.2">
      <c r="A9" s="29">
        <v>36160</v>
      </c>
      <c r="B9" s="28">
        <v>0.19897959183673469</v>
      </c>
      <c r="C9" s="28">
        <v>4.0816326530612242E-2</v>
      </c>
      <c r="D9" s="28">
        <v>4.0816326530612242E-2</v>
      </c>
      <c r="E9" s="28">
        <v>9.1836734693877556E-2</v>
      </c>
      <c r="F9" s="28">
        <v>0.50510204081632648</v>
      </c>
      <c r="G9" s="28">
        <v>5.1020408163265302E-3</v>
      </c>
      <c r="H9" s="28">
        <v>1.020408163265306E-2</v>
      </c>
      <c r="I9" s="28">
        <v>2.5510204081632654E-2</v>
      </c>
      <c r="J9" s="28">
        <v>1.020408163265306E-2</v>
      </c>
      <c r="K9" s="28">
        <v>5.1020408163265307E-2</v>
      </c>
      <c r="L9" s="28">
        <v>2.0408163265306121E-2</v>
      </c>
    </row>
    <row r="10" spans="1:12" x14ac:dyDescent="0.2">
      <c r="A10" s="29">
        <v>36525</v>
      </c>
      <c r="B10" s="28">
        <v>0.19897959183673469</v>
      </c>
      <c r="C10" s="28">
        <v>4.0816326530612242E-2</v>
      </c>
      <c r="D10" s="28">
        <v>4.0816326530612242E-2</v>
      </c>
      <c r="E10" s="28">
        <v>9.1836734693877556E-2</v>
      </c>
      <c r="F10" s="28">
        <v>0.50510204081632648</v>
      </c>
      <c r="G10" s="28">
        <v>5.1020408163265302E-3</v>
      </c>
      <c r="H10" s="28">
        <v>1.020408163265306E-2</v>
      </c>
      <c r="I10" s="28">
        <v>2.5510204081632654E-2</v>
      </c>
      <c r="J10" s="28">
        <v>1.020408163265306E-2</v>
      </c>
      <c r="K10" s="28">
        <v>5.1020408163265307E-2</v>
      </c>
      <c r="L10" s="28">
        <v>2.0408163265306121E-2</v>
      </c>
    </row>
    <row r="11" spans="1:12" x14ac:dyDescent="0.2">
      <c r="A11" s="29">
        <v>36891</v>
      </c>
      <c r="B11" s="28">
        <v>0.19897959183673469</v>
      </c>
      <c r="C11" s="28">
        <v>4.0816326530612242E-2</v>
      </c>
      <c r="D11" s="28">
        <v>4.0816326530612242E-2</v>
      </c>
      <c r="E11" s="28">
        <v>9.1836734693877556E-2</v>
      </c>
      <c r="F11" s="28">
        <v>0.50510204081632648</v>
      </c>
      <c r="G11" s="28">
        <v>5.1020408163265302E-3</v>
      </c>
      <c r="H11" s="28">
        <v>1.020408163265306E-2</v>
      </c>
      <c r="I11" s="28">
        <v>2.5510204081632654E-2</v>
      </c>
      <c r="J11" s="28">
        <v>1.020408163265306E-2</v>
      </c>
      <c r="K11" s="28">
        <v>5.1020408163265307E-2</v>
      </c>
      <c r="L11" s="28">
        <v>2.0408163265306121E-2</v>
      </c>
    </row>
    <row r="12" spans="1:12" x14ac:dyDescent="0.2">
      <c r="A12" s="29">
        <v>37256</v>
      </c>
      <c r="B12" s="28">
        <v>0.19897959183673469</v>
      </c>
      <c r="C12" s="28">
        <v>4.0816326530612242E-2</v>
      </c>
      <c r="D12" s="28">
        <v>4.0816326530612242E-2</v>
      </c>
      <c r="E12" s="28">
        <v>9.1836734693877556E-2</v>
      </c>
      <c r="F12" s="28">
        <v>0.50510204081632648</v>
      </c>
      <c r="G12" s="28">
        <v>5.1020408163265302E-3</v>
      </c>
      <c r="H12" s="28">
        <v>1.020408163265306E-2</v>
      </c>
      <c r="I12" s="28">
        <v>2.5510204081632654E-2</v>
      </c>
      <c r="J12" s="28">
        <v>1.020408163265306E-2</v>
      </c>
      <c r="K12" s="28">
        <v>5.1020408163265307E-2</v>
      </c>
      <c r="L12" s="28">
        <v>2.0408163265306121E-2</v>
      </c>
    </row>
    <row r="13" spans="1:12" x14ac:dyDescent="0.2">
      <c r="A13" s="29">
        <v>37621</v>
      </c>
      <c r="B13" s="28">
        <v>0.19897959183673469</v>
      </c>
      <c r="C13" s="28">
        <v>4.0816326530612242E-2</v>
      </c>
      <c r="D13" s="28">
        <v>4.0816326530612242E-2</v>
      </c>
      <c r="E13" s="28">
        <v>9.1836734693877556E-2</v>
      </c>
      <c r="F13" s="28">
        <v>0.50510204081632648</v>
      </c>
      <c r="G13" s="28">
        <v>5.1020408163265302E-3</v>
      </c>
      <c r="H13" s="28">
        <v>1.020408163265306E-2</v>
      </c>
      <c r="I13" s="28">
        <v>2.5510204081632654E-2</v>
      </c>
      <c r="J13" s="28">
        <v>1.020408163265306E-2</v>
      </c>
      <c r="K13" s="28">
        <v>5.1020408163265307E-2</v>
      </c>
      <c r="L13" s="28">
        <v>2.0408163265306121E-2</v>
      </c>
    </row>
    <row r="14" spans="1:12" x14ac:dyDescent="0.2">
      <c r="A14" s="29">
        <v>37986</v>
      </c>
      <c r="B14" s="28">
        <v>0.19897959183673469</v>
      </c>
      <c r="C14" s="28">
        <v>4.0816326530612242E-2</v>
      </c>
      <c r="D14" s="28">
        <v>4.0816326530612242E-2</v>
      </c>
      <c r="E14" s="28">
        <v>9.1836734693877556E-2</v>
      </c>
      <c r="F14" s="28">
        <v>0.50510204081632648</v>
      </c>
      <c r="G14" s="28">
        <v>5.1020408163265302E-3</v>
      </c>
      <c r="H14" s="28">
        <v>1.020408163265306E-2</v>
      </c>
      <c r="I14" s="28">
        <v>2.5510204081632654E-2</v>
      </c>
      <c r="J14" s="28">
        <v>1.020408163265306E-2</v>
      </c>
      <c r="K14" s="28">
        <v>5.1020408163265307E-2</v>
      </c>
      <c r="L14" s="28">
        <v>2.0408163265306121E-2</v>
      </c>
    </row>
    <row r="15" spans="1:12" x14ac:dyDescent="0.2">
      <c r="A15" s="29">
        <v>38352</v>
      </c>
      <c r="B15" s="28">
        <v>0.19897959183673469</v>
      </c>
      <c r="C15" s="28">
        <v>4.0816326530612242E-2</v>
      </c>
      <c r="D15" s="28">
        <v>4.0816326530612242E-2</v>
      </c>
      <c r="E15" s="28">
        <v>9.1836734693877556E-2</v>
      </c>
      <c r="F15" s="28">
        <v>0.50510204081632648</v>
      </c>
      <c r="G15" s="28">
        <v>5.1020408163265302E-3</v>
      </c>
      <c r="H15" s="28">
        <v>1.020408163265306E-2</v>
      </c>
      <c r="I15" s="28">
        <v>2.5510204081632654E-2</v>
      </c>
      <c r="J15" s="28">
        <v>1.020408163265306E-2</v>
      </c>
      <c r="K15" s="28">
        <v>5.1020408163265307E-2</v>
      </c>
      <c r="L15" s="28">
        <v>2.0408163265306121E-2</v>
      </c>
    </row>
    <row r="16" spans="1:12" x14ac:dyDescent="0.2">
      <c r="A16" s="29">
        <v>38717</v>
      </c>
      <c r="B16" s="28">
        <v>0.19897959183673469</v>
      </c>
      <c r="C16" s="28">
        <v>4.0816326530612242E-2</v>
      </c>
      <c r="D16" s="28">
        <v>4.0816326530612242E-2</v>
      </c>
      <c r="E16" s="28">
        <v>9.1836734693877556E-2</v>
      </c>
      <c r="F16" s="28">
        <v>0.50510204081632648</v>
      </c>
      <c r="G16" s="28">
        <v>5.1020408163265302E-3</v>
      </c>
      <c r="H16" s="28">
        <v>1.020408163265306E-2</v>
      </c>
      <c r="I16" s="28">
        <v>2.5510204081632654E-2</v>
      </c>
      <c r="J16" s="28">
        <v>1.020408163265306E-2</v>
      </c>
      <c r="K16" s="28">
        <v>5.1020408163265307E-2</v>
      </c>
      <c r="L16" s="28">
        <v>2.0408163265306121E-2</v>
      </c>
    </row>
    <row r="17" spans="1:12" x14ac:dyDescent="0.2">
      <c r="A17" s="29">
        <v>39082</v>
      </c>
      <c r="B17" s="28">
        <v>0.19897959183673469</v>
      </c>
      <c r="C17" s="28">
        <v>4.0816326530612242E-2</v>
      </c>
      <c r="D17" s="28">
        <v>4.0816326530612242E-2</v>
      </c>
      <c r="E17" s="28">
        <v>9.1836734693877556E-2</v>
      </c>
      <c r="F17" s="28">
        <v>0.50510204081632648</v>
      </c>
      <c r="G17" s="28">
        <v>5.1020408163265302E-3</v>
      </c>
      <c r="H17" s="28">
        <v>1.020408163265306E-2</v>
      </c>
      <c r="I17" s="28">
        <v>2.5510204081632654E-2</v>
      </c>
      <c r="J17" s="28">
        <v>1.020408163265306E-2</v>
      </c>
      <c r="K17" s="28">
        <v>5.1020408163265307E-2</v>
      </c>
      <c r="L17" s="28">
        <v>2.0408163265306121E-2</v>
      </c>
    </row>
    <row r="18" spans="1:12" x14ac:dyDescent="0.2">
      <c r="A18" s="29">
        <v>39447</v>
      </c>
      <c r="B18" s="28">
        <v>0.19897959183673469</v>
      </c>
      <c r="C18" s="28">
        <v>4.0816326530612242E-2</v>
      </c>
      <c r="D18" s="28">
        <v>4.0816326530612242E-2</v>
      </c>
      <c r="E18" s="28">
        <v>9.1836734693877556E-2</v>
      </c>
      <c r="F18" s="28">
        <v>0.50510204081632648</v>
      </c>
      <c r="G18" s="28">
        <v>5.1020408163265302E-3</v>
      </c>
      <c r="H18" s="28">
        <v>1.020408163265306E-2</v>
      </c>
      <c r="I18" s="28">
        <v>2.5510204081632654E-2</v>
      </c>
      <c r="J18" s="28">
        <v>1.020408163265306E-2</v>
      </c>
      <c r="K18" s="28">
        <v>5.1020408163265307E-2</v>
      </c>
      <c r="L18" s="28">
        <v>2.0408163265306121E-2</v>
      </c>
    </row>
    <row r="19" spans="1:12" x14ac:dyDescent="0.2">
      <c r="A19" s="29">
        <v>39813</v>
      </c>
      <c r="B19" s="28">
        <v>0.19897959183673469</v>
      </c>
      <c r="C19" s="28">
        <v>4.0816326530612242E-2</v>
      </c>
      <c r="D19" s="28">
        <v>4.0816326530612242E-2</v>
      </c>
      <c r="E19" s="28">
        <v>9.1836734693877556E-2</v>
      </c>
      <c r="F19" s="28">
        <v>0.50510204081632648</v>
      </c>
      <c r="G19" s="28">
        <v>5.1020408163265302E-3</v>
      </c>
      <c r="H19" s="28">
        <v>1.020408163265306E-2</v>
      </c>
      <c r="I19" s="28">
        <v>2.5510204081632654E-2</v>
      </c>
      <c r="J19" s="28">
        <v>1.020408163265306E-2</v>
      </c>
      <c r="K19" s="28">
        <v>5.1020408163265307E-2</v>
      </c>
      <c r="L19" s="28">
        <v>2.0408163265306121E-2</v>
      </c>
    </row>
    <row r="20" spans="1:12" x14ac:dyDescent="0.2">
      <c r="A20" s="29">
        <v>40178</v>
      </c>
      <c r="B20" s="28">
        <v>0.19897959183673469</v>
      </c>
      <c r="C20" s="28">
        <v>4.0816326530612242E-2</v>
      </c>
      <c r="D20" s="28">
        <v>4.0816326530612242E-2</v>
      </c>
      <c r="E20" s="28">
        <v>9.1836734693877556E-2</v>
      </c>
      <c r="F20" s="28">
        <v>0.50510204081632648</v>
      </c>
      <c r="G20" s="28">
        <v>5.1020408163265302E-3</v>
      </c>
      <c r="H20" s="28">
        <v>1.020408163265306E-2</v>
      </c>
      <c r="I20" s="28">
        <v>2.5510204081632654E-2</v>
      </c>
      <c r="J20" s="28">
        <v>1.020408163265306E-2</v>
      </c>
      <c r="K20" s="28">
        <v>5.1020408163265307E-2</v>
      </c>
      <c r="L20" s="28">
        <v>2.0408163265306121E-2</v>
      </c>
    </row>
    <row r="21" spans="1:12" x14ac:dyDescent="0.2">
      <c r="A21" s="29">
        <v>40543</v>
      </c>
      <c r="B21" s="28">
        <v>0.19897959183673469</v>
      </c>
      <c r="C21" s="28">
        <v>4.0816326530612242E-2</v>
      </c>
      <c r="D21" s="28">
        <v>4.0816326530612242E-2</v>
      </c>
      <c r="E21" s="28">
        <v>9.1836734693877556E-2</v>
      </c>
      <c r="F21" s="28">
        <v>0.50510204081632648</v>
      </c>
      <c r="G21" s="28">
        <v>5.1020408163265302E-3</v>
      </c>
      <c r="H21" s="28">
        <v>1.020408163265306E-2</v>
      </c>
      <c r="I21" s="28">
        <v>2.5510204081632654E-2</v>
      </c>
      <c r="J21" s="28">
        <v>1.020408163265306E-2</v>
      </c>
      <c r="K21" s="28">
        <v>5.1020408163265307E-2</v>
      </c>
      <c r="L21" s="28">
        <v>2.0408163265306121E-2</v>
      </c>
    </row>
    <row r="22" spans="1:12" x14ac:dyDescent="0.2">
      <c r="A22" s="29">
        <v>40908</v>
      </c>
      <c r="B22" s="28">
        <v>0.19897959183673469</v>
      </c>
      <c r="C22" s="28">
        <v>4.0816326530612242E-2</v>
      </c>
      <c r="D22" s="28">
        <v>4.0816326530612242E-2</v>
      </c>
      <c r="E22" s="28">
        <v>9.1836734693877556E-2</v>
      </c>
      <c r="F22" s="28">
        <v>0.50510204081632648</v>
      </c>
      <c r="G22" s="28">
        <v>5.1020408163265302E-3</v>
      </c>
      <c r="H22" s="28">
        <v>1.020408163265306E-2</v>
      </c>
      <c r="I22" s="28">
        <v>2.5510204081632654E-2</v>
      </c>
      <c r="J22" s="28">
        <v>1.020408163265306E-2</v>
      </c>
      <c r="K22" s="28">
        <v>5.1020408163265307E-2</v>
      </c>
      <c r="L22" s="28">
        <v>2.0408163265306121E-2</v>
      </c>
    </row>
    <row r="23" spans="1:12" x14ac:dyDescent="0.2">
      <c r="A23" s="29">
        <v>41274</v>
      </c>
      <c r="B23" s="28">
        <v>0.19897959183673469</v>
      </c>
      <c r="C23" s="28">
        <v>4.0816326530612242E-2</v>
      </c>
      <c r="D23" s="28">
        <v>4.0816326530612242E-2</v>
      </c>
      <c r="E23" s="28">
        <v>9.1836734693877556E-2</v>
      </c>
      <c r="F23" s="28">
        <v>0.50510204081632648</v>
      </c>
      <c r="G23" s="28">
        <v>5.1020408163265302E-3</v>
      </c>
      <c r="H23" s="28">
        <v>1.020408163265306E-2</v>
      </c>
      <c r="I23" s="28">
        <v>2.5510204081632654E-2</v>
      </c>
      <c r="J23" s="28">
        <v>1.020408163265306E-2</v>
      </c>
      <c r="K23" s="28">
        <v>5.1020408163265307E-2</v>
      </c>
      <c r="L23" s="28">
        <v>2.0408163265306121E-2</v>
      </c>
    </row>
    <row r="24" spans="1:12" x14ac:dyDescent="0.2">
      <c r="A24" s="29">
        <v>41639</v>
      </c>
      <c r="B24" s="28">
        <v>0.19897959183673469</v>
      </c>
      <c r="C24" s="28">
        <v>4.0816326530612242E-2</v>
      </c>
      <c r="D24" s="28">
        <v>4.0816326530612242E-2</v>
      </c>
      <c r="E24" s="28">
        <v>9.1836734693877556E-2</v>
      </c>
      <c r="F24" s="28">
        <v>0.50510204081632648</v>
      </c>
      <c r="G24" s="28">
        <v>5.1020408163265302E-3</v>
      </c>
      <c r="H24" s="28">
        <v>1.020408163265306E-2</v>
      </c>
      <c r="I24" s="28">
        <v>2.5510204081632654E-2</v>
      </c>
      <c r="J24" s="28">
        <v>1.020408163265306E-2</v>
      </c>
      <c r="K24" s="28">
        <v>5.1020408163265307E-2</v>
      </c>
      <c r="L24" s="28">
        <v>2.0408163265306121E-2</v>
      </c>
    </row>
    <row r="25" spans="1:12" x14ac:dyDescent="0.2">
      <c r="A25" s="29">
        <v>42004</v>
      </c>
      <c r="B25" s="28">
        <v>0.19897959183673469</v>
      </c>
      <c r="C25" s="28">
        <v>4.0816326530612242E-2</v>
      </c>
      <c r="D25" s="28">
        <v>4.0816326530612242E-2</v>
      </c>
      <c r="E25" s="28">
        <v>9.1836734693877556E-2</v>
      </c>
      <c r="F25" s="28">
        <v>0.50510204081632648</v>
      </c>
      <c r="G25" s="28">
        <v>5.1020408163265302E-3</v>
      </c>
      <c r="H25" s="28">
        <v>1.020408163265306E-2</v>
      </c>
      <c r="I25" s="28">
        <v>2.5510204081632654E-2</v>
      </c>
      <c r="J25" s="28">
        <v>1.020408163265306E-2</v>
      </c>
      <c r="K25" s="28">
        <v>5.1020408163265307E-2</v>
      </c>
      <c r="L25" s="28">
        <v>2.0408163265306121E-2</v>
      </c>
    </row>
    <row r="26" spans="1:12" x14ac:dyDescent="0.2">
      <c r="A26" s="29">
        <v>42369</v>
      </c>
      <c r="B26" s="28">
        <v>0.19897959183673469</v>
      </c>
      <c r="C26" s="28">
        <v>4.0816326530612242E-2</v>
      </c>
      <c r="D26" s="28">
        <v>4.0816326530612242E-2</v>
      </c>
      <c r="E26" s="28">
        <v>9.1836734693877556E-2</v>
      </c>
      <c r="F26" s="28">
        <v>0.50510204081632648</v>
      </c>
      <c r="G26" s="28">
        <v>5.1020408163265302E-3</v>
      </c>
      <c r="H26" s="28">
        <v>1.020408163265306E-2</v>
      </c>
      <c r="I26" s="28">
        <v>2.5510204081632654E-2</v>
      </c>
      <c r="J26" s="28">
        <v>1.020408163265306E-2</v>
      </c>
      <c r="K26" s="28">
        <v>5.1020408163265307E-2</v>
      </c>
      <c r="L26" s="28">
        <v>2.0408163265306121E-2</v>
      </c>
    </row>
    <row r="27" spans="1:12" x14ac:dyDescent="0.2">
      <c r="A27" s="29">
        <v>42735</v>
      </c>
      <c r="B27" s="28">
        <v>0.19897959183673469</v>
      </c>
      <c r="C27" s="28">
        <v>4.0816326530612242E-2</v>
      </c>
      <c r="D27" s="28">
        <v>4.0816326530612242E-2</v>
      </c>
      <c r="E27" s="28">
        <v>9.1836734693877556E-2</v>
      </c>
      <c r="F27" s="28">
        <v>0.50510204081632648</v>
      </c>
      <c r="G27" s="28">
        <v>5.1020408163265302E-3</v>
      </c>
      <c r="H27" s="28">
        <v>1.020408163265306E-2</v>
      </c>
      <c r="I27" s="28">
        <v>2.5510204081632654E-2</v>
      </c>
      <c r="J27" s="28">
        <v>1.020408163265306E-2</v>
      </c>
      <c r="K27" s="28">
        <v>5.1020408163265307E-2</v>
      </c>
      <c r="L27" s="28">
        <v>2.0408163265306121E-2</v>
      </c>
    </row>
    <row r="28" spans="1:12" x14ac:dyDescent="0.2">
      <c r="A28" s="29">
        <v>43100</v>
      </c>
      <c r="B28" s="28">
        <v>0.19897959183673469</v>
      </c>
      <c r="C28" s="28">
        <v>4.0816326530612242E-2</v>
      </c>
      <c r="D28" s="28">
        <v>4.0816326530612242E-2</v>
      </c>
      <c r="E28" s="28">
        <v>9.1836734693877556E-2</v>
      </c>
      <c r="F28" s="28">
        <v>0.50510204081632648</v>
      </c>
      <c r="G28" s="28">
        <v>5.1020408163265302E-3</v>
      </c>
      <c r="H28" s="28">
        <v>1.020408163265306E-2</v>
      </c>
      <c r="I28" s="28">
        <v>2.5510204081632654E-2</v>
      </c>
      <c r="J28" s="28">
        <v>1.020408163265306E-2</v>
      </c>
      <c r="K28" s="28">
        <v>5.1020408163265307E-2</v>
      </c>
      <c r="L28" s="28">
        <v>2.0408163265306121E-2</v>
      </c>
    </row>
    <row r="29" spans="1:12" x14ac:dyDescent="0.2">
      <c r="A29" s="29">
        <v>43465</v>
      </c>
      <c r="B29" s="28">
        <v>0.19897959183673469</v>
      </c>
      <c r="C29" s="28">
        <v>4.0816326530612242E-2</v>
      </c>
      <c r="D29" s="28">
        <v>4.0816326530612242E-2</v>
      </c>
      <c r="E29" s="28">
        <v>9.1836734693877556E-2</v>
      </c>
      <c r="F29" s="28">
        <v>0.50510204081632648</v>
      </c>
      <c r="G29" s="28">
        <v>5.1020408163265302E-3</v>
      </c>
      <c r="H29" s="28">
        <v>1.020408163265306E-2</v>
      </c>
      <c r="I29" s="28">
        <v>2.5510204081632654E-2</v>
      </c>
      <c r="J29" s="28">
        <v>1.020408163265306E-2</v>
      </c>
      <c r="K29" s="28">
        <v>5.1020408163265307E-2</v>
      </c>
      <c r="L29" s="28">
        <v>2.0408163265306121E-2</v>
      </c>
    </row>
    <row r="30" spans="1:12" x14ac:dyDescent="0.2">
      <c r="A30" s="29">
        <v>43830</v>
      </c>
      <c r="B30" s="28">
        <v>0.19897959183673469</v>
      </c>
      <c r="C30" s="28">
        <v>4.0816326530612242E-2</v>
      </c>
      <c r="D30" s="28">
        <v>4.0816326530612242E-2</v>
      </c>
      <c r="E30" s="28">
        <v>9.1836734693877556E-2</v>
      </c>
      <c r="F30" s="28">
        <v>0.50510204081632648</v>
      </c>
      <c r="G30" s="28">
        <v>5.1020408163265302E-3</v>
      </c>
      <c r="H30" s="28">
        <v>1.020408163265306E-2</v>
      </c>
      <c r="I30" s="28">
        <v>2.5510204081632654E-2</v>
      </c>
      <c r="J30" s="28">
        <v>1.020408163265306E-2</v>
      </c>
      <c r="K30" s="28">
        <v>5.1020408163265307E-2</v>
      </c>
      <c r="L30" s="28">
        <v>2.0408163265306121E-2</v>
      </c>
    </row>
    <row r="31" spans="1:12" x14ac:dyDescent="0.2">
      <c r="A31" s="29">
        <v>44196</v>
      </c>
      <c r="B31" s="28">
        <v>0.19897959183673469</v>
      </c>
      <c r="C31" s="28">
        <v>4.0816326530612242E-2</v>
      </c>
      <c r="D31" s="28">
        <v>4.0816326530612242E-2</v>
      </c>
      <c r="E31" s="28">
        <v>9.1836734693877556E-2</v>
      </c>
      <c r="F31" s="28">
        <v>0.50510204081632648</v>
      </c>
      <c r="G31" s="28">
        <v>5.1020408163265302E-3</v>
      </c>
      <c r="H31" s="28">
        <v>1.020408163265306E-2</v>
      </c>
      <c r="I31" s="28">
        <v>2.5510204081632654E-2</v>
      </c>
      <c r="J31" s="28">
        <v>1.020408163265306E-2</v>
      </c>
      <c r="K31" s="28">
        <v>5.1020408163265307E-2</v>
      </c>
      <c r="L31" s="28">
        <v>2.0408163265306121E-2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Global_Vorschlag</vt:lpstr>
      <vt:lpstr>Global_Vorschlag (2)</vt:lpstr>
      <vt:lpstr>Global_Vorschlag (3)</vt:lpstr>
      <vt:lpstr>Impact_Vorschlag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Sobolev Vadim</dc:creator>
  <cp:lastModifiedBy>Daniel Bensley</cp:lastModifiedBy>
  <dcterms:created xsi:type="dcterms:W3CDTF">2022-02-04T17:33:41Z</dcterms:created>
  <dcterms:modified xsi:type="dcterms:W3CDTF">2022-03-07T17:11:01Z</dcterms:modified>
</cp:coreProperties>
</file>